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alita.li\KASIKORNBANKGROUP\Nut Trathitephun - Kbank China\Raroc\FRom P'Kay\"/>
    </mc:Choice>
  </mc:AlternateContent>
  <bookViews>
    <workbookView xWindow="-120" yWindow="-120" windowWidth="29040" windowHeight="15840" tabRatio="724" activeTab="2"/>
  </bookViews>
  <sheets>
    <sheet name="Track change" sheetId="27" r:id="rId1"/>
    <sheet name="RAROC" sheetId="2" r:id="rId2"/>
    <sheet name="Calculation" sheetId="24" r:id="rId3"/>
    <sheet name="EDF" sheetId="8" r:id="rId4"/>
    <sheet name="EDF (2)" sheetId="23" r:id="rId5"/>
    <sheet name="Grading" sheetId="10" r:id="rId6"/>
    <sheet name="LGD" sheetId="18" r:id="rId7"/>
    <sheet name="EAD" sheetId="9" r:id="rId8"/>
    <sheet name="Payment and Interst rate" sheetId="26" r:id="rId9"/>
    <sheet name="Authority" sheetId="28" r:id="rId10"/>
    <sheet name="Company Size Categorize" sheetId="17" r:id="rId11"/>
    <sheet name="Company Size Criteria" sheetId="2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p" localSheetId="4">[1]MIDRATE!#REF!</definedName>
    <definedName name="\p">[1]MIDRATE!#REF!</definedName>
    <definedName name="_______CCS00102" localSheetId="4">#REF!</definedName>
    <definedName name="_______CCS00102">#REF!</definedName>
    <definedName name="_______MLR1">#REF!</definedName>
    <definedName name="_______MLR2">#REF!</definedName>
    <definedName name="______CCS00102">#REF!</definedName>
    <definedName name="______MLR1">#REF!</definedName>
    <definedName name="______MLR2">#REF!</definedName>
    <definedName name="_____CCS00102">#REF!</definedName>
    <definedName name="_____MLR1">#REF!</definedName>
    <definedName name="_____MLR2">#REF!</definedName>
    <definedName name="____CCS00102">#REF!</definedName>
    <definedName name="____MLR1">#REF!</definedName>
    <definedName name="____MLR2">#REF!</definedName>
    <definedName name="___CCS00102">#REF!</definedName>
    <definedName name="___MLR1">#REF!</definedName>
    <definedName name="___MLR2">#REF!</definedName>
    <definedName name="__CCS00102">#REF!</definedName>
    <definedName name="__MLR1">#REF!</definedName>
    <definedName name="__MLR2">#REF!</definedName>
    <definedName name="_CCS00102">#REF!</definedName>
    <definedName name="_xlnm._FilterDatabase" localSheetId="8" hidden="1">'Payment and Interst rate'!$B$2:$U$452</definedName>
    <definedName name="_xlnm._FilterDatabase" localSheetId="1" hidden="1">RAROC!$B$20:$G$24</definedName>
    <definedName name="_MLR1" localSheetId="4">#REF!</definedName>
    <definedName name="_MLR1">#REF!</definedName>
    <definedName name="_MLR2">#REF!</definedName>
    <definedName name="A" localSheetId="4">#REF!</definedName>
    <definedName name="A">#REF!</definedName>
    <definedName name="a_Ex">#REF!</definedName>
    <definedName name="a_Mthend_1">#REF!</definedName>
    <definedName name="a_Mthend_2">#REF!</definedName>
    <definedName name="a_Mthend_3">#REF!</definedName>
    <definedName name="ABCA">#REF!</definedName>
    <definedName name="ABCAScl">#REF!</definedName>
    <definedName name="AccountReceivables">RAROC!$K$23</definedName>
    <definedName name="adjbca">'[2]Adj BCA_Orgs'!$C$1:$E$1317</definedName>
    <definedName name="AED">#REF!</definedName>
    <definedName name="ANALYSTCTRL">'[3]Name Data'!$D$1201:$D$1553</definedName>
    <definedName name="anscount" hidden="1">1</definedName>
    <definedName name="ARJDA">#REF!</definedName>
    <definedName name="Asset_Managenent" localSheetId="4">[4]Line_Domestic!#REF!</definedName>
    <definedName name="Asset_Managenent">[4]Line_Domestic!#REF!</definedName>
    <definedName name="assets">#REF!</definedName>
    <definedName name="assets2">'[2]Deposit rtgs (loc curr) orgs'!$O$7:$P$97</definedName>
    <definedName name="assetslookup">#REF!</definedName>
    <definedName name="assetsupdate">'[5]UPDATED ASSETS'!$A$7:$F$917</definedName>
    <definedName name="ATS" localSheetId="4">#REF!</definedName>
    <definedName name="ATS">#REF!</definedName>
    <definedName name="AUD">#REF!</definedName>
    <definedName name="AuthorizedSignatory" localSheetId="11">'[6]Level of authority'!$B$13</definedName>
    <definedName name="AuthorizedSignatory" localSheetId="4">#REF!</definedName>
    <definedName name="AuthorizedSignatory">#REF!</definedName>
    <definedName name="b">#REF!</definedName>
    <definedName name="BABCA">#REF!</definedName>
    <definedName name="BaseRate" localSheetId="11">[6]RAROC!#REF!</definedName>
    <definedName name="BaseRate" localSheetId="4">[7]RAROC!#REF!</definedName>
    <definedName name="BaseRate" localSheetId="6">RAROC!#REF!</definedName>
    <definedName name="BaseRate">RAROC!#REF!</definedName>
    <definedName name="BBCA">#REF!</definedName>
    <definedName name="BCA">[2]BCA_Orgs!$C$1:$E$2295</definedName>
    <definedName name="bcanum">[8]Lookup!$G$2:$H$22</definedName>
    <definedName name="bcanum2">[8]Lookup!$L$2:$M$22</definedName>
    <definedName name="BCAScl">#REF!</definedName>
    <definedName name="bcatoletter">#REF!</definedName>
    <definedName name="bcatonum">#REF!</definedName>
    <definedName name="bcatonumber">#REF!</definedName>
    <definedName name="bcauppercase">#REF!</definedName>
    <definedName name="BDT" localSheetId="4">#REF!</definedName>
    <definedName name="BDT">#REF!</definedName>
    <definedName name="BEF">#REF!</definedName>
    <definedName name="BFSPub">#REF!</definedName>
    <definedName name="BFSR">[2]BFSR_Orgs!$C$1:$E$982</definedName>
    <definedName name="BFSRJDA">#REF!</definedName>
    <definedName name="bfsrnum">[8]Lookup!$B$1:$C$14</definedName>
    <definedName name="BFSRScl">#REF!</definedName>
    <definedName name="bfsrtoletter">#REF!</definedName>
    <definedName name="bfsrtonum">#REF!</definedName>
    <definedName name="BHD">#REF!</definedName>
    <definedName name="BND">#REF!</definedName>
    <definedName name="BRL">#REF!</definedName>
    <definedName name="BS">#REF!</definedName>
    <definedName name="CAD">#REF!</definedName>
    <definedName name="Calc1">#REF!</definedName>
    <definedName name="Calc2">#REF!</definedName>
    <definedName name="Calc3">#REF!</definedName>
    <definedName name="Calc4">#REF!</definedName>
    <definedName name="Calc5">#REF!</definedName>
    <definedName name="CAPCTRL">'[3]Name Data'!$D$319:$D$418</definedName>
    <definedName name="Capital_Multiplier" localSheetId="11">[6]RAROC!#REF!</definedName>
    <definedName name="Capital_Multiplier" localSheetId="4">[7]RAROC!#REF!</definedName>
    <definedName name="Capital_Multiplier" localSheetId="6">RAROC!#REF!</definedName>
    <definedName name="Capital_Multiplier">RAROC!#REF!</definedName>
    <definedName name="capitalbenefitrate">[9]Input!$B$13</definedName>
    <definedName name="Car" localSheetId="4">[7]RAROC!#REF!</definedName>
    <definedName name="Car">[6]RAROC!$K$30</definedName>
    <definedName name="Cash" localSheetId="11">[6]RAROC!$K$19</definedName>
    <definedName name="Cash" localSheetId="4">[7]RAROC!#REF!</definedName>
    <definedName name="cash" localSheetId="8">[9]Input!$B$4</definedName>
    <definedName name="Cash">RAROC!$K$20</definedName>
    <definedName name="CashMax" localSheetId="4">#REF!</definedName>
    <definedName name="CashMax">#REF!</definedName>
    <definedName name="Change">#REF!</definedName>
    <definedName name="ChangeLength" localSheetId="4">[7]RAROC!#REF!</definedName>
    <definedName name="ChangeLength" localSheetId="8">#REF!</definedName>
    <definedName name="ChangeLength">RAROC!$D$9</definedName>
    <definedName name="CHF" localSheetId="4">#REF!</definedName>
    <definedName name="CHF">#REF!</definedName>
    <definedName name="CNY">#REF!</definedName>
    <definedName name="COF" localSheetId="11">[6]RAROC!$D$41</definedName>
    <definedName name="COF" localSheetId="4">[7]RAROC!$S$28</definedName>
    <definedName name="COF">RAROC!$D$38</definedName>
    <definedName name="collateraltype">#REF!</definedName>
    <definedName name="collateralvalue">#REF!</definedName>
    <definedName name="Comment">#REF!</definedName>
    <definedName name="commercial_banks" localSheetId="4">[4]Line_Domestic!#REF!</definedName>
    <definedName name="commercial_banks">[4]Line_Domestic!#REF!</definedName>
    <definedName name="CommercialBuilding">RAROC!$K$31</definedName>
    <definedName name="conversion">[10]Lookup!$C$3:$D$30</definedName>
    <definedName name="conversion2">[10]Lookup!$D$3:$E$30</definedName>
    <definedName name="correlation">[9]Input!$B$18</definedName>
    <definedName name="costofequity">[9]Input!$B$14</definedName>
    <definedName name="Credit_Card" localSheetId="4">[4]Line_Domestic!#REF!</definedName>
    <definedName name="Credit_Card">[4]Line_Domestic!#REF!</definedName>
    <definedName name="creditcapmultiplier">[9]Input!$B$19</definedName>
    <definedName name="creditgrade">#REF!</definedName>
    <definedName name="creditgrade2">#REF!</definedName>
    <definedName name="CreditRequest" localSheetId="11">[6]RAROC!$D$22</definedName>
    <definedName name="CreditRequest">RAROC!$D$23</definedName>
    <definedName name="cuello">#REF!</definedName>
    <definedName name="Currencies" localSheetId="4">#REF!</definedName>
    <definedName name="Currencies">#REF!</definedName>
    <definedName name="d">[11]InstLoan!$R$3</definedName>
    <definedName name="data">[12]LOSF!$A$10:$F$391</definedName>
    <definedName name="data99009" localSheetId="4">#REF!</definedName>
    <definedName name="data99009">#REF!</definedName>
    <definedName name="DATA99909">#REF!</definedName>
    <definedName name="datelist">#REF!</definedName>
    <definedName name="DatosBase">#REF!</definedName>
    <definedName name="DatosMac">#REF!</definedName>
    <definedName name="DatosMacingles">#REF!</definedName>
    <definedName name="Deal_AIA">#REF!</definedName>
    <definedName name="Deal_FRCD">#REF!</definedName>
    <definedName name="Deal_MLR">#REF!</definedName>
    <definedName name="Deal_Phatra">#REF!</definedName>
    <definedName name="Deal_SCC">#REF!</definedName>
    <definedName name="DEM">#REF!</definedName>
    <definedName name="DepositRate" localSheetId="11">[13]RAROC!$D$23</definedName>
    <definedName name="DepositRate" localSheetId="4">[14]RAROC!$D$23</definedName>
    <definedName name="DepositRate">[15]RAROC!$D$23</definedName>
    <definedName name="DepositReserved" localSheetId="11">[13]RAROC!$D$22</definedName>
    <definedName name="DepositReserved" localSheetId="4">[14]RAROC!$D$22</definedName>
    <definedName name="DepositReserved">[15]RAROC!$D$22</definedName>
    <definedName name="DKK" localSheetId="4">#REF!</definedName>
    <definedName name="DKK">#REF!</definedName>
    <definedName name="DLAName">'[3]Table Data'!$D$249:$D$262</definedName>
    <definedName name="Dom">#REF!</definedName>
    <definedName name="domicile">'[5]UPDATED ASSETS'!$A$7:$B$924</definedName>
    <definedName name="domicileassets">#REF!</definedName>
    <definedName name="duplicates">#REF!</definedName>
    <definedName name="e" localSheetId="4">[16]HK_A!#REF!</definedName>
    <definedName name="e">[16]HK_A!#REF!</definedName>
    <definedName name="EDFMatrix" localSheetId="11">[6]EDF!$A$1:$B$5</definedName>
    <definedName name="EDFMatrix" localSheetId="4">'EDF (2)'!$B$1:$E$5</definedName>
    <definedName name="EDFMatrix">EDF!$A$1:$B$5</definedName>
    <definedName name="Edit">#REF!</definedName>
    <definedName name="EGP" localSheetId="4">#REF!</definedName>
    <definedName name="EGP">#REF!</definedName>
    <definedName name="ESP">#REF!</definedName>
    <definedName name="EUR">#REF!</definedName>
    <definedName name="EXM" localSheetId="4">[1]MIDRATE!#REF!</definedName>
    <definedName name="EXM">[1]MIDRATE!#REF!</definedName>
    <definedName name="expenses">#REF!</definedName>
    <definedName name="Export">#REF!</definedName>
    <definedName name="FAQ">[17]Sheet1!$CY$54:$CY$62</definedName>
    <definedName name="FeeRate" localSheetId="11">[6]RAROC!$D$27</definedName>
    <definedName name="FeeRate" localSheetId="4">[18]RAROC!$H$28</definedName>
    <definedName name="FeeRate">RAROC!#REF!</definedName>
    <definedName name="FIM" localSheetId="4">#REF!</definedName>
    <definedName name="FIM">#REF!</definedName>
    <definedName name="Finances" localSheetId="4">[4]Line_Domestic!#REF!</definedName>
    <definedName name="Finances">[4]Line_Domestic!#REF!</definedName>
    <definedName name="FirmSize">RAROC!$J$12</definedName>
    <definedName name="FirstDeal">[19]DealsList!$A$2</definedName>
    <definedName name="FixedRate">#REF!</definedName>
    <definedName name="float">[20]inclusion!$B$19</definedName>
    <definedName name="FloatRate">#REF!</definedName>
    <definedName name="FRF" localSheetId="4">#REF!</definedName>
    <definedName name="FRF">#REF!</definedName>
    <definedName name="Fund" localSheetId="4">[4]Line_Domestic!#REF!</definedName>
    <definedName name="Fund">[4]Line_Domestic!#REF!</definedName>
    <definedName name="Fund_under_Management">[4]Line_Domestic!#REF!</definedName>
    <definedName name="fundingrate">[9]Input!$B$12</definedName>
    <definedName name="FX_CNY_USD" localSheetId="4">[7]RAROC!$S$116</definedName>
    <definedName name="FX_CNY_USD">[21]RAROC!$S$117</definedName>
    <definedName name="GBP" localSheetId="4">#REF!</definedName>
    <definedName name="GBP">#REF!</definedName>
    <definedName name="GivenRAROC">#REF!</definedName>
    <definedName name="GivenSpread">#REF!</definedName>
    <definedName name="Grade" localSheetId="11">[6]Grading!$B$3</definedName>
    <definedName name="Grade">Grading!$B$3</definedName>
    <definedName name="Grand_Total" localSheetId="4">[4]Line_Domestic!#REF!</definedName>
    <definedName name="Grand_Total">[4]Line_Domestic!#REF!</definedName>
    <definedName name="GRD" localSheetId="4">#REF!</definedName>
    <definedName name="GRD">#REF!</definedName>
    <definedName name="Guarantee" localSheetId="11">[6]RAROC!$K$26</definedName>
    <definedName name="Guarantee" localSheetId="4">[7]RAROC!#REF!</definedName>
    <definedName name="Guarantee" localSheetId="8">[9]Input!$B$8</definedName>
    <definedName name="Guarantee">RAROC!$K$24</definedName>
    <definedName name="GuaranteeMax" localSheetId="4">#REF!</definedName>
    <definedName name="GuaranteeMax">#REF!</definedName>
    <definedName name="hk">[11]InstLoan!$R$1</definedName>
    <definedName name="HKD" localSheetId="4">#REF!</definedName>
    <definedName name="HKD">#REF!</definedName>
    <definedName name="HUBCTRL">'[3]Name Data'!$D$100:$D$199</definedName>
    <definedName name="IDR" localSheetId="4">#REF!</definedName>
    <definedName name="IDR">#REF!</definedName>
    <definedName name="ILS">#REF!</definedName>
    <definedName name="Indice">#REF!</definedName>
    <definedName name="ING">[22]Line_foreign!$D$109</definedName>
    <definedName name="inputdate" localSheetId="4">#REF!</definedName>
    <definedName name="inputdate">#REF!</definedName>
    <definedName name="INR">#REF!</definedName>
    <definedName name="Insurance" localSheetId="4">[4]Line_Domestic!#REF!</definedName>
    <definedName name="Insurance">[4]Line_Domestic!#REF!</definedName>
    <definedName name="InterestCharge">#REF!</definedName>
    <definedName name="InterestChargeFixed">#REF!</definedName>
    <definedName name="InterestChargeFloat">#REF!</definedName>
    <definedName name="InterestRate" localSheetId="11">[6]RAROC!$D$26</definedName>
    <definedName name="InterestRate" localSheetId="4">[7]RAROC!$H$27</definedName>
    <definedName name="InterestRate">RAROC!$D$29</definedName>
    <definedName name="Inventory" localSheetId="11">[6]RAROC!$K$28</definedName>
    <definedName name="Inventory" localSheetId="4">[7]RAROC!#REF!</definedName>
    <definedName name="Inventory">RAROC!$K$36</definedName>
    <definedName name="InventoryMax" localSheetId="4">#REF!</definedName>
    <definedName name="InventoryMax">[6]LGD!$C$10</definedName>
    <definedName name="IsSameABCA">#REF!</definedName>
    <definedName name="IsSameBCA">#REF!</definedName>
    <definedName name="IsSameLCA">#REF!</definedName>
    <definedName name="IssrName">#REF!</definedName>
    <definedName name="ITL">#REF!</definedName>
    <definedName name="JDA">'[23]Sovereign sensitivity Austria'!$T$2:$AE$22</definedName>
    <definedName name="JPY" localSheetId="4">#REF!</definedName>
    <definedName name="JPY">#REF!</definedName>
    <definedName name="k" localSheetId="11">[6]RAROC!#REF!</definedName>
    <definedName name="k" localSheetId="4">[7]RAROC!#REF!</definedName>
    <definedName name="k">RAROC!#REF!</definedName>
    <definedName name="kp">[16]HK_A!#REF!</definedName>
    <definedName name="KRW" localSheetId="4">#REF!</definedName>
    <definedName name="KRW">#REF!</definedName>
    <definedName name="kt" localSheetId="4">[16]HK_A!#REF!</definedName>
    <definedName name="kt">[16]HK_A!#REF!</definedName>
    <definedName name="LA">#REF!</definedName>
    <definedName name="Land" localSheetId="8">[9]Input!$B$5</definedName>
    <definedName name="Land">RAROC!$K$33</definedName>
    <definedName name="landmax">[9]lgd!$C$3</definedName>
    <definedName name="LastUpdate">"System aggregate data was last updated on Tuesday, June 24, 2014."</definedName>
    <definedName name="LCD">#REF!</definedName>
    <definedName name="LCDRtgDt">#REF!</definedName>
    <definedName name="LCDScl">#REF!</definedName>
    <definedName name="length">#REF!</definedName>
    <definedName name="LengthChange">#REF!</definedName>
    <definedName name="LEQ">[9]Input!$B$23</definedName>
    <definedName name="LEQMatrix" localSheetId="4">#REF!</definedName>
    <definedName name="LEQMatrix">EAD!$A$1:$B$10</definedName>
    <definedName name="LevelAuthority" localSheetId="4">#REF!</definedName>
    <definedName name="LevelAuthority">#REF!</definedName>
    <definedName name="LGD">[9]Input!#REF!</definedName>
    <definedName name="LGDMatrix" localSheetId="11">[6]LGD!$B$3:$B$12</definedName>
    <definedName name="LGDMatrix" localSheetId="4">#REF!</definedName>
    <definedName name="LGDMatrix" localSheetId="6">LGD!$C$2:$C$11</definedName>
    <definedName name="LgdMatrix" localSheetId="8">[9]lgd!$B$2:$B$6</definedName>
    <definedName name="LGDMatrix">#REF!</definedName>
    <definedName name="LGDRating" localSheetId="4">#REF!</definedName>
    <definedName name="LGDRating">#REF!</definedName>
    <definedName name="Life_Insurance" localSheetId="4">[4]Line_Domestic!#REF!</definedName>
    <definedName name="Life_Insurance">[4]Line_Domestic!#REF!</definedName>
    <definedName name="LKR" localSheetId="4">#REF!</definedName>
    <definedName name="LKR">#REF!</definedName>
    <definedName name="longtermtoletter">#REF!</definedName>
    <definedName name="lookup1">#REF!</definedName>
    <definedName name="lookup2">#REF!</definedName>
    <definedName name="lookup3">#REF!</definedName>
    <definedName name="lookup4">#REF!</definedName>
    <definedName name="lookup5">#REF!</definedName>
    <definedName name="lookup6">#REF!</definedName>
    <definedName name="lookup7">#REF!</definedName>
    <definedName name="LPub">#REF!</definedName>
    <definedName name="LTFC">'[2]LT-FC_Orgs'!$C$1:$E$1087</definedName>
    <definedName name="LTFC1">'[8]LT-FC_Orgs'!$C$1:$E$1087</definedName>
    <definedName name="ltfctoletter">[2]Sheet1!$C$2:$D$22</definedName>
    <definedName name="ltfctonumber">[2]Sheet1!$B$2:$C$22</definedName>
    <definedName name="LTLC">'[2]LT-LC_Orgs'!$C$1:$E$964</definedName>
    <definedName name="ltlctoletter">[2]Sheet1!$Q$2:$R$22</definedName>
    <definedName name="ltlctonumber">[2]Sheet1!$P$2:$Q$22</definedName>
    <definedName name="ltna">#REF!</definedName>
    <definedName name="LTRatings">'[24]L-T Ratings orgs'!$A$7:$K$924</definedName>
    <definedName name="Machine" localSheetId="11">[6]RAROC!$K$25</definedName>
    <definedName name="Machine" localSheetId="4">[7]RAROC!#REF!</definedName>
    <definedName name="Machine" localSheetId="8">[9]Input!$B$7</definedName>
    <definedName name="Machine">RAROC!$K$34</definedName>
    <definedName name="MachineMax" localSheetId="4">#REF!</definedName>
    <definedName name="machinemax" localSheetId="8">[9]lgd!$C$5</definedName>
    <definedName name="MachineMax">[6]LGD!$C$7</definedName>
    <definedName name="Marketable" localSheetId="4">[7]RAROC!#REF!</definedName>
    <definedName name="Marketable">[6]RAROC!$K$22</definedName>
    <definedName name="MarketableMax" localSheetId="4">#REF!</definedName>
    <definedName name="MarketableMax">[6]LGD!$C$4</definedName>
    <definedName name="MD">#REF!</definedName>
    <definedName name="MDC">'[2]MDC Data'!$A$9:$P$2062</definedName>
    <definedName name="mddlist">#REF!</definedName>
    <definedName name="MidRates">#REF!</definedName>
    <definedName name="MLR">[20]inclusion!$B$18</definedName>
    <definedName name="MYR">#REF!</definedName>
    <definedName name="nixmultiplier">[9]Input!$B$20</definedName>
    <definedName name="NLG">#REF!</definedName>
    <definedName name="NOK">#REF!</definedName>
    <definedName name="NPR">#REF!</definedName>
    <definedName name="number4">#REF!</definedName>
    <definedName name="NZD">#REF!</definedName>
    <definedName name="OfficeBuilding">RAROC!$K$30</definedName>
    <definedName name="old">#REF!</definedName>
    <definedName name="OLE_LINK1" localSheetId="1">RAROC!$B$109</definedName>
    <definedName name="OMR">#REF!</definedName>
    <definedName name="Onemonth" localSheetId="11">[6]RAROC!#REF!</definedName>
    <definedName name="Onemonth" localSheetId="4">[7]RAROC!#REF!</definedName>
    <definedName name="Onemonth" localSheetId="6">RAROC!#REF!</definedName>
    <definedName name="Onemonth">RAROC!#REF!</definedName>
    <definedName name="OPEX" localSheetId="11">[6]RAROC!$D$43</definedName>
    <definedName name="OPEX" localSheetId="4">[7]RAROC!$S$30</definedName>
    <definedName name="OPEX">RAROC!$D$39</definedName>
    <definedName name="Opinions" localSheetId="4">#REF!</definedName>
    <definedName name="Opinions">#REF!</definedName>
    <definedName name="p">#REF!</definedName>
    <definedName name="Page_PricingModel">#REF!</definedName>
    <definedName name="Page_RTData">#REF!</definedName>
    <definedName name="Page_Settlement">#REF!</definedName>
    <definedName name="pc">#REF!</definedName>
    <definedName name="PDmatrix">EDF!$B$16:$V$28</definedName>
    <definedName name="peer4">[25]Sheet1!$CY$54:$CY$62</definedName>
    <definedName name="PHP" localSheetId="4">#REF!</definedName>
    <definedName name="PHP">#REF!</definedName>
    <definedName name="PKR">#REF!</definedName>
    <definedName name="PL">#REF!</definedName>
    <definedName name="Plant" localSheetId="4">[7]RAROC!#REF!</definedName>
    <definedName name="Plant">[6]RAROC!$K$24</definedName>
    <definedName name="PlantMax" localSheetId="4">#REF!</definedName>
    <definedName name="PlantMax">[6]LGD!$C$6</definedName>
    <definedName name="pr">#REF!</definedName>
    <definedName name="Pricing_Approver" localSheetId="4">#REF!</definedName>
    <definedName name="Pricing_Approver">#REF!</definedName>
    <definedName name="_xlnm.Print_Area" localSheetId="1">RAROC!$A$2:$N$106</definedName>
    <definedName name="PRINT3" localSheetId="4">[1]MIDRATE!#REF!</definedName>
    <definedName name="PRINT3">[1]MIDRATE!#REF!</definedName>
    <definedName name="Product" localSheetId="11">[6]RAROC!$D$20</definedName>
    <definedName name="Product">RAROC!$D$21</definedName>
    <definedName name="QAR" localSheetId="4">#REF!</definedName>
    <definedName name="QAR">#REF!</definedName>
    <definedName name="RAROC" localSheetId="11">[6]Calculate!$C$35</definedName>
    <definedName name="RAROC" localSheetId="4">[7]Calculate!$C$122</definedName>
    <definedName name="RAROC">#REF!</definedName>
    <definedName name="RawScore" localSheetId="11">[6]RAROC!$L$36</definedName>
    <definedName name="RawScore" localSheetId="4">[7]RAROC!$S$47</definedName>
    <definedName name="RawScore">RAROC!$M$46</definedName>
    <definedName name="RealEstate" localSheetId="4">[7]RAROC!#REF!</definedName>
    <definedName name="Realestate" localSheetId="8">[9]Input!$B$6</definedName>
    <definedName name="RealEstate">[6]RAROC!$K$23</definedName>
    <definedName name="RealEstateMax" localSheetId="4">#REF!</definedName>
    <definedName name="realestatemax" localSheetId="8">[9]lgd!$C$4</definedName>
    <definedName name="RealEstateMax">[6]LGD!$C$5</definedName>
    <definedName name="Reinvestment" localSheetId="11">[6]RAROC!#REF!</definedName>
    <definedName name="Reinvestment" localSheetId="4">[7]RAROC!#REF!</definedName>
    <definedName name="Reinvestment" localSheetId="6">RAROC!#REF!</definedName>
    <definedName name="Reinvestment">RAROC!#REF!</definedName>
    <definedName name="Report_MLR" localSheetId="4">#REF!</definedName>
    <definedName name="Report_MLR">#REF!</definedName>
    <definedName name="reportingdate">#REF!</definedName>
    <definedName name="ResidentialProperty">RAROC!$K$29</definedName>
    <definedName name="ReturnfromInvest" localSheetId="11">[13]RAROC!$D$24</definedName>
    <definedName name="ReturnfromInvest" localSheetId="4">[14]RAROC!$D$24</definedName>
    <definedName name="ReturnfromInvest">[15]RAROC!$D$24</definedName>
    <definedName name="Rho" localSheetId="11">[6]RAROC!#REF!</definedName>
    <definedName name="Rho" localSheetId="4">[7]RAROC!#REF!</definedName>
    <definedName name="Rho" localSheetId="6">RAROC!#REF!</definedName>
    <definedName name="Rho">RAROC!#REF!</definedName>
    <definedName name="RightObligation" localSheetId="4">[7]RAROC!#REF!</definedName>
    <definedName name="RightObligation">[6]RAROC!$K$27</definedName>
    <definedName name="RightObligationMax" localSheetId="11">[6]LGD!$C$9</definedName>
    <definedName name="RightObligationMax" localSheetId="4">#REF!</definedName>
    <definedName name="RightObligationMax" localSheetId="6">LGD!$D$7</definedName>
    <definedName name="RightObligationMax">#REF!</definedName>
    <definedName name="RMADMINCTRL">'[3]Name Data'!$D$201:$D$310</definedName>
    <definedName name="RtgDt">#REF!</definedName>
    <definedName name="RubberWood">RAROC!$K$36</definedName>
    <definedName name="s" localSheetId="4">#REF!</definedName>
    <definedName name="s">#REF!</definedName>
    <definedName name="s2lgd">[9]Input!$B$22</definedName>
    <definedName name="SAR">#REF!</definedName>
    <definedName name="SDt">#REF!</definedName>
    <definedName name="Securities" localSheetId="4">[4]Line_Domestic!#REF!</definedName>
    <definedName name="Securities">[4]Line_Domestic!#REF!</definedName>
    <definedName name="SegmentName">'[3]Table Data'!$D$4:$D$11</definedName>
    <definedName name="seiflist" localSheetId="4">#REF!</definedName>
    <definedName name="seiflist">#REF!</definedName>
    <definedName name="SEK">#REF!</definedName>
    <definedName name="severity" localSheetId="11">[6]LGD!$B$41</definedName>
    <definedName name="severity" localSheetId="4">#REF!</definedName>
    <definedName name="severity" localSheetId="6">LGD!#REF!</definedName>
    <definedName name="severity">#REF!</definedName>
    <definedName name="severityAdjust" localSheetId="11">[6]LGD!#REF!</definedName>
    <definedName name="severityAdjust" localSheetId="4">#REF!</definedName>
    <definedName name="severityAdjust" localSheetId="6">LGD!#REF!</definedName>
    <definedName name="severityAdjust">#REF!</definedName>
    <definedName name="SGD">#REF!</definedName>
    <definedName name="SourceUpdate">"System aggregate data was last updated on Tuesday, June 24, 2014."</definedName>
    <definedName name="Sovereign">'[10]Gov Bond Ratings'!$A$20:$H$133</definedName>
    <definedName name="Sovereign2">'[10]Gov Bond Ratings'!$A$20:$H$133</definedName>
    <definedName name="Special_FIs" localSheetId="4">[4]Line_Domestic!#REF!</definedName>
    <definedName name="Special_FIs">[4]Line_Domestic!#REF!</definedName>
    <definedName name="Spread_Average">#REF!</definedName>
    <definedName name="Ss" localSheetId="4">#REF!</definedName>
    <definedName name="Ss">#REF!</definedName>
    <definedName name="SSI_OUR_map">#REF!</definedName>
    <definedName name="SSP">#REF!</definedName>
    <definedName name="sugmar">#REF!</definedName>
    <definedName name="Swapvalue" localSheetId="4">[26]forSwapptsChecking!#REF!</definedName>
    <definedName name="Swapvalue">[26]forSwapptsChecking!#REF!</definedName>
    <definedName name="Table_MLR" localSheetId="4">#REF!</definedName>
    <definedName name="Table_MLR">#REF!</definedName>
    <definedName name="Table_Settlement">#REF!</definedName>
    <definedName name="Tax">[9]Input!$B$21</definedName>
    <definedName name="TaxRate" localSheetId="11">[6]RAROC!#REF!</definedName>
    <definedName name="TaxRate" localSheetId="4">[7]RAROC!#REF!</definedName>
    <definedName name="TaxRate" localSheetId="6">RAROC!#REF!</definedName>
    <definedName name="TaxRate">RAROC!#REF!</definedName>
    <definedName name="TaxRevenue" localSheetId="11">[6]RAROC!#REF!</definedName>
    <definedName name="TaxRevenue" localSheetId="4">[7]RAROC!#REF!</definedName>
    <definedName name="TaxRevenue" localSheetId="6">RAROC!#REF!</definedName>
    <definedName name="TaxRevenue">RAROC!#REF!</definedName>
    <definedName name="tbl_ublishableFromToFinal1" localSheetId="4">#REF!</definedName>
    <definedName name="tbl_ublishableFromToFinal1">#REF!</definedName>
    <definedName name="Term">[9]Input!$B$3</definedName>
    <definedName name="THB" localSheetId="4">#REF!</definedName>
    <definedName name="THB">#REF!</definedName>
    <definedName name="Ty">#REF!</definedName>
    <definedName name="Type">#REF!</definedName>
    <definedName name="U">#REF!</definedName>
    <definedName name="underlyingdata">#REF!</definedName>
    <definedName name="Unmarketable">[6]RAROC!$K$29</definedName>
    <definedName name="UnmarketableMax" localSheetId="11">[6]LGD!$C$11</definedName>
    <definedName name="UnmarketableMax">#REF!</definedName>
    <definedName name="Unsecured">[6]LGD!$B$13</definedName>
    <definedName name="UnsecuredLGD">[9]lgd!$B$7</definedName>
    <definedName name="Utilized" localSheetId="11">[6]RAROC!$D$23</definedName>
    <definedName name="Utilized" localSheetId="4">[7]RAROC!$H$26</definedName>
    <definedName name="Utilized">RAROC!$D$24</definedName>
    <definedName name="Vehicle">RAROC!$K$35</definedName>
    <definedName name="Warehouse">RAROC!$K$32</definedName>
    <definedName name="YrFixed">#REF!</definedName>
    <definedName name="YrFloat">#REF!</definedName>
    <definedName name="の0">RAROC!$D$29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AF25" i="24" l="1"/>
  <c r="B4" i="9"/>
  <c r="G21" i="2" l="1"/>
  <c r="K6" i="2" l="1"/>
  <c r="C13" i="24" l="1"/>
  <c r="D29" i="2" l="1"/>
  <c r="B7" i="24" s="1"/>
  <c r="C22" i="24"/>
  <c r="C14" i="24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8" i="26"/>
  <c r="C329" i="26"/>
  <c r="C330" i="26"/>
  <c r="C331" i="26"/>
  <c r="C332" i="26"/>
  <c r="C333" i="26"/>
  <c r="C334" i="26"/>
  <c r="C335" i="26"/>
  <c r="C336" i="26"/>
  <c r="C337" i="26"/>
  <c r="C338" i="26"/>
  <c r="C340" i="26"/>
  <c r="C341" i="26"/>
  <c r="C342" i="26"/>
  <c r="C343" i="26"/>
  <c r="C344" i="26"/>
  <c r="C345" i="26"/>
  <c r="C346" i="26"/>
  <c r="C347" i="26"/>
  <c r="C348" i="26"/>
  <c r="C349" i="26"/>
  <c r="C350" i="26"/>
  <c r="C352" i="26"/>
  <c r="C353" i="26"/>
  <c r="C354" i="26"/>
  <c r="C355" i="26"/>
  <c r="C356" i="26"/>
  <c r="C357" i="26"/>
  <c r="C358" i="26"/>
  <c r="C359" i="26"/>
  <c r="C4" i="26"/>
  <c r="B351" i="26"/>
  <c r="C351" i="26" s="1"/>
  <c r="B339" i="26"/>
  <c r="C339" i="26" s="1"/>
  <c r="B327" i="26"/>
  <c r="C327" i="26" s="1"/>
  <c r="B159" i="26"/>
  <c r="C159" i="26" s="1"/>
  <c r="B360" i="26"/>
  <c r="B361" i="26" s="1"/>
  <c r="B362" i="26" s="1"/>
  <c r="C3" i="26"/>
  <c r="D4" i="26" s="1"/>
  <c r="D463" i="26"/>
  <c r="D464" i="26" s="1"/>
  <c r="E463" i="26"/>
  <c r="F463" i="26"/>
  <c r="G463" i="26"/>
  <c r="B464" i="26"/>
  <c r="B465" i="26" s="1"/>
  <c r="B466" i="26" s="1"/>
  <c r="B467" i="26" s="1"/>
  <c r="B468" i="26" s="1"/>
  <c r="B469" i="26" s="1"/>
  <c r="B470" i="26" s="1"/>
  <c r="B471" i="26" s="1"/>
  <c r="B472" i="26" s="1"/>
  <c r="B473" i="26" s="1"/>
  <c r="B474" i="26" s="1"/>
  <c r="B475" i="26" s="1"/>
  <c r="B476" i="26" s="1"/>
  <c r="B477" i="26" s="1"/>
  <c r="B478" i="26" s="1"/>
  <c r="B479" i="26" s="1"/>
  <c r="B480" i="26" s="1"/>
  <c r="B481" i="26" s="1"/>
  <c r="B482" i="26" s="1"/>
  <c r="B483" i="26" s="1"/>
  <c r="B484" i="26" s="1"/>
  <c r="B485" i="26" s="1"/>
  <c r="B486" i="26" s="1"/>
  <c r="B487" i="26" s="1"/>
  <c r="B488" i="26" s="1"/>
  <c r="B489" i="26" s="1"/>
  <c r="B490" i="26" s="1"/>
  <c r="B491" i="26" s="1"/>
  <c r="B492" i="26" s="1"/>
  <c r="B493" i="26" s="1"/>
  <c r="B494" i="26" s="1"/>
  <c r="B495" i="26" s="1"/>
  <c r="B496" i="26" s="1"/>
  <c r="B497" i="26" s="1"/>
  <c r="B498" i="26" s="1"/>
  <c r="B499" i="26" s="1"/>
  <c r="B500" i="26" s="1"/>
  <c r="B501" i="26" s="1"/>
  <c r="B502" i="26" s="1"/>
  <c r="B503" i="26" s="1"/>
  <c r="B504" i="26" s="1"/>
  <c r="B505" i="26" s="1"/>
  <c r="B506" i="26" s="1"/>
  <c r="B507" i="26" s="1"/>
  <c r="B508" i="26" s="1"/>
  <c r="B509" i="26" s="1"/>
  <c r="B510" i="26" s="1"/>
  <c r="B511" i="26" s="1"/>
  <c r="B512" i="26" s="1"/>
  <c r="B513" i="26" s="1"/>
  <c r="B514" i="26" s="1"/>
  <c r="B515" i="26" s="1"/>
  <c r="B516" i="26" s="1"/>
  <c r="B517" i="26" s="1"/>
  <c r="B518" i="26" s="1"/>
  <c r="B519" i="26" s="1"/>
  <c r="B520" i="26" s="1"/>
  <c r="B521" i="26" s="1"/>
  <c r="B522" i="26" s="1"/>
  <c r="B523" i="26" s="1"/>
  <c r="B524" i="26" s="1"/>
  <c r="B525" i="26" s="1"/>
  <c r="B526" i="26" s="1"/>
  <c r="B527" i="26" s="1"/>
  <c r="B528" i="26" s="1"/>
  <c r="B529" i="26" s="1"/>
  <c r="B530" i="26" s="1"/>
  <c r="B531" i="26" s="1"/>
  <c r="B532" i="26" s="1"/>
  <c r="B533" i="26" s="1"/>
  <c r="B534" i="26" s="1"/>
  <c r="B535" i="26" s="1"/>
  <c r="B536" i="26" s="1"/>
  <c r="B537" i="26" s="1"/>
  <c r="B538" i="26" s="1"/>
  <c r="B539" i="26" s="1"/>
  <c r="B540" i="26" s="1"/>
  <c r="B541" i="26" s="1"/>
  <c r="B542" i="26" s="1"/>
  <c r="B543" i="26" s="1"/>
  <c r="B544" i="26" s="1"/>
  <c r="B545" i="26" s="1"/>
  <c r="B546" i="26" s="1"/>
  <c r="B547" i="26" s="1"/>
  <c r="B548" i="26" s="1"/>
  <c r="B549" i="26" s="1"/>
  <c r="B550" i="26" s="1"/>
  <c r="B551" i="26" s="1"/>
  <c r="B552" i="26" s="1"/>
  <c r="B553" i="26" s="1"/>
  <c r="B554" i="26" s="1"/>
  <c r="B555" i="26" s="1"/>
  <c r="B556" i="26" s="1"/>
  <c r="B557" i="26" s="1"/>
  <c r="B558" i="26" s="1"/>
  <c r="B559" i="26" s="1"/>
  <c r="B560" i="26" s="1"/>
  <c r="B561" i="26" s="1"/>
  <c r="B562" i="26" s="1"/>
  <c r="B563" i="26" s="1"/>
  <c r="B564" i="26" s="1"/>
  <c r="B565" i="26" s="1"/>
  <c r="B566" i="26" s="1"/>
  <c r="B567" i="26" s="1"/>
  <c r="B568" i="26" s="1"/>
  <c r="B569" i="26" s="1"/>
  <c r="B570" i="26" s="1"/>
  <c r="B571" i="26" s="1"/>
  <c r="B572" i="26" s="1"/>
  <c r="B573" i="26" s="1"/>
  <c r="B574" i="26" s="1"/>
  <c r="B575" i="26" s="1"/>
  <c r="B576" i="26" s="1"/>
  <c r="B577" i="26" s="1"/>
  <c r="B578" i="26" s="1"/>
  <c r="B579" i="26" s="1"/>
  <c r="B580" i="26" s="1"/>
  <c r="B581" i="26" s="1"/>
  <c r="B582" i="26" s="1"/>
  <c r="B583" i="26" s="1"/>
  <c r="B584" i="26" s="1"/>
  <c r="B585" i="26" s="1"/>
  <c r="B586" i="26" s="1"/>
  <c r="B587" i="26" s="1"/>
  <c r="B588" i="26" s="1"/>
  <c r="B589" i="26" s="1"/>
  <c r="B590" i="26" s="1"/>
  <c r="B591" i="26" s="1"/>
  <c r="B592" i="26" s="1"/>
  <c r="B593" i="26" s="1"/>
  <c r="B594" i="26" s="1"/>
  <c r="B595" i="26" s="1"/>
  <c r="B596" i="26" s="1"/>
  <c r="B597" i="26" s="1"/>
  <c r="B598" i="26" s="1"/>
  <c r="B599" i="26" s="1"/>
  <c r="B600" i="26" s="1"/>
  <c r="B601" i="26" s="1"/>
  <c r="B602" i="26" s="1"/>
  <c r="B603" i="26" s="1"/>
  <c r="B604" i="26" s="1"/>
  <c r="B605" i="26" s="1"/>
  <c r="B606" i="26" s="1"/>
  <c r="B607" i="26" s="1"/>
  <c r="B608" i="26" s="1"/>
  <c r="B609" i="26" s="1"/>
  <c r="B610" i="26" s="1"/>
  <c r="B611" i="26" s="1"/>
  <c r="B612" i="26" s="1"/>
  <c r="B613" i="26" s="1"/>
  <c r="B614" i="26" s="1"/>
  <c r="B615" i="26" s="1"/>
  <c r="B616" i="26" s="1"/>
  <c r="B617" i="26" s="1"/>
  <c r="B618" i="26" s="1"/>
  <c r="B619" i="26" s="1"/>
  <c r="B620" i="26" s="1"/>
  <c r="B621" i="26" s="1"/>
  <c r="B622" i="26" s="1"/>
  <c r="B623" i="26" s="1"/>
  <c r="B624" i="26" s="1"/>
  <c r="B625" i="26" s="1"/>
  <c r="B626" i="26" s="1"/>
  <c r="B627" i="26" s="1"/>
  <c r="B628" i="26" s="1"/>
  <c r="B629" i="26" s="1"/>
  <c r="B630" i="26" s="1"/>
  <c r="B631" i="26" s="1"/>
  <c r="B632" i="26" s="1"/>
  <c r="B633" i="26" s="1"/>
  <c r="B634" i="26" s="1"/>
  <c r="B635" i="26" s="1"/>
  <c r="B636" i="26" s="1"/>
  <c r="B637" i="26" s="1"/>
  <c r="B638" i="26" s="1"/>
  <c r="B639" i="26" s="1"/>
  <c r="B640" i="26" s="1"/>
  <c r="B641" i="26" s="1"/>
  <c r="B642" i="26" s="1"/>
  <c r="B643" i="26" s="1"/>
  <c r="B644" i="26" s="1"/>
  <c r="B645" i="26" s="1"/>
  <c r="B646" i="26" s="1"/>
  <c r="B647" i="26" s="1"/>
  <c r="B648" i="26" s="1"/>
  <c r="B649" i="26" s="1"/>
  <c r="B650" i="26" s="1"/>
  <c r="B651" i="26" s="1"/>
  <c r="B652" i="26" s="1"/>
  <c r="B653" i="26" s="1"/>
  <c r="B654" i="26" s="1"/>
  <c r="B655" i="26" s="1"/>
  <c r="B656" i="26" s="1"/>
  <c r="B657" i="26" s="1"/>
  <c r="B658" i="26" s="1"/>
  <c r="B659" i="26" s="1"/>
  <c r="B660" i="26" s="1"/>
  <c r="B661" i="26" s="1"/>
  <c r="B662" i="26" s="1"/>
  <c r="B663" i="26" s="1"/>
  <c r="B664" i="26" s="1"/>
  <c r="B665" i="26" s="1"/>
  <c r="B666" i="26" s="1"/>
  <c r="B667" i="26" s="1"/>
  <c r="B668" i="26" s="1"/>
  <c r="B669" i="26" s="1"/>
  <c r="B670" i="26" s="1"/>
  <c r="B671" i="26" s="1"/>
  <c r="B672" i="26" s="1"/>
  <c r="B673" i="26" s="1"/>
  <c r="B674" i="26" s="1"/>
  <c r="B675" i="26" s="1"/>
  <c r="B676" i="26" s="1"/>
  <c r="B677" i="26" s="1"/>
  <c r="B678" i="26" s="1"/>
  <c r="B679" i="26" s="1"/>
  <c r="B680" i="26" s="1"/>
  <c r="B681" i="26" s="1"/>
  <c r="B682" i="26" s="1"/>
  <c r="B683" i="26" s="1"/>
  <c r="B684" i="26" s="1"/>
  <c r="B685" i="26" s="1"/>
  <c r="B686" i="26" s="1"/>
  <c r="B687" i="26" s="1"/>
  <c r="B688" i="26" s="1"/>
  <c r="B689" i="26" s="1"/>
  <c r="B690" i="26" s="1"/>
  <c r="B691" i="26" s="1"/>
  <c r="B692" i="26" s="1"/>
  <c r="B693" i="26" s="1"/>
  <c r="B694" i="26" s="1"/>
  <c r="B695" i="26" s="1"/>
  <c r="B696" i="26" s="1"/>
  <c r="B697" i="26" s="1"/>
  <c r="B698" i="26" s="1"/>
  <c r="B699" i="26" s="1"/>
  <c r="B700" i="26" s="1"/>
  <c r="B701" i="26" s="1"/>
  <c r="B702" i="26" s="1"/>
  <c r="W9" i="24"/>
  <c r="X9" i="24" s="1"/>
  <c r="Y9" i="24" s="1"/>
  <c r="Z9" i="24" s="1"/>
  <c r="AA9" i="24" s="1"/>
  <c r="AB9" i="24" s="1"/>
  <c r="AC9" i="24" s="1"/>
  <c r="AD9" i="24" s="1"/>
  <c r="AE9" i="24" s="1"/>
  <c r="AF9" i="24" s="1"/>
  <c r="S118" i="2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C8" i="24"/>
  <c r="E15" i="26"/>
  <c r="E19" i="26"/>
  <c r="E27" i="26"/>
  <c r="E35" i="26"/>
  <c r="E47" i="26"/>
  <c r="E51" i="26"/>
  <c r="E59" i="26"/>
  <c r="E79" i="26"/>
  <c r="E83" i="26"/>
  <c r="E91" i="26"/>
  <c r="E105" i="26"/>
  <c r="E107" i="26"/>
  <c r="E111" i="26"/>
  <c r="E121" i="26"/>
  <c r="E123" i="26"/>
  <c r="E127" i="26"/>
  <c r="E137" i="26"/>
  <c r="F137" i="26" s="1"/>
  <c r="E139" i="26"/>
  <c r="F139" i="26" s="1"/>
  <c r="E143" i="26"/>
  <c r="E147" i="26"/>
  <c r="F147" i="26" s="1"/>
  <c r="E153" i="26"/>
  <c r="F153" i="26" s="1"/>
  <c r="E155" i="26"/>
  <c r="F155" i="26" s="1"/>
  <c r="E159" i="26"/>
  <c r="E163" i="26"/>
  <c r="F163" i="26" s="1"/>
  <c r="E169" i="26"/>
  <c r="E171" i="26"/>
  <c r="F171" i="26" s="1"/>
  <c r="E175" i="26"/>
  <c r="E179" i="26"/>
  <c r="F179" i="26" s="1"/>
  <c r="E185" i="26"/>
  <c r="E187" i="26"/>
  <c r="F187" i="26" s="1"/>
  <c r="E191" i="26"/>
  <c r="E195" i="26"/>
  <c r="F195" i="26" s="1"/>
  <c r="E201" i="26"/>
  <c r="E203" i="26"/>
  <c r="F203" i="26" s="1"/>
  <c r="E207" i="26"/>
  <c r="E211" i="26"/>
  <c r="F211" i="26" s="1"/>
  <c r="E217" i="26"/>
  <c r="E219" i="26"/>
  <c r="F219" i="26" s="1"/>
  <c r="E14" i="26"/>
  <c r="E25" i="26"/>
  <c r="E41" i="26"/>
  <c r="E46" i="26"/>
  <c r="E57" i="26"/>
  <c r="E68" i="26"/>
  <c r="E84" i="26"/>
  <c r="E89" i="26"/>
  <c r="E102" i="26"/>
  <c r="E118" i="26"/>
  <c r="E142" i="26"/>
  <c r="F142" i="26" s="1"/>
  <c r="E150" i="26"/>
  <c r="E166" i="26"/>
  <c r="E182" i="26"/>
  <c r="E206" i="26"/>
  <c r="E214" i="26"/>
  <c r="E10" i="26"/>
  <c r="E21" i="26"/>
  <c r="E37" i="26"/>
  <c r="E42" i="26"/>
  <c r="E53" i="26"/>
  <c r="E64" i="26"/>
  <c r="E80" i="26"/>
  <c r="E85" i="26"/>
  <c r="E96" i="26"/>
  <c r="E108" i="26"/>
  <c r="E132" i="26"/>
  <c r="F132" i="26" s="1"/>
  <c r="E140" i="26"/>
  <c r="F140" i="26" s="1"/>
  <c r="E156" i="26"/>
  <c r="F156" i="26" s="1"/>
  <c r="E172" i="26"/>
  <c r="F172" i="26" s="1"/>
  <c r="E196" i="26"/>
  <c r="F196" i="26" s="1"/>
  <c r="E204" i="26"/>
  <c r="F204" i="26" s="1"/>
  <c r="E220" i="26"/>
  <c r="F220" i="26" s="1"/>
  <c r="E224" i="26"/>
  <c r="E230" i="26"/>
  <c r="E232" i="26"/>
  <c r="E236" i="26"/>
  <c r="F236" i="26" s="1"/>
  <c r="E240" i="26"/>
  <c r="E246" i="26"/>
  <c r="E248" i="26"/>
  <c r="E252" i="26"/>
  <c r="F252" i="26" s="1"/>
  <c r="E256" i="26"/>
  <c r="E262" i="26"/>
  <c r="E264" i="26"/>
  <c r="E268" i="26"/>
  <c r="F268" i="26" s="1"/>
  <c r="E272" i="26"/>
  <c r="E278" i="26"/>
  <c r="E280" i="26"/>
  <c r="E284" i="26"/>
  <c r="F284" i="26" s="1"/>
  <c r="E288" i="26"/>
  <c r="E294" i="26"/>
  <c r="E296" i="26"/>
  <c r="E300" i="26"/>
  <c r="F300" i="26" s="1"/>
  <c r="E304" i="26"/>
  <c r="E310" i="26"/>
  <c r="E312" i="26"/>
  <c r="E316" i="26"/>
  <c r="F316" i="26" s="1"/>
  <c r="E320" i="26"/>
  <c r="E326" i="26"/>
  <c r="E328" i="26"/>
  <c r="F328" i="26" s="1"/>
  <c r="E332" i="26"/>
  <c r="F332" i="26" s="1"/>
  <c r="E336" i="26"/>
  <c r="E8" i="26"/>
  <c r="E18" i="26"/>
  <c r="E40" i="26"/>
  <c r="E61" i="26"/>
  <c r="E93" i="26"/>
  <c r="E104" i="26"/>
  <c r="E136" i="26"/>
  <c r="E162" i="26"/>
  <c r="F162" i="26" s="1"/>
  <c r="E210" i="26"/>
  <c r="F210" i="26" s="1"/>
  <c r="E225" i="26"/>
  <c r="E241" i="26"/>
  <c r="E257" i="26"/>
  <c r="E281" i="26"/>
  <c r="E289" i="26"/>
  <c r="E305" i="26"/>
  <c r="E321" i="26"/>
  <c r="E342" i="26"/>
  <c r="F342" i="26" s="1"/>
  <c r="E344" i="26"/>
  <c r="E348" i="26"/>
  <c r="F348" i="26" s="1"/>
  <c r="E358" i="26"/>
  <c r="F358" i="26" s="1"/>
  <c r="E22" i="26"/>
  <c r="E33" i="26"/>
  <c r="E54" i="26"/>
  <c r="E76" i="26"/>
  <c r="E114" i="26"/>
  <c r="E130" i="26"/>
  <c r="F130" i="26" s="1"/>
  <c r="E160" i="26"/>
  <c r="E192" i="26"/>
  <c r="E231" i="26"/>
  <c r="F231" i="26" s="1"/>
  <c r="E239" i="26"/>
  <c r="E255" i="26"/>
  <c r="E271" i="26"/>
  <c r="E295" i="26"/>
  <c r="F295" i="26" s="1"/>
  <c r="E303" i="26"/>
  <c r="E319" i="26"/>
  <c r="E335" i="26"/>
  <c r="E24" i="26"/>
  <c r="E34" i="26"/>
  <c r="E56" i="26"/>
  <c r="E77" i="26"/>
  <c r="E112" i="26"/>
  <c r="E128" i="26"/>
  <c r="E170" i="26"/>
  <c r="F170" i="26" s="1"/>
  <c r="E202" i="26"/>
  <c r="F202" i="26" s="1"/>
  <c r="E229" i="26"/>
  <c r="E237" i="26"/>
  <c r="E253" i="26"/>
  <c r="E269" i="26"/>
  <c r="E293" i="26"/>
  <c r="E301" i="26"/>
  <c r="E317" i="26"/>
  <c r="E333" i="26"/>
  <c r="F333" i="26" s="1"/>
  <c r="E345" i="26"/>
  <c r="E347" i="26"/>
  <c r="E351" i="26"/>
  <c r="E355" i="26"/>
  <c r="E362" i="26"/>
  <c r="E4" i="26"/>
  <c r="E17" i="26"/>
  <c r="E38" i="26"/>
  <c r="E70" i="26"/>
  <c r="E81" i="26"/>
  <c r="E106" i="26"/>
  <c r="E138" i="26"/>
  <c r="F138" i="26" s="1"/>
  <c r="E184" i="26"/>
  <c r="E200" i="26"/>
  <c r="E227" i="26"/>
  <c r="F227" i="26" s="1"/>
  <c r="E243" i="26"/>
  <c r="F243" i="26" s="1"/>
  <c r="E267" i="26"/>
  <c r="F267" i="26" s="1"/>
  <c r="E275" i="26"/>
  <c r="F275" i="26" s="1"/>
  <c r="E291" i="26"/>
  <c r="F291" i="26" s="1"/>
  <c r="E307" i="26"/>
  <c r="F307" i="26" s="1"/>
  <c r="E331" i="26"/>
  <c r="F331" i="26" s="1"/>
  <c r="E339" i="26"/>
  <c r="E3" i="26"/>
  <c r="E352" i="26"/>
  <c r="E464" i="26"/>
  <c r="C361" i="26"/>
  <c r="B363" i="26"/>
  <c r="C363" i="26" s="1"/>
  <c r="C362" i="26"/>
  <c r="K38" i="2"/>
  <c r="M38" i="2" s="1"/>
  <c r="B3" i="18"/>
  <c r="J3" i="18" s="1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M25" i="2"/>
  <c r="D48" i="2" s="1"/>
  <c r="E3" i="10" s="1"/>
  <c r="B5" i="18"/>
  <c r="F5" i="18" s="1"/>
  <c r="M36" i="2"/>
  <c r="M31" i="2"/>
  <c r="M32" i="2"/>
  <c r="M33" i="2"/>
  <c r="M34" i="2"/>
  <c r="M35" i="2"/>
  <c r="M30" i="2"/>
  <c r="M29" i="2"/>
  <c r="B39" i="17"/>
  <c r="B38" i="17"/>
  <c r="B37" i="17"/>
  <c r="B35" i="17"/>
  <c r="C35" i="17" s="1"/>
  <c r="B3" i="10"/>
  <c r="B5" i="10" s="1"/>
  <c r="B9" i="18"/>
  <c r="F9" i="18" s="1"/>
  <c r="B10" i="18"/>
  <c r="J10" i="18" s="1"/>
  <c r="B11" i="18"/>
  <c r="J11" i="18" s="1"/>
  <c r="B8" i="18"/>
  <c r="J8" i="18" s="1"/>
  <c r="B7" i="18"/>
  <c r="F7" i="18" s="1"/>
  <c r="B6" i="18"/>
  <c r="J6" i="18" s="1"/>
  <c r="B4" i="18"/>
  <c r="F4" i="18" s="1"/>
  <c r="B13" i="18"/>
  <c r="J13" i="18" s="1"/>
  <c r="B12" i="18"/>
  <c r="J12" i="18" s="1"/>
  <c r="B2" i="18"/>
  <c r="J2" i="18" s="1"/>
  <c r="B16" i="18"/>
  <c r="M23" i="2"/>
  <c r="M20" i="2"/>
  <c r="J9" i="18"/>
  <c r="F6" i="18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F118" i="26" s="1"/>
  <c r="C119" i="26"/>
  <c r="C120" i="26"/>
  <c r="C121" i="26"/>
  <c r="C122" i="26"/>
  <c r="C123" i="26"/>
  <c r="E5" i="10" l="1"/>
  <c r="E4" i="10"/>
  <c r="D49" i="2" s="1"/>
  <c r="D1" i="24" s="1"/>
  <c r="F111" i="26"/>
  <c r="E360" i="26"/>
  <c r="E283" i="26"/>
  <c r="F283" i="26" s="1"/>
  <c r="E216" i="26"/>
  <c r="E92" i="26"/>
  <c r="F92" i="26" s="1"/>
  <c r="E6" i="26"/>
  <c r="E349" i="26"/>
  <c r="F349" i="26" s="1"/>
  <c r="E309" i="26"/>
  <c r="F309" i="26" s="1"/>
  <c r="E245" i="26"/>
  <c r="F245" i="26" s="1"/>
  <c r="E144" i="26"/>
  <c r="F144" i="26" s="1"/>
  <c r="E45" i="26"/>
  <c r="E311" i="26"/>
  <c r="E247" i="26"/>
  <c r="E146" i="26"/>
  <c r="F146" i="26" s="1"/>
  <c r="E44" i="26"/>
  <c r="E346" i="26"/>
  <c r="E297" i="26"/>
  <c r="F297" i="26" s="1"/>
  <c r="E233" i="26"/>
  <c r="F233" i="26" s="1"/>
  <c r="E120" i="26"/>
  <c r="F120" i="26" s="1"/>
  <c r="E29" i="26"/>
  <c r="E330" i="26"/>
  <c r="F330" i="26" s="1"/>
  <c r="E314" i="26"/>
  <c r="F314" i="26" s="1"/>
  <c r="E298" i="26"/>
  <c r="F298" i="26" s="1"/>
  <c r="E282" i="26"/>
  <c r="F282" i="26" s="1"/>
  <c r="E266" i="26"/>
  <c r="F266" i="26" s="1"/>
  <c r="E250" i="26"/>
  <c r="F250" i="26" s="1"/>
  <c r="E234" i="26"/>
  <c r="F234" i="26" s="1"/>
  <c r="E212" i="26"/>
  <c r="F212" i="26" s="1"/>
  <c r="E148" i="26"/>
  <c r="F148" i="26" s="1"/>
  <c r="E90" i="26"/>
  <c r="E48" i="26"/>
  <c r="E5" i="26"/>
  <c r="E158" i="26"/>
  <c r="E94" i="26"/>
  <c r="E52" i="26"/>
  <c r="E9" i="26"/>
  <c r="E205" i="26"/>
  <c r="F205" i="26" s="1"/>
  <c r="E189" i="26"/>
  <c r="F189" i="26" s="1"/>
  <c r="E173" i="26"/>
  <c r="F173" i="26" s="1"/>
  <c r="E157" i="26"/>
  <c r="E141" i="26"/>
  <c r="E125" i="26"/>
  <c r="E109" i="26"/>
  <c r="F109" i="26" s="1"/>
  <c r="E87" i="26"/>
  <c r="E55" i="26"/>
  <c r="E23" i="26"/>
  <c r="F100" i="26"/>
  <c r="E323" i="26"/>
  <c r="F323" i="26" s="1"/>
  <c r="E259" i="26"/>
  <c r="F259" i="26" s="1"/>
  <c r="E168" i="26"/>
  <c r="E60" i="26"/>
  <c r="E359" i="26"/>
  <c r="F359" i="26" s="1"/>
  <c r="E343" i="26"/>
  <c r="F343" i="26" s="1"/>
  <c r="E285" i="26"/>
  <c r="F285" i="26" s="1"/>
  <c r="E221" i="26"/>
  <c r="F221" i="26" s="1"/>
  <c r="E98" i="26"/>
  <c r="F98" i="26" s="1"/>
  <c r="E13" i="26"/>
  <c r="E287" i="26"/>
  <c r="E223" i="26"/>
  <c r="E97" i="26"/>
  <c r="E12" i="26"/>
  <c r="E337" i="26"/>
  <c r="E273" i="26"/>
  <c r="F273" i="26" s="1"/>
  <c r="E194" i="26"/>
  <c r="F194" i="26" s="1"/>
  <c r="E82" i="26"/>
  <c r="E340" i="26"/>
  <c r="F340" i="26" s="1"/>
  <c r="E324" i="26"/>
  <c r="F324" i="26" s="1"/>
  <c r="E308" i="26"/>
  <c r="F308" i="26" s="1"/>
  <c r="E292" i="26"/>
  <c r="F292" i="26" s="1"/>
  <c r="E276" i="26"/>
  <c r="F276" i="26" s="1"/>
  <c r="E260" i="26"/>
  <c r="F260" i="26" s="1"/>
  <c r="E244" i="26"/>
  <c r="F244" i="26" s="1"/>
  <c r="E228" i="26"/>
  <c r="F228" i="26" s="1"/>
  <c r="E188" i="26"/>
  <c r="F188" i="26" s="1"/>
  <c r="E124" i="26"/>
  <c r="F124" i="26" s="1"/>
  <c r="E74" i="26"/>
  <c r="E32" i="26"/>
  <c r="E198" i="26"/>
  <c r="F198" i="26" s="1"/>
  <c r="E134" i="26"/>
  <c r="E78" i="26"/>
  <c r="E36" i="26"/>
  <c r="E215" i="26"/>
  <c r="E199" i="26"/>
  <c r="E183" i="26"/>
  <c r="E167" i="26"/>
  <c r="E151" i="26"/>
  <c r="E135" i="26"/>
  <c r="E119" i="26"/>
  <c r="F119" i="26" s="1"/>
  <c r="E103" i="26"/>
  <c r="F103" i="26" s="1"/>
  <c r="E75" i="26"/>
  <c r="E43" i="26"/>
  <c r="E11" i="26"/>
  <c r="F108" i="26"/>
  <c r="F115" i="26"/>
  <c r="F91" i="26"/>
  <c r="G5" i="18"/>
  <c r="E356" i="26"/>
  <c r="F356" i="26" s="1"/>
  <c r="E315" i="26"/>
  <c r="F315" i="26" s="1"/>
  <c r="E251" i="26"/>
  <c r="F251" i="26" s="1"/>
  <c r="E154" i="26"/>
  <c r="F154" i="26" s="1"/>
  <c r="E49" i="26"/>
  <c r="E357" i="26"/>
  <c r="F357" i="26" s="1"/>
  <c r="E341" i="26"/>
  <c r="F341" i="26" s="1"/>
  <c r="E277" i="26"/>
  <c r="F277" i="26" s="1"/>
  <c r="E218" i="26"/>
  <c r="F218" i="26" s="1"/>
  <c r="E88" i="26"/>
  <c r="E361" i="26"/>
  <c r="E279" i="26"/>
  <c r="E208" i="26"/>
  <c r="F208" i="26" s="1"/>
  <c r="E86" i="26"/>
  <c r="E363" i="26"/>
  <c r="E329" i="26"/>
  <c r="F329" i="26" s="1"/>
  <c r="E265" i="26"/>
  <c r="F265" i="26" s="1"/>
  <c r="E178" i="26"/>
  <c r="F178" i="26" s="1"/>
  <c r="E72" i="26"/>
  <c r="E338" i="26"/>
  <c r="E322" i="26"/>
  <c r="F322" i="26" s="1"/>
  <c r="E306" i="26"/>
  <c r="F306" i="26" s="1"/>
  <c r="E290" i="26"/>
  <c r="F290" i="26" s="1"/>
  <c r="E274" i="26"/>
  <c r="F274" i="26" s="1"/>
  <c r="E258" i="26"/>
  <c r="F258" i="26" s="1"/>
  <c r="E242" i="26"/>
  <c r="F242" i="26" s="1"/>
  <c r="E226" i="26"/>
  <c r="F226" i="26" s="1"/>
  <c r="E180" i="26"/>
  <c r="F180" i="26" s="1"/>
  <c r="E116" i="26"/>
  <c r="F116" i="26" s="1"/>
  <c r="E69" i="26"/>
  <c r="E26" i="26"/>
  <c r="E190" i="26"/>
  <c r="E126" i="26"/>
  <c r="E73" i="26"/>
  <c r="E30" i="26"/>
  <c r="E213" i="26"/>
  <c r="F213" i="26" s="1"/>
  <c r="E197" i="26"/>
  <c r="F197" i="26" s="1"/>
  <c r="E181" i="26"/>
  <c r="F181" i="26" s="1"/>
  <c r="E165" i="26"/>
  <c r="F165" i="26" s="1"/>
  <c r="E149" i="26"/>
  <c r="F149" i="26" s="1"/>
  <c r="E133" i="26"/>
  <c r="E117" i="26"/>
  <c r="F117" i="26" s="1"/>
  <c r="E101" i="26"/>
  <c r="F101" i="26" s="1"/>
  <c r="E71" i="26"/>
  <c r="E39" i="26"/>
  <c r="E7" i="26"/>
  <c r="E131" i="26"/>
  <c r="F131" i="26" s="1"/>
  <c r="E115" i="26"/>
  <c r="E99" i="26"/>
  <c r="E67" i="26"/>
  <c r="B18" i="18"/>
  <c r="G6" i="18" s="1"/>
  <c r="F113" i="26"/>
  <c r="G9" i="18"/>
  <c r="H9" i="18" s="1"/>
  <c r="E350" i="26"/>
  <c r="F350" i="26" s="1"/>
  <c r="E299" i="26"/>
  <c r="F299" i="26" s="1"/>
  <c r="E235" i="26"/>
  <c r="F235" i="26" s="1"/>
  <c r="E122" i="26"/>
  <c r="F122" i="26" s="1"/>
  <c r="E28" i="26"/>
  <c r="E353" i="26"/>
  <c r="E325" i="26"/>
  <c r="F325" i="26" s="1"/>
  <c r="E261" i="26"/>
  <c r="F261" i="26" s="1"/>
  <c r="E186" i="26"/>
  <c r="F186" i="26" s="1"/>
  <c r="E66" i="26"/>
  <c r="E327" i="26"/>
  <c r="E263" i="26"/>
  <c r="F263" i="26" s="1"/>
  <c r="E176" i="26"/>
  <c r="E65" i="26"/>
  <c r="E354" i="26"/>
  <c r="F354" i="26" s="1"/>
  <c r="E313" i="26"/>
  <c r="F313" i="26" s="1"/>
  <c r="E249" i="26"/>
  <c r="E152" i="26"/>
  <c r="E50" i="26"/>
  <c r="E334" i="26"/>
  <c r="F334" i="26" s="1"/>
  <c r="E318" i="26"/>
  <c r="E302" i="26"/>
  <c r="E286" i="26"/>
  <c r="F286" i="26" s="1"/>
  <c r="E270" i="26"/>
  <c r="F270" i="26" s="1"/>
  <c r="E254" i="26"/>
  <c r="E238" i="26"/>
  <c r="E222" i="26"/>
  <c r="E164" i="26"/>
  <c r="F164" i="26" s="1"/>
  <c r="E100" i="26"/>
  <c r="E58" i="26"/>
  <c r="E16" i="26"/>
  <c r="E174" i="26"/>
  <c r="F174" i="26" s="1"/>
  <c r="E110" i="26"/>
  <c r="E62" i="26"/>
  <c r="E20" i="26"/>
  <c r="E209" i="26"/>
  <c r="F209" i="26" s="1"/>
  <c r="E193" i="26"/>
  <c r="E177" i="26"/>
  <c r="E161" i="26"/>
  <c r="F161" i="26" s="1"/>
  <c r="E145" i="26"/>
  <c r="F145" i="26" s="1"/>
  <c r="E129" i="26"/>
  <c r="F129" i="26" s="1"/>
  <c r="E113" i="26"/>
  <c r="E95" i="26"/>
  <c r="F95" i="26" s="1"/>
  <c r="E63" i="26"/>
  <c r="E31" i="26"/>
  <c r="F112" i="26"/>
  <c r="F4" i="26"/>
  <c r="F347" i="26"/>
  <c r="F301" i="26"/>
  <c r="F237" i="26"/>
  <c r="F128" i="26"/>
  <c r="F289" i="26"/>
  <c r="F225" i="26"/>
  <c r="F293" i="26"/>
  <c r="F229" i="26"/>
  <c r="F281" i="26"/>
  <c r="F326" i="26"/>
  <c r="F310" i="26"/>
  <c r="F294" i="26"/>
  <c r="F278" i="26"/>
  <c r="F262" i="26"/>
  <c r="F246" i="26"/>
  <c r="F230" i="26"/>
  <c r="F217" i="26"/>
  <c r="F201" i="26"/>
  <c r="F185" i="26"/>
  <c r="F169" i="26"/>
  <c r="F352" i="26"/>
  <c r="F269" i="26"/>
  <c r="F335" i="26"/>
  <c r="F321" i="26"/>
  <c r="F257" i="26"/>
  <c r="F353" i="26"/>
  <c r="F249" i="26"/>
  <c r="F152" i="26"/>
  <c r="F318" i="26"/>
  <c r="F302" i="26"/>
  <c r="F254" i="26"/>
  <c r="F238" i="26"/>
  <c r="F222" i="26"/>
  <c r="F193" i="26"/>
  <c r="F177" i="26"/>
  <c r="F338" i="26"/>
  <c r="F317" i="26"/>
  <c r="F253" i="26"/>
  <c r="F305" i="26"/>
  <c r="F241" i="26"/>
  <c r="F136" i="26"/>
  <c r="J5" i="18"/>
  <c r="F166" i="26"/>
  <c r="J7" i="18"/>
  <c r="F10" i="18"/>
  <c r="G10" i="18" s="1"/>
  <c r="K10" i="18" s="1"/>
  <c r="F123" i="26"/>
  <c r="F107" i="26"/>
  <c r="F158" i="26"/>
  <c r="F303" i="26"/>
  <c r="F168" i="26"/>
  <c r="F151" i="26"/>
  <c r="F135" i="26"/>
  <c r="F279" i="26"/>
  <c r="F355" i="26"/>
  <c r="F327" i="26"/>
  <c r="F114" i="26"/>
  <c r="C38" i="17"/>
  <c r="D38" i="17" s="1"/>
  <c r="F121" i="26"/>
  <c r="F105" i="26"/>
  <c r="F287" i="26"/>
  <c r="F223" i="26"/>
  <c r="F150" i="26"/>
  <c r="AB3" i="26"/>
  <c r="U10" i="24" s="1"/>
  <c r="AA3" i="26"/>
  <c r="T10" i="24" s="1"/>
  <c r="T26" i="24" s="1"/>
  <c r="T27" i="24" s="1"/>
  <c r="F271" i="26"/>
  <c r="F134" i="26"/>
  <c r="F215" i="26"/>
  <c r="F199" i="26"/>
  <c r="F183" i="26"/>
  <c r="F167" i="26"/>
  <c r="C463" i="26"/>
  <c r="F104" i="26"/>
  <c r="F363" i="26"/>
  <c r="F319" i="26"/>
  <c r="F336" i="26"/>
  <c r="F126" i="26"/>
  <c r="F311" i="26"/>
  <c r="F255" i="26"/>
  <c r="F247" i="26"/>
  <c r="F345" i="26"/>
  <c r="F239" i="26"/>
  <c r="F207" i="26"/>
  <c r="F191" i="26"/>
  <c r="F175" i="26"/>
  <c r="F200" i="26"/>
  <c r="F110" i="26"/>
  <c r="F184" i="26"/>
  <c r="F346" i="26"/>
  <c r="F312" i="26"/>
  <c r="F296" i="26"/>
  <c r="F280" i="26"/>
  <c r="F264" i="26"/>
  <c r="F337" i="26"/>
  <c r="F232" i="26"/>
  <c r="F248" i="26"/>
  <c r="F464" i="26"/>
  <c r="G464" i="26" s="1"/>
  <c r="F192" i="26"/>
  <c r="F143" i="26"/>
  <c r="F127" i="26"/>
  <c r="F216" i="26"/>
  <c r="F176" i="26"/>
  <c r="F320" i="26"/>
  <c r="F304" i="26"/>
  <c r="F288" i="26"/>
  <c r="F272" i="26"/>
  <c r="F256" i="26"/>
  <c r="F160" i="26"/>
  <c r="F240" i="26"/>
  <c r="F224" i="26"/>
  <c r="F102" i="26"/>
  <c r="F97" i="26"/>
  <c r="F96" i="26"/>
  <c r="F362" i="26"/>
  <c r="AI3" i="26"/>
  <c r="AB10" i="24" s="1"/>
  <c r="F339" i="26"/>
  <c r="AK3" i="26"/>
  <c r="AD10" i="24" s="1"/>
  <c r="AE3" i="26"/>
  <c r="X10" i="24" s="1"/>
  <c r="AC3" i="26"/>
  <c r="V10" i="24" s="1"/>
  <c r="V22" i="24" s="1"/>
  <c r="Y3" i="26"/>
  <c r="R10" i="24" s="1"/>
  <c r="R22" i="24" s="1"/>
  <c r="W3" i="26"/>
  <c r="P10" i="24" s="1"/>
  <c r="F351" i="26"/>
  <c r="F11" i="18"/>
  <c r="G11" i="18" s="1"/>
  <c r="H11" i="18" s="1"/>
  <c r="F12" i="18"/>
  <c r="G12" i="18" s="1"/>
  <c r="H12" i="18" s="1"/>
  <c r="C37" i="17"/>
  <c r="D37" i="17" s="1"/>
  <c r="AJ3" i="26"/>
  <c r="AC10" i="24" s="1"/>
  <c r="AC24" i="24" s="1"/>
  <c r="AF3" i="26"/>
  <c r="Y10" i="24" s="1"/>
  <c r="Y16" i="24" s="1"/>
  <c r="AD3" i="26"/>
  <c r="W10" i="24" s="1"/>
  <c r="F214" i="26"/>
  <c r="F206" i="26"/>
  <c r="Z3" i="26"/>
  <c r="S10" i="24" s="1"/>
  <c r="F182" i="26"/>
  <c r="F157" i="26"/>
  <c r="F141" i="26"/>
  <c r="F133" i="26"/>
  <c r="F125" i="26"/>
  <c r="F88" i="26"/>
  <c r="F159" i="26"/>
  <c r="AH3" i="26"/>
  <c r="AA10" i="24" s="1"/>
  <c r="AA16" i="24" s="1"/>
  <c r="AG3" i="26"/>
  <c r="Z10" i="24" s="1"/>
  <c r="Z16" i="24" s="1"/>
  <c r="B4" i="10"/>
  <c r="D47" i="2" s="1"/>
  <c r="B22" i="10"/>
  <c r="H5" i="18"/>
  <c r="K5" i="18"/>
  <c r="G3" i="18"/>
  <c r="H3" i="18" s="1"/>
  <c r="F13" i="18"/>
  <c r="G13" i="18" s="1"/>
  <c r="H13" i="18" s="1"/>
  <c r="F2" i="18"/>
  <c r="B17" i="18" s="1"/>
  <c r="C39" i="17"/>
  <c r="D39" i="17" s="1"/>
  <c r="S3" i="26"/>
  <c r="L10" i="24" s="1"/>
  <c r="F106" i="26"/>
  <c r="F99" i="26"/>
  <c r="F94" i="26"/>
  <c r="R3" i="26"/>
  <c r="K10" i="24" s="1"/>
  <c r="F93" i="26"/>
  <c r="F90" i="26"/>
  <c r="Q3" i="26"/>
  <c r="J10" i="24" s="1"/>
  <c r="F89" i="26"/>
  <c r="F361" i="26"/>
  <c r="F344" i="26"/>
  <c r="D465" i="26"/>
  <c r="AL3" i="26"/>
  <c r="AE10" i="24" s="1"/>
  <c r="C360" i="26"/>
  <c r="G4" i="26"/>
  <c r="C5" i="26" s="1"/>
  <c r="T3" i="26"/>
  <c r="M10" i="24" s="1"/>
  <c r="F190" i="26"/>
  <c r="U3" i="26"/>
  <c r="N10" i="24" s="1"/>
  <c r="X3" i="26"/>
  <c r="Q10" i="24" s="1"/>
  <c r="V3" i="26"/>
  <c r="O10" i="24" s="1"/>
  <c r="F8" i="18"/>
  <c r="G8" i="18" s="1"/>
  <c r="J4" i="18"/>
  <c r="B30" i="24"/>
  <c r="B5" i="2"/>
  <c r="I56" i="2"/>
  <c r="G7" i="10" l="1"/>
  <c r="H5" i="10"/>
  <c r="K6" i="18"/>
  <c r="H6" i="18"/>
  <c r="G4" i="18"/>
  <c r="K9" i="18"/>
  <c r="G7" i="18"/>
  <c r="AF4" i="26"/>
  <c r="Y12" i="24" s="1"/>
  <c r="AI4" i="26"/>
  <c r="AB12" i="24" s="1"/>
  <c r="AB13" i="24" s="1"/>
  <c r="I231" i="26"/>
  <c r="AD4" i="26"/>
  <c r="W12" i="24" s="1"/>
  <c r="W13" i="24" s="1"/>
  <c r="I303" i="26"/>
  <c r="I207" i="26"/>
  <c r="I291" i="26"/>
  <c r="AG4" i="26"/>
  <c r="Z12" i="24" s="1"/>
  <c r="Z13" i="24" s="1"/>
  <c r="T40" i="24"/>
  <c r="AB4" i="26"/>
  <c r="U12" i="24" s="1"/>
  <c r="U14" i="24" s="1"/>
  <c r="T22" i="24"/>
  <c r="AH4" i="26"/>
  <c r="AA12" i="24" s="1"/>
  <c r="AA14" i="24" s="1"/>
  <c r="I315" i="26"/>
  <c r="V20" i="24"/>
  <c r="V44" i="24" s="1"/>
  <c r="I279" i="26"/>
  <c r="AA4" i="26"/>
  <c r="T12" i="24" s="1"/>
  <c r="T14" i="24" s="1"/>
  <c r="U4" i="26"/>
  <c r="N12" i="24" s="1"/>
  <c r="N13" i="24" s="1"/>
  <c r="AE4" i="26"/>
  <c r="X12" i="24" s="1"/>
  <c r="X13" i="24" s="1"/>
  <c r="M25" i="24"/>
  <c r="N16" i="24"/>
  <c r="N17" i="24" s="1"/>
  <c r="T24" i="24"/>
  <c r="P25" i="24"/>
  <c r="Q16" i="24"/>
  <c r="Q17" i="24" s="1"/>
  <c r="V25" i="24"/>
  <c r="W16" i="24"/>
  <c r="W17" i="24" s="1"/>
  <c r="AC25" i="24"/>
  <c r="AD16" i="24"/>
  <c r="AD17" i="24" s="1"/>
  <c r="AB25" i="24"/>
  <c r="AC16" i="24"/>
  <c r="AC17" i="24" s="1"/>
  <c r="T25" i="24"/>
  <c r="U16" i="24"/>
  <c r="U17" i="24" s="1"/>
  <c r="AC40" i="24"/>
  <c r="L25" i="24"/>
  <c r="M16" i="24"/>
  <c r="M17" i="24" s="1"/>
  <c r="I25" i="24"/>
  <c r="J16" i="24"/>
  <c r="AA25" i="24"/>
  <c r="AB16" i="24"/>
  <c r="AB17" i="24" s="1"/>
  <c r="S25" i="24"/>
  <c r="T16" i="24"/>
  <c r="T17" i="24" s="1"/>
  <c r="AC11" i="24"/>
  <c r="AA20" i="24"/>
  <c r="AA36" i="24" s="1"/>
  <c r="O25" i="24"/>
  <c r="P16" i="24"/>
  <c r="P17" i="24" s="1"/>
  <c r="AA11" i="24"/>
  <c r="R25" i="24"/>
  <c r="S16" i="24"/>
  <c r="S17" i="24" s="1"/>
  <c r="Q25" i="24"/>
  <c r="R16" i="24"/>
  <c r="R17" i="24" s="1"/>
  <c r="K25" i="24"/>
  <c r="L16" i="24"/>
  <c r="L17" i="24" s="1"/>
  <c r="U25" i="24"/>
  <c r="V16" i="24"/>
  <c r="V17" i="24" s="1"/>
  <c r="AD25" i="24"/>
  <c r="AE16" i="24"/>
  <c r="AE17" i="24" s="1"/>
  <c r="T20" i="24"/>
  <c r="N25" i="24"/>
  <c r="O16" i="24"/>
  <c r="O17" i="24" s="1"/>
  <c r="T11" i="24"/>
  <c r="S40" i="24"/>
  <c r="J25" i="24"/>
  <c r="K16" i="24"/>
  <c r="K17" i="24" s="1"/>
  <c r="W25" i="24"/>
  <c r="X16" i="24"/>
  <c r="X17" i="24" s="1"/>
  <c r="AK4" i="26"/>
  <c r="AD12" i="24" s="1"/>
  <c r="AD13" i="24" s="1"/>
  <c r="W4" i="26"/>
  <c r="P12" i="24" s="1"/>
  <c r="P14" i="24" s="1"/>
  <c r="J20" i="24"/>
  <c r="J36" i="24" s="1"/>
  <c r="I243" i="26"/>
  <c r="I255" i="26"/>
  <c r="H10" i="18"/>
  <c r="X24" i="24"/>
  <c r="X20" i="24"/>
  <c r="X36" i="24" s="1"/>
  <c r="X11" i="24"/>
  <c r="X40" i="24"/>
  <c r="AC4" i="26"/>
  <c r="V12" i="24" s="1"/>
  <c r="V13" i="24" s="1"/>
  <c r="C464" i="26"/>
  <c r="I339" i="26"/>
  <c r="I171" i="26"/>
  <c r="AJ4" i="26"/>
  <c r="AC12" i="24" s="1"/>
  <c r="AC13" i="24" s="1"/>
  <c r="Z4" i="26"/>
  <c r="S12" i="24" s="1"/>
  <c r="S14" i="24" s="1"/>
  <c r="F3" i="18"/>
  <c r="V24" i="24"/>
  <c r="U40" i="24"/>
  <c r="V26" i="24"/>
  <c r="V27" i="24" s="1"/>
  <c r="U26" i="24"/>
  <c r="U27" i="24" s="1"/>
  <c r="J24" i="24"/>
  <c r="W22" i="24"/>
  <c r="I183" i="26"/>
  <c r="I267" i="26"/>
  <c r="U24" i="24"/>
  <c r="I327" i="26"/>
  <c r="P24" i="24"/>
  <c r="U20" i="24"/>
  <c r="U36" i="24" s="1"/>
  <c r="AB26" i="24"/>
  <c r="AB27" i="24" s="1"/>
  <c r="U11" i="24"/>
  <c r="U22" i="24"/>
  <c r="AB24" i="24"/>
  <c r="P26" i="24"/>
  <c r="P27" i="24" s="1"/>
  <c r="P22" i="24"/>
  <c r="AB11" i="24"/>
  <c r="AB20" i="24"/>
  <c r="AB36" i="24" s="1"/>
  <c r="R24" i="24"/>
  <c r="P20" i="24"/>
  <c r="P36" i="24" s="1"/>
  <c r="Z11" i="24"/>
  <c r="Y25" i="24"/>
  <c r="Y20" i="24"/>
  <c r="Y36" i="24" s="1"/>
  <c r="X25" i="24"/>
  <c r="R26" i="24"/>
  <c r="R27" i="24" s="1"/>
  <c r="AA22" i="24"/>
  <c r="Z25" i="24"/>
  <c r="W14" i="24"/>
  <c r="W15" i="24" s="1"/>
  <c r="W21" i="24" s="1"/>
  <c r="R20" i="24"/>
  <c r="R44" i="24" s="1"/>
  <c r="R11" i="24"/>
  <c r="AD11" i="24"/>
  <c r="AA24" i="24"/>
  <c r="N20" i="24"/>
  <c r="N36" i="24" s="1"/>
  <c r="S26" i="24"/>
  <c r="S27" i="24" s="1"/>
  <c r="P40" i="24"/>
  <c r="AB40" i="24"/>
  <c r="AA17" i="24"/>
  <c r="AC26" i="24"/>
  <c r="AC27" i="24" s="1"/>
  <c r="AB22" i="24"/>
  <c r="R40" i="24"/>
  <c r="Y17" i="24"/>
  <c r="AC20" i="24"/>
  <c r="AC36" i="24" s="1"/>
  <c r="AD20" i="24"/>
  <c r="AD36" i="24" s="1"/>
  <c r="AE20" i="24"/>
  <c r="AE36" i="24" s="1"/>
  <c r="AD26" i="24"/>
  <c r="AD27" i="24" s="1"/>
  <c r="J17" i="24"/>
  <c r="V40" i="24"/>
  <c r="Z17" i="24"/>
  <c r="L20" i="24"/>
  <c r="L36" i="24" s="1"/>
  <c r="AC22" i="24"/>
  <c r="O24" i="24"/>
  <c r="W40" i="24"/>
  <c r="V4" i="26"/>
  <c r="O12" i="24" s="1"/>
  <c r="O13" i="24" s="1"/>
  <c r="I351" i="26"/>
  <c r="I111" i="26"/>
  <c r="AL4" i="26"/>
  <c r="AE12" i="24" s="1"/>
  <c r="AE14" i="24" s="1"/>
  <c r="P11" i="24"/>
  <c r="V11" i="24"/>
  <c r="B41" i="17"/>
  <c r="B42" i="17" s="1"/>
  <c r="J12" i="2" s="1"/>
  <c r="S22" i="24"/>
  <c r="T4" i="26"/>
  <c r="M12" i="24" s="1"/>
  <c r="M13" i="24" s="1"/>
  <c r="S20" i="24"/>
  <c r="S36" i="24" s="1"/>
  <c r="AE24" i="24"/>
  <c r="S24" i="24"/>
  <c r="AD22" i="24"/>
  <c r="X4" i="26"/>
  <c r="Q12" i="24" s="1"/>
  <c r="Q14" i="24" s="1"/>
  <c r="I159" i="26"/>
  <c r="X22" i="24"/>
  <c r="X26" i="24"/>
  <c r="X27" i="24" s="1"/>
  <c r="O20" i="24"/>
  <c r="O36" i="24" s="1"/>
  <c r="AD40" i="24"/>
  <c r="AD24" i="24"/>
  <c r="S11" i="24"/>
  <c r="I99" i="26"/>
  <c r="S4" i="26"/>
  <c r="L12" i="24" s="1"/>
  <c r="L14" i="24" s="1"/>
  <c r="W24" i="24"/>
  <c r="Z24" i="24"/>
  <c r="Y26" i="24"/>
  <c r="Y11" i="24"/>
  <c r="Y22" i="24"/>
  <c r="M24" i="24"/>
  <c r="Y24" i="24"/>
  <c r="W20" i="24"/>
  <c r="W36" i="24" s="1"/>
  <c r="Z20" i="24"/>
  <c r="Z36" i="24" s="1"/>
  <c r="M11" i="24"/>
  <c r="M26" i="24"/>
  <c r="M27" i="24" s="1"/>
  <c r="Y40" i="24"/>
  <c r="T13" i="24"/>
  <c r="Q4" i="26"/>
  <c r="J12" i="24" s="1"/>
  <c r="J14" i="24" s="1"/>
  <c r="I135" i="26"/>
  <c r="N24" i="24"/>
  <c r="I219" i="26"/>
  <c r="I147" i="26"/>
  <c r="I123" i="26"/>
  <c r="W11" i="24"/>
  <c r="W26" i="24"/>
  <c r="W27" i="24" s="1"/>
  <c r="Z22" i="24"/>
  <c r="Z40" i="24"/>
  <c r="Z26" i="24"/>
  <c r="Z27" i="24" s="1"/>
  <c r="AA26" i="24"/>
  <c r="AA40" i="24"/>
  <c r="G2" i="18"/>
  <c r="H2" i="18" s="1"/>
  <c r="M20" i="24"/>
  <c r="M36" i="24" s="1"/>
  <c r="M22" i="24"/>
  <c r="M40" i="24"/>
  <c r="Y14" i="24"/>
  <c r="Y13" i="24"/>
  <c r="L24" i="24"/>
  <c r="L22" i="24"/>
  <c r="L40" i="24"/>
  <c r="L26" i="24"/>
  <c r="L11" i="24"/>
  <c r="F5" i="26"/>
  <c r="AM3" i="26"/>
  <c r="AF10" i="24" s="1"/>
  <c r="F360" i="26"/>
  <c r="AE11" i="24"/>
  <c r="AE26" i="24"/>
  <c r="AE27" i="24" s="1"/>
  <c r="AE40" i="24"/>
  <c r="AE22" i="24"/>
  <c r="D5" i="26"/>
  <c r="G5" i="26" s="1"/>
  <c r="C6" i="26" s="1"/>
  <c r="Q24" i="24"/>
  <c r="Q22" i="24"/>
  <c r="Q26" i="24"/>
  <c r="Q11" i="24"/>
  <c r="Q20" i="24"/>
  <c r="Q36" i="24" s="1"/>
  <c r="Q40" i="24"/>
  <c r="E465" i="26"/>
  <c r="D466" i="26"/>
  <c r="N22" i="24"/>
  <c r="N44" i="24" s="1"/>
  <c r="N40" i="24"/>
  <c r="N11" i="24"/>
  <c r="N26" i="24"/>
  <c r="N27" i="24" s="1"/>
  <c r="K22" i="24"/>
  <c r="K40" i="24"/>
  <c r="K24" i="24"/>
  <c r="K20" i="24"/>
  <c r="K36" i="24" s="1"/>
  <c r="K11" i="24"/>
  <c r="K26" i="24"/>
  <c r="K27" i="24" s="1"/>
  <c r="Y4" i="26"/>
  <c r="R12" i="24" s="1"/>
  <c r="I195" i="26"/>
  <c r="R4" i="26"/>
  <c r="K12" i="24" s="1"/>
  <c r="O11" i="24"/>
  <c r="O26" i="24"/>
  <c r="O27" i="24" s="1"/>
  <c r="O22" i="24"/>
  <c r="O40" i="24"/>
  <c r="AB14" i="24"/>
  <c r="J40" i="24"/>
  <c r="J22" i="24"/>
  <c r="J11" i="24"/>
  <c r="J26" i="24"/>
  <c r="J27" i="24" s="1"/>
  <c r="H8" i="18"/>
  <c r="K8" i="18"/>
  <c r="T44" i="24" l="1"/>
  <c r="U13" i="24"/>
  <c r="U15" i="24" s="1"/>
  <c r="U21" i="24" s="1"/>
  <c r="H7" i="18"/>
  <c r="K7" i="18"/>
  <c r="H4" i="18"/>
  <c r="K4" i="18"/>
  <c r="X14" i="24"/>
  <c r="X15" i="24" s="1"/>
  <c r="X21" i="24" s="1"/>
  <c r="X37" i="24" s="1"/>
  <c r="Z14" i="24"/>
  <c r="Z15" i="24" s="1"/>
  <c r="Z21" i="24" s="1"/>
  <c r="AA13" i="24"/>
  <c r="AA15" i="24" s="1"/>
  <c r="AA21" i="24" s="1"/>
  <c r="V14" i="24"/>
  <c r="V15" i="24" s="1"/>
  <c r="V21" i="24" s="1"/>
  <c r="V37" i="24" s="1"/>
  <c r="V36" i="24"/>
  <c r="J44" i="24"/>
  <c r="Y44" i="24"/>
  <c r="P13" i="24"/>
  <c r="P15" i="24" s="1"/>
  <c r="P21" i="24" s="1"/>
  <c r="R36" i="24"/>
  <c r="T36" i="24"/>
  <c r="N14" i="24"/>
  <c r="N15" i="24" s="1"/>
  <c r="N21" i="24" s="1"/>
  <c r="O44" i="24"/>
  <c r="P44" i="24"/>
  <c r="U29" i="24"/>
  <c r="U28" i="24" s="1"/>
  <c r="U43" i="24" s="1"/>
  <c r="T29" i="24"/>
  <c r="T28" i="24" s="1"/>
  <c r="T43" i="24" s="1"/>
  <c r="G15" i="18"/>
  <c r="H15" i="18" s="1"/>
  <c r="T35" i="24"/>
  <c r="AE13" i="24"/>
  <c r="AE15" i="24" s="1"/>
  <c r="AE25" i="24"/>
  <c r="AE29" i="24" s="1"/>
  <c r="AE28" i="24" s="1"/>
  <c r="AE43" i="24" s="1"/>
  <c r="AF16" i="24"/>
  <c r="AF17" i="24" s="1"/>
  <c r="AD14" i="24"/>
  <c r="S13" i="24"/>
  <c r="X44" i="24"/>
  <c r="AA44" i="24"/>
  <c r="AC14" i="24"/>
  <c r="AC15" i="24" s="1"/>
  <c r="AC21" i="24" s="1"/>
  <c r="AC37" i="24" s="1"/>
  <c r="U35" i="24"/>
  <c r="V35" i="24"/>
  <c r="V29" i="24"/>
  <c r="V28" i="24" s="1"/>
  <c r="V43" i="24" s="1"/>
  <c r="P29" i="24"/>
  <c r="P28" i="24" s="1"/>
  <c r="P43" i="24" s="1"/>
  <c r="W44" i="24"/>
  <c r="M14" i="24"/>
  <c r="M15" i="24" s="1"/>
  <c r="AE44" i="24"/>
  <c r="AB29" i="24"/>
  <c r="AB28" i="24" s="1"/>
  <c r="AB43" i="24" s="1"/>
  <c r="L44" i="24"/>
  <c r="U44" i="24"/>
  <c r="AB44" i="24"/>
  <c r="O14" i="24"/>
  <c r="O15" i="24" s="1"/>
  <c r="O21" i="24" s="1"/>
  <c r="O37" i="24" s="1"/>
  <c r="R29" i="24"/>
  <c r="R28" i="24" s="1"/>
  <c r="R43" i="24" s="1"/>
  <c r="AC44" i="24"/>
  <c r="P35" i="24"/>
  <c r="S29" i="24"/>
  <c r="S28" i="24" s="1"/>
  <c r="S43" i="24" s="1"/>
  <c r="R35" i="24"/>
  <c r="L13" i="24"/>
  <c r="L15" i="24" s="1"/>
  <c r="L21" i="24" s="1"/>
  <c r="L37" i="24" s="1"/>
  <c r="AB35" i="24"/>
  <c r="AC35" i="24"/>
  <c r="AC29" i="24"/>
  <c r="AC28" i="24" s="1"/>
  <c r="AC43" i="24" s="1"/>
  <c r="AD44" i="24"/>
  <c r="AD29" i="24"/>
  <c r="AD28" i="24" s="1"/>
  <c r="AD43" i="24" s="1"/>
  <c r="Y15" i="24"/>
  <c r="Y21" i="24" s="1"/>
  <c r="Y37" i="24" s="1"/>
  <c r="T15" i="24"/>
  <c r="T21" i="24" s="1"/>
  <c r="T37" i="24" s="1"/>
  <c r="X29" i="24"/>
  <c r="X28" i="24" s="1"/>
  <c r="X43" i="24" s="1"/>
  <c r="X35" i="24"/>
  <c r="Y29" i="24"/>
  <c r="Y28" i="24" s="1"/>
  <c r="Y43" i="24" s="1"/>
  <c r="AD35" i="24"/>
  <c r="Q13" i="24"/>
  <c r="Q15" i="24" s="1"/>
  <c r="Q21" i="24" s="1"/>
  <c r="W37" i="24"/>
  <c r="M29" i="24"/>
  <c r="M28" i="24" s="1"/>
  <c r="M43" i="24" s="1"/>
  <c r="S35" i="24"/>
  <c r="S44" i="24"/>
  <c r="Z29" i="24"/>
  <c r="Z28" i="24" s="1"/>
  <c r="Z43" i="24" s="1"/>
  <c r="AE35" i="24"/>
  <c r="J35" i="24"/>
  <c r="M35" i="24"/>
  <c r="K44" i="24"/>
  <c r="Z35" i="24"/>
  <c r="Z44" i="24"/>
  <c r="Y27" i="24"/>
  <c r="Y35" i="24"/>
  <c r="AD15" i="24"/>
  <c r="AD21" i="24" s="1"/>
  <c r="AD37" i="24" s="1"/>
  <c r="AA29" i="24"/>
  <c r="AA28" i="24" s="1"/>
  <c r="AA43" i="24" s="1"/>
  <c r="AA27" i="24"/>
  <c r="AA35" i="24"/>
  <c r="W35" i="24"/>
  <c r="W29" i="24"/>
  <c r="W28" i="24" s="1"/>
  <c r="W43" i="24" s="1"/>
  <c r="J13" i="24"/>
  <c r="J15" i="24" s="1"/>
  <c r="J21" i="24" s="1"/>
  <c r="M44" i="24"/>
  <c r="Q44" i="24"/>
  <c r="O35" i="24"/>
  <c r="N29" i="24"/>
  <c r="N28" i="24" s="1"/>
  <c r="N43" i="24" s="1"/>
  <c r="N35" i="24"/>
  <c r="O29" i="24"/>
  <c r="O28" i="24" s="1"/>
  <c r="O43" i="24" s="1"/>
  <c r="F6" i="26"/>
  <c r="AF20" i="24"/>
  <c r="AF36" i="24" s="1"/>
  <c r="AF40" i="24"/>
  <c r="AF26" i="24"/>
  <c r="AF22" i="24"/>
  <c r="AF11" i="24"/>
  <c r="AF24" i="24"/>
  <c r="J29" i="24"/>
  <c r="J28" i="24" s="1"/>
  <c r="J43" i="24" s="1"/>
  <c r="K14" i="24"/>
  <c r="K13" i="24"/>
  <c r="K35" i="24"/>
  <c r="L29" i="24"/>
  <c r="L28" i="24" s="1"/>
  <c r="L43" i="24" s="1"/>
  <c r="S15" i="24"/>
  <c r="S21" i="24" s="1"/>
  <c r="S37" i="24" s="1"/>
  <c r="D467" i="26"/>
  <c r="Q27" i="24"/>
  <c r="Q35" i="24"/>
  <c r="F465" i="26"/>
  <c r="L27" i="24"/>
  <c r="L35" i="24"/>
  <c r="E466" i="26"/>
  <c r="Q29" i="24"/>
  <c r="Q28" i="24" s="1"/>
  <c r="Q43" i="24" s="1"/>
  <c r="R14" i="24"/>
  <c r="R13" i="24"/>
  <c r="K29" i="24"/>
  <c r="K28" i="24" s="1"/>
  <c r="K43" i="24" s="1"/>
  <c r="D6" i="26"/>
  <c r="I363" i="26"/>
  <c r="AM4" i="26"/>
  <c r="AF12" i="24" s="1"/>
  <c r="AB15" i="24"/>
  <c r="I3" i="18"/>
  <c r="I13" i="18"/>
  <c r="I8" i="18"/>
  <c r="I12" i="18"/>
  <c r="I7" i="18"/>
  <c r="I9" i="18"/>
  <c r="I4" i="18"/>
  <c r="I6" i="18"/>
  <c r="I11" i="18"/>
  <c r="I2" i="18"/>
  <c r="I10" i="18"/>
  <c r="I5" i="18"/>
  <c r="B20" i="18"/>
  <c r="AA37" i="24" l="1"/>
  <c r="Z37" i="24"/>
  <c r="Z38" i="24" s="1"/>
  <c r="Z46" i="24" s="1"/>
  <c r="N37" i="24"/>
  <c r="P37" i="24"/>
  <c r="P38" i="24" s="1"/>
  <c r="P23" i="24" s="1"/>
  <c r="P31" i="24" s="1"/>
  <c r="P32" i="24" s="1"/>
  <c r="U37" i="24"/>
  <c r="U38" i="24" s="1"/>
  <c r="U42" i="24" s="1"/>
  <c r="K39" i="2"/>
  <c r="M39" i="2" s="1"/>
  <c r="T38" i="24"/>
  <c r="T42" i="24" s="1"/>
  <c r="V38" i="24"/>
  <c r="V23" i="24" s="1"/>
  <c r="V31" i="24" s="1"/>
  <c r="V33" i="24" s="1"/>
  <c r="V34" i="24" s="1"/>
  <c r="AC38" i="24"/>
  <c r="AC42" i="24" s="1"/>
  <c r="AA38" i="24"/>
  <c r="AA46" i="24" s="1"/>
  <c r="X38" i="24"/>
  <c r="X46" i="24" s="1"/>
  <c r="AD38" i="24"/>
  <c r="AD42" i="24" s="1"/>
  <c r="N38" i="24"/>
  <c r="N39" i="24" s="1"/>
  <c r="W38" i="24"/>
  <c r="W23" i="24" s="1"/>
  <c r="W31" i="24" s="1"/>
  <c r="F466" i="26"/>
  <c r="S38" i="24"/>
  <c r="S23" i="24" s="1"/>
  <c r="S31" i="24" s="1"/>
  <c r="Q37" i="24"/>
  <c r="Q38" i="24" s="1"/>
  <c r="Y38" i="24"/>
  <c r="Y42" i="24" s="1"/>
  <c r="O38" i="24"/>
  <c r="O39" i="24" s="1"/>
  <c r="M21" i="24"/>
  <c r="M37" i="24" s="1"/>
  <c r="M38" i="24" s="1"/>
  <c r="J37" i="24"/>
  <c r="J38" i="24" s="1"/>
  <c r="J39" i="24" s="1"/>
  <c r="AF29" i="24"/>
  <c r="AF28" i="24" s="1"/>
  <c r="AF43" i="24" s="1"/>
  <c r="L38" i="24"/>
  <c r="K15" i="24"/>
  <c r="K21" i="24" s="1"/>
  <c r="K37" i="24" s="1"/>
  <c r="K38" i="24" s="1"/>
  <c r="AE21" i="24"/>
  <c r="AE37" i="24" s="1"/>
  <c r="AE38" i="24" s="1"/>
  <c r="AF44" i="24"/>
  <c r="AB21" i="24"/>
  <c r="AB37" i="24" s="1"/>
  <c r="AB38" i="24" s="1"/>
  <c r="AF27" i="24"/>
  <c r="AF35" i="24"/>
  <c r="G465" i="26"/>
  <c r="C465" i="26" s="1"/>
  <c r="AF14" i="24"/>
  <c r="AF13" i="24"/>
  <c r="R15" i="24"/>
  <c r="R21" i="24" s="1"/>
  <c r="R37" i="24" s="1"/>
  <c r="R38" i="24" s="1"/>
  <c r="D468" i="26"/>
  <c r="E467" i="26"/>
  <c r="G6" i="26"/>
  <c r="C7" i="26" s="1"/>
  <c r="H17" i="18"/>
  <c r="J16" i="18"/>
  <c r="I15" i="18"/>
  <c r="B22" i="18" s="1"/>
  <c r="T23" i="24" l="1"/>
  <c r="T31" i="24" s="1"/>
  <c r="T33" i="24" s="1"/>
  <c r="T34" i="24" s="1"/>
  <c r="T39" i="24"/>
  <c r="T46" i="24"/>
  <c r="V42" i="24"/>
  <c r="V46" i="24"/>
  <c r="U46" i="24"/>
  <c r="V39" i="24"/>
  <c r="U39" i="24"/>
  <c r="U23" i="24"/>
  <c r="U31" i="24" s="1"/>
  <c r="U32" i="24" s="1"/>
  <c r="P33" i="24"/>
  <c r="P34" i="24" s="1"/>
  <c r="P42" i="24"/>
  <c r="AA39" i="24"/>
  <c r="AC39" i="24"/>
  <c r="AC46" i="24"/>
  <c r="AC23" i="24"/>
  <c r="AC31" i="24" s="1"/>
  <c r="AC33" i="24" s="1"/>
  <c r="AC34" i="24" s="1"/>
  <c r="P46" i="24"/>
  <c r="P47" i="24" s="1"/>
  <c r="P39" i="24"/>
  <c r="X42" i="24"/>
  <c r="AA23" i="24"/>
  <c r="AA31" i="24" s="1"/>
  <c r="AA33" i="24" s="1"/>
  <c r="AA34" i="24" s="1"/>
  <c r="AA42" i="24"/>
  <c r="T32" i="24"/>
  <c r="X39" i="24"/>
  <c r="X23" i="24"/>
  <c r="X31" i="24" s="1"/>
  <c r="X32" i="24" s="1"/>
  <c r="X47" i="24" s="1"/>
  <c r="AD39" i="24"/>
  <c r="AD23" i="24"/>
  <c r="AD31" i="24" s="1"/>
  <c r="AD33" i="24" s="1"/>
  <c r="AD34" i="24" s="1"/>
  <c r="O23" i="24"/>
  <c r="O31" i="24" s="1"/>
  <c r="O32" i="24" s="1"/>
  <c r="AD46" i="24"/>
  <c r="Z23" i="24"/>
  <c r="Z31" i="24" s="1"/>
  <c r="Z33" i="24" s="1"/>
  <c r="Z34" i="24" s="1"/>
  <c r="S42" i="24"/>
  <c r="S39" i="24"/>
  <c r="S46" i="24"/>
  <c r="N46" i="24"/>
  <c r="N42" i="24"/>
  <c r="Z39" i="24"/>
  <c r="Z42" i="24"/>
  <c r="W39" i="24"/>
  <c r="W32" i="24"/>
  <c r="W33" i="24"/>
  <c r="W34" i="24" s="1"/>
  <c r="W46" i="24"/>
  <c r="N23" i="24"/>
  <c r="N31" i="24" s="1"/>
  <c r="N32" i="24" s="1"/>
  <c r="W42" i="24"/>
  <c r="Y46" i="24"/>
  <c r="Y39" i="24"/>
  <c r="Y23" i="24"/>
  <c r="Y31" i="24" s="1"/>
  <c r="Y32" i="24" s="1"/>
  <c r="Q23" i="24"/>
  <c r="Q31" i="24" s="1"/>
  <c r="Q32" i="24" s="1"/>
  <c r="Q42" i="24"/>
  <c r="Q46" i="24"/>
  <c r="Q39" i="24"/>
  <c r="O46" i="24"/>
  <c r="O42" i="24"/>
  <c r="J23" i="24"/>
  <c r="J31" i="24" s="1"/>
  <c r="J32" i="24" s="1"/>
  <c r="K46" i="24"/>
  <c r="K39" i="24"/>
  <c r="K23" i="24"/>
  <c r="K31" i="24" s="1"/>
  <c r="K33" i="24" s="1"/>
  <c r="K34" i="24" s="1"/>
  <c r="M39" i="24"/>
  <c r="M46" i="24"/>
  <c r="M23" i="24"/>
  <c r="M31" i="24" s="1"/>
  <c r="M42" i="24"/>
  <c r="AF15" i="24"/>
  <c r="AF21" i="24" s="1"/>
  <c r="AF37" i="24" s="1"/>
  <c r="AF38" i="24" s="1"/>
  <c r="J46" i="24"/>
  <c r="J42" i="24"/>
  <c r="V32" i="24"/>
  <c r="K42" i="24"/>
  <c r="L39" i="24"/>
  <c r="L42" i="24"/>
  <c r="L46" i="24"/>
  <c r="L23" i="24"/>
  <c r="L31" i="24" s="1"/>
  <c r="AE23" i="24"/>
  <c r="AE31" i="24" s="1"/>
  <c r="AE42" i="24"/>
  <c r="AE39" i="24"/>
  <c r="AE46" i="24"/>
  <c r="G466" i="26"/>
  <c r="C466" i="26" s="1"/>
  <c r="AB42" i="24"/>
  <c r="AB23" i="24"/>
  <c r="AB31" i="24" s="1"/>
  <c r="AB39" i="24"/>
  <c r="AB46" i="24"/>
  <c r="S33" i="24"/>
  <c r="S34" i="24" s="1"/>
  <c r="S32" i="24"/>
  <c r="F467" i="26"/>
  <c r="D469" i="26"/>
  <c r="E468" i="26"/>
  <c r="R23" i="24"/>
  <c r="R31" i="24" s="1"/>
  <c r="R46" i="24"/>
  <c r="R42" i="24"/>
  <c r="R39" i="24"/>
  <c r="F7" i="26"/>
  <c r="D7" i="26"/>
  <c r="G7" i="26" s="1"/>
  <c r="C8" i="26" s="1"/>
  <c r="J15" i="18"/>
  <c r="K17" i="18" s="1"/>
  <c r="B21" i="18" s="1"/>
  <c r="V47" i="24" l="1"/>
  <c r="T47" i="24"/>
  <c r="U47" i="24"/>
  <c r="U33" i="24"/>
  <c r="U34" i="24" s="1"/>
  <c r="AC32" i="24"/>
  <c r="AC47" i="24" s="1"/>
  <c r="AA32" i="24"/>
  <c r="AA47" i="24" s="1"/>
  <c r="N47" i="24"/>
  <c r="X33" i="24"/>
  <c r="X34" i="24" s="1"/>
  <c r="S47" i="24"/>
  <c r="Z32" i="24"/>
  <c r="Z47" i="24" s="1"/>
  <c r="N33" i="24"/>
  <c r="N34" i="24" s="1"/>
  <c r="AD32" i="24"/>
  <c r="AD47" i="24" s="1"/>
  <c r="O33" i="24"/>
  <c r="O34" i="24" s="1"/>
  <c r="Y33" i="24"/>
  <c r="Y34" i="24" s="1"/>
  <c r="Y47" i="24"/>
  <c r="W47" i="24"/>
  <c r="Q33" i="24"/>
  <c r="Q34" i="24" s="1"/>
  <c r="Q47" i="24"/>
  <c r="O47" i="24"/>
  <c r="J33" i="24"/>
  <c r="J34" i="24" s="1"/>
  <c r="K32" i="24"/>
  <c r="K47" i="24" s="1"/>
  <c r="J47" i="24"/>
  <c r="M32" i="24"/>
  <c r="M47" i="24" s="1"/>
  <c r="M33" i="24"/>
  <c r="M34" i="24" s="1"/>
  <c r="E469" i="26"/>
  <c r="L32" i="24"/>
  <c r="L47" i="24" s="1"/>
  <c r="L33" i="24"/>
  <c r="L34" i="24" s="1"/>
  <c r="AF46" i="24"/>
  <c r="AF42" i="24"/>
  <c r="AF23" i="24"/>
  <c r="AF31" i="24" s="1"/>
  <c r="AF39" i="24"/>
  <c r="AB32" i="24"/>
  <c r="AB47" i="24" s="1"/>
  <c r="AB33" i="24"/>
  <c r="AB34" i="24" s="1"/>
  <c r="R33" i="24"/>
  <c r="R34" i="24" s="1"/>
  <c r="R32" i="24"/>
  <c r="R47" i="24" s="1"/>
  <c r="D8" i="26"/>
  <c r="F468" i="26"/>
  <c r="F8" i="26"/>
  <c r="G467" i="26"/>
  <c r="C467" i="26" s="1"/>
  <c r="D470" i="26"/>
  <c r="AE33" i="24"/>
  <c r="AE34" i="24" s="1"/>
  <c r="AE32" i="24"/>
  <c r="AE47" i="24" s="1"/>
  <c r="M9" i="18"/>
  <c r="F469" i="26" l="1"/>
  <c r="G468" i="26"/>
  <c r="C468" i="26" s="1"/>
  <c r="D471" i="26"/>
  <c r="G8" i="26"/>
  <c r="C9" i="26" s="1"/>
  <c r="D9" i="26" s="1"/>
  <c r="E470" i="26"/>
  <c r="AF33" i="24"/>
  <c r="AF34" i="24" s="1"/>
  <c r="AF32" i="24"/>
  <c r="AF47" i="24" s="1"/>
  <c r="G469" i="26"/>
  <c r="C469" i="26" s="1"/>
  <c r="F470" i="26" l="1"/>
  <c r="G9" i="26"/>
  <c r="C10" i="26" s="1"/>
  <c r="D10" i="26" s="1"/>
  <c r="F9" i="26"/>
  <c r="D472" i="26"/>
  <c r="E471" i="26"/>
  <c r="D473" i="26" l="1"/>
  <c r="G10" i="26"/>
  <c r="C11" i="26" s="1"/>
  <c r="F10" i="26"/>
  <c r="G470" i="26"/>
  <c r="C470" i="26" s="1"/>
  <c r="E472" i="26"/>
  <c r="F471" i="26"/>
  <c r="F11" i="26" l="1"/>
  <c r="E473" i="26"/>
  <c r="G471" i="26"/>
  <c r="C471" i="26" s="1"/>
  <c r="D474" i="26"/>
  <c r="F472" i="26"/>
  <c r="D11" i="26"/>
  <c r="G472" i="26" l="1"/>
  <c r="C472" i="26" s="1"/>
  <c r="F473" i="26"/>
  <c r="E474" i="26"/>
  <c r="G11" i="26"/>
  <c r="C12" i="26" s="1"/>
  <c r="D475" i="26"/>
  <c r="E475" i="26" s="1"/>
  <c r="F12" i="26" l="1"/>
  <c r="D12" i="26"/>
  <c r="G473" i="26"/>
  <c r="C473" i="26" s="1"/>
  <c r="D476" i="26"/>
  <c r="E476" i="26" s="1"/>
  <c r="F474" i="26"/>
  <c r="F475" i="26" s="1"/>
  <c r="G12" i="26" l="1"/>
  <c r="C13" i="26" s="1"/>
  <c r="D13" i="26" s="1"/>
  <c r="G474" i="26"/>
  <c r="G475" i="26" s="1"/>
  <c r="D477" i="26"/>
  <c r="E477" i="26" s="1"/>
  <c r="F476" i="26"/>
  <c r="F477" i="26" l="1"/>
  <c r="C475" i="26"/>
  <c r="G476" i="26"/>
  <c r="C474" i="26"/>
  <c r="G477" i="26"/>
  <c r="C477" i="26" s="1"/>
  <c r="C476" i="26"/>
  <c r="G13" i="26"/>
  <c r="C14" i="26" s="1"/>
  <c r="D14" i="26" s="1"/>
  <c r="F13" i="26"/>
  <c r="D478" i="26"/>
  <c r="E478" i="26" s="1"/>
  <c r="F478" i="26" l="1"/>
  <c r="D479" i="26"/>
  <c r="E479" i="26"/>
  <c r="F479" i="26" s="1"/>
  <c r="G14" i="26"/>
  <c r="C15" i="26" s="1"/>
  <c r="F14" i="26"/>
  <c r="F15" i="26" l="1"/>
  <c r="J3" i="26"/>
  <c r="C10" i="24" s="1"/>
  <c r="D480" i="26"/>
  <c r="G478" i="26"/>
  <c r="C478" i="26" s="1"/>
  <c r="D15" i="26"/>
  <c r="C11" i="24" l="1"/>
  <c r="C16" i="24"/>
  <c r="D481" i="26"/>
  <c r="E480" i="26"/>
  <c r="I15" i="26"/>
  <c r="J4" i="26"/>
  <c r="C12" i="24" s="1"/>
  <c r="C20" i="24"/>
  <c r="C40" i="24"/>
  <c r="C24" i="24"/>
  <c r="C26" i="24"/>
  <c r="G15" i="26"/>
  <c r="C16" i="26" s="1"/>
  <c r="D16" i="26" s="1"/>
  <c r="G479" i="26"/>
  <c r="C479" i="26" s="1"/>
  <c r="C17" i="24" l="1"/>
  <c r="B26" i="24"/>
  <c r="F480" i="26"/>
  <c r="C27" i="24"/>
  <c r="C15" i="24"/>
  <c r="E481" i="26"/>
  <c r="G16" i="26"/>
  <c r="C17" i="26" s="1"/>
  <c r="F16" i="26"/>
  <c r="C36" i="24"/>
  <c r="C44" i="24"/>
  <c r="D482" i="26"/>
  <c r="F17" i="26" l="1"/>
  <c r="D483" i="26"/>
  <c r="F481" i="26"/>
  <c r="D17" i="26"/>
  <c r="G17" i="26" s="1"/>
  <c r="C18" i="26" s="1"/>
  <c r="E482" i="26"/>
  <c r="C21" i="24"/>
  <c r="G480" i="26"/>
  <c r="C480" i="26" s="1"/>
  <c r="G481" i="26" l="1"/>
  <c r="F18" i="26"/>
  <c r="D484" i="26"/>
  <c r="C37" i="24"/>
  <c r="E483" i="26"/>
  <c r="F482" i="26"/>
  <c r="D18" i="26"/>
  <c r="C481" i="26"/>
  <c r="F483" i="26" l="1"/>
  <c r="G482" i="26"/>
  <c r="G18" i="26"/>
  <c r="C19" i="26" s="1"/>
  <c r="D485" i="26"/>
  <c r="E484" i="26"/>
  <c r="G483" i="26" l="1"/>
  <c r="C483" i="26" s="1"/>
  <c r="F19" i="26"/>
  <c r="C482" i="26"/>
  <c r="D19" i="26"/>
  <c r="D486" i="26"/>
  <c r="F484" i="26"/>
  <c r="E485" i="26"/>
  <c r="E486" i="26" l="1"/>
  <c r="F485" i="26"/>
  <c r="G484" i="26"/>
  <c r="C484" i="26" s="1"/>
  <c r="D487" i="26"/>
  <c r="G19" i="26"/>
  <c r="C20" i="26" s="1"/>
  <c r="D20" i="26" s="1"/>
  <c r="G485" i="26" l="1"/>
  <c r="C485" i="26" s="1"/>
  <c r="F486" i="26"/>
  <c r="G20" i="26"/>
  <c r="C21" i="26" s="1"/>
  <c r="F20" i="26"/>
  <c r="D488" i="26"/>
  <c r="E487" i="26"/>
  <c r="F487" i="26" l="1"/>
  <c r="F21" i="26"/>
  <c r="E488" i="26"/>
  <c r="D489" i="26"/>
  <c r="G486" i="26"/>
  <c r="C486" i="26" s="1"/>
  <c r="D21" i="26"/>
  <c r="G21" i="26" s="1"/>
  <c r="C22" i="26" s="1"/>
  <c r="D490" i="26" l="1"/>
  <c r="D22" i="26"/>
  <c r="F488" i="26"/>
  <c r="F22" i="26"/>
  <c r="E489" i="26"/>
  <c r="F489" i="26" s="1"/>
  <c r="G487" i="26"/>
  <c r="C487" i="26" s="1"/>
  <c r="E490" i="26" l="1"/>
  <c r="F490" i="26" s="1"/>
  <c r="G22" i="26"/>
  <c r="C23" i="26" s="1"/>
  <c r="G488" i="26"/>
  <c r="C488" i="26" s="1"/>
  <c r="D491" i="26"/>
  <c r="D492" i="26" l="1"/>
  <c r="F23" i="26"/>
  <c r="D23" i="26"/>
  <c r="G23" i="26" s="1"/>
  <c r="C24" i="26" s="1"/>
  <c r="G489" i="26"/>
  <c r="C489" i="26" s="1"/>
  <c r="E491" i="26"/>
  <c r="F24" i="26" l="1"/>
  <c r="G490" i="26"/>
  <c r="C490" i="26" s="1"/>
  <c r="D24" i="26"/>
  <c r="G24" i="26" s="1"/>
  <c r="C25" i="26" s="1"/>
  <c r="D493" i="26"/>
  <c r="F491" i="26"/>
  <c r="E492" i="26"/>
  <c r="E493" i="26" l="1"/>
  <c r="F25" i="26"/>
  <c r="D494" i="26"/>
  <c r="D25" i="26"/>
  <c r="G25" i="26" s="1"/>
  <c r="C26" i="26" s="1"/>
  <c r="G491" i="26"/>
  <c r="F492" i="26"/>
  <c r="C491" i="26"/>
  <c r="F26" i="26" l="1"/>
  <c r="D495" i="26"/>
  <c r="E494" i="26"/>
  <c r="D26" i="26"/>
  <c r="F493" i="26"/>
  <c r="G492" i="26"/>
  <c r="C492" i="26" s="1"/>
  <c r="G493" i="26" l="1"/>
  <c r="F494" i="26"/>
  <c r="G494" i="26" s="1"/>
  <c r="C494" i="26" s="1"/>
  <c r="D496" i="26"/>
  <c r="E495" i="26"/>
  <c r="C493" i="26"/>
  <c r="G26" i="26"/>
  <c r="C27" i="26" s="1"/>
  <c r="D497" i="26" l="1"/>
  <c r="F27" i="26"/>
  <c r="K3" i="26"/>
  <c r="D10" i="24" s="1"/>
  <c r="D27" i="26"/>
  <c r="G27" i="26" s="1"/>
  <c r="C28" i="26" s="1"/>
  <c r="E496" i="26"/>
  <c r="E497" i="26" s="1"/>
  <c r="F495" i="26"/>
  <c r="D13" i="24" l="1"/>
  <c r="D11" i="24"/>
  <c r="C25" i="24"/>
  <c r="D16" i="24"/>
  <c r="F28" i="26"/>
  <c r="D20" i="24"/>
  <c r="D14" i="24"/>
  <c r="D22" i="24"/>
  <c r="D40" i="24"/>
  <c r="D24" i="24"/>
  <c r="D26" i="24"/>
  <c r="D28" i="26"/>
  <c r="G28" i="26" s="1"/>
  <c r="C29" i="26" s="1"/>
  <c r="I27" i="26"/>
  <c r="K4" i="26"/>
  <c r="D12" i="24" s="1"/>
  <c r="D498" i="26"/>
  <c r="E498" i="26" s="1"/>
  <c r="F496" i="26"/>
  <c r="F497" i="26" s="1"/>
  <c r="G495" i="26"/>
  <c r="G496" i="26" s="1"/>
  <c r="B25" i="24" l="1"/>
  <c r="L47" i="2" s="1"/>
  <c r="C29" i="24"/>
  <c r="C28" i="24" s="1"/>
  <c r="C35" i="24"/>
  <c r="C38" i="24" s="1"/>
  <c r="C46" i="24" s="1"/>
  <c r="C43" i="24"/>
  <c r="C495" i="26"/>
  <c r="F498" i="26"/>
  <c r="F29" i="26"/>
  <c r="D27" i="24"/>
  <c r="D44" i="24"/>
  <c r="D36" i="24"/>
  <c r="D17" i="24"/>
  <c r="D15" i="24"/>
  <c r="D499" i="26"/>
  <c r="E499" i="26" s="1"/>
  <c r="G497" i="26"/>
  <c r="C497" i="26" s="1"/>
  <c r="C496" i="26"/>
  <c r="D29" i="26"/>
  <c r="G29" i="26" s="1"/>
  <c r="C30" i="26" s="1"/>
  <c r="C23" i="24" l="1"/>
  <c r="C42" i="24"/>
  <c r="F30" i="26"/>
  <c r="G498" i="26"/>
  <c r="C498" i="26" s="1"/>
  <c r="F499" i="26"/>
  <c r="D21" i="24"/>
  <c r="D37" i="24" s="1"/>
  <c r="D500" i="26"/>
  <c r="E500" i="26" s="1"/>
  <c r="D30" i="26"/>
  <c r="C31" i="24" l="1"/>
  <c r="C32" i="24" s="1"/>
  <c r="C47" i="24" s="1"/>
  <c r="F500" i="26"/>
  <c r="G499" i="26"/>
  <c r="D501" i="26"/>
  <c r="G30" i="26"/>
  <c r="C31" i="26" s="1"/>
  <c r="D31" i="26" s="1"/>
  <c r="C33" i="24" l="1"/>
  <c r="C34" i="24" s="1"/>
  <c r="C39" i="24"/>
  <c r="G500" i="26"/>
  <c r="C499" i="26"/>
  <c r="D502" i="26"/>
  <c r="E501" i="26"/>
  <c r="F31" i="26"/>
  <c r="G31" i="26"/>
  <c r="C32" i="26" s="1"/>
  <c r="C500" i="26"/>
  <c r="F32" i="26" l="1"/>
  <c r="D503" i="26"/>
  <c r="F501" i="26"/>
  <c r="E502" i="26"/>
  <c r="F502" i="26" s="1"/>
  <c r="D32" i="26"/>
  <c r="G501" i="26" l="1"/>
  <c r="C501" i="26" s="1"/>
  <c r="E503" i="26"/>
  <c r="F503" i="26" s="1"/>
  <c r="D504" i="26"/>
  <c r="E504" i="26" s="1"/>
  <c r="G32" i="26"/>
  <c r="C33" i="26" s="1"/>
  <c r="F33" i="26" l="1"/>
  <c r="D33" i="26"/>
  <c r="G502" i="26"/>
  <c r="C502" i="26" s="1"/>
  <c r="D505" i="26"/>
  <c r="E505" i="26" s="1"/>
  <c r="F504" i="26"/>
  <c r="D506" i="26" l="1"/>
  <c r="E506" i="26" s="1"/>
  <c r="G33" i="26"/>
  <c r="C34" i="26" s="1"/>
  <c r="D34" i="26" s="1"/>
  <c r="G503" i="26"/>
  <c r="C503" i="26" s="1"/>
  <c r="F505" i="26"/>
  <c r="F506" i="26" l="1"/>
  <c r="G504" i="26"/>
  <c r="C504" i="26" s="1"/>
  <c r="F34" i="26"/>
  <c r="G34" i="26"/>
  <c r="C35" i="26" s="1"/>
  <c r="D507" i="26"/>
  <c r="E507" i="26" s="1"/>
  <c r="G505" i="26" l="1"/>
  <c r="C505" i="26" s="1"/>
  <c r="F35" i="26"/>
  <c r="D35" i="26"/>
  <c r="G506" i="26"/>
  <c r="C506" i="26" s="1"/>
  <c r="D508" i="26"/>
  <c r="E508" i="26" s="1"/>
  <c r="F507" i="26"/>
  <c r="G507" i="26" l="1"/>
  <c r="G35" i="26"/>
  <c r="C36" i="26" s="1"/>
  <c r="D36" i="26" s="1"/>
  <c r="D509" i="26"/>
  <c r="C507" i="26"/>
  <c r="F508" i="26"/>
  <c r="G508" i="26" s="1"/>
  <c r="C508" i="26" s="1"/>
  <c r="D510" i="26" l="1"/>
  <c r="E509" i="26"/>
  <c r="G36" i="26"/>
  <c r="C37" i="26" s="1"/>
  <c r="F36" i="26"/>
  <c r="F37" i="26" l="1"/>
  <c r="D511" i="26"/>
  <c r="F509" i="26"/>
  <c r="E510" i="26"/>
  <c r="E511" i="26" s="1"/>
  <c r="D37" i="26"/>
  <c r="F510" i="26" l="1"/>
  <c r="F511" i="26" s="1"/>
  <c r="D512" i="26"/>
  <c r="G509" i="26"/>
  <c r="G510" i="26" s="1"/>
  <c r="G37" i="26"/>
  <c r="C38" i="26" s="1"/>
  <c r="D513" i="26" l="1"/>
  <c r="C509" i="26"/>
  <c r="E512" i="26"/>
  <c r="F38" i="26"/>
  <c r="G511" i="26"/>
  <c r="C511" i="26" s="1"/>
  <c r="D38" i="26"/>
  <c r="G38" i="26" s="1"/>
  <c r="C39" i="26" s="1"/>
  <c r="C510" i="26"/>
  <c r="F512" i="26" l="1"/>
  <c r="F39" i="26"/>
  <c r="L3" i="26"/>
  <c r="E10" i="24" s="1"/>
  <c r="D514" i="26"/>
  <c r="E513" i="26"/>
  <c r="D39" i="26"/>
  <c r="G39" i="26" s="1"/>
  <c r="C40" i="26" s="1"/>
  <c r="E13" i="24" l="1"/>
  <c r="D25" i="24"/>
  <c r="D29" i="24" s="1"/>
  <c r="E16" i="24"/>
  <c r="E514" i="26"/>
  <c r="E20" i="24"/>
  <c r="E11" i="24"/>
  <c r="E24" i="24"/>
  <c r="E22" i="24"/>
  <c r="E14" i="24"/>
  <c r="E40" i="24"/>
  <c r="E26" i="24"/>
  <c r="E27" i="24" s="1"/>
  <c r="L4" i="26"/>
  <c r="E12" i="24" s="1"/>
  <c r="I39" i="26"/>
  <c r="D515" i="26"/>
  <c r="D40" i="26"/>
  <c r="G40" i="26" s="1"/>
  <c r="C41" i="26" s="1"/>
  <c r="G512" i="26"/>
  <c r="F40" i="26"/>
  <c r="F513" i="26"/>
  <c r="D28" i="24" l="1"/>
  <c r="D43" i="24" s="1"/>
  <c r="D35" i="24"/>
  <c r="D38" i="24" s="1"/>
  <c r="D23" i="24" s="1"/>
  <c r="D31" i="24" s="1"/>
  <c r="G513" i="26"/>
  <c r="D516" i="26"/>
  <c r="F41" i="26"/>
  <c r="E44" i="24"/>
  <c r="C513" i="26"/>
  <c r="D41" i="26"/>
  <c r="G41" i="26" s="1"/>
  <c r="C42" i="26" s="1"/>
  <c r="C512" i="26"/>
  <c r="E17" i="24"/>
  <c r="E36" i="24"/>
  <c r="F514" i="26"/>
  <c r="G514" i="26" s="1"/>
  <c r="E515" i="26"/>
  <c r="E15" i="24"/>
  <c r="D46" i="24" l="1"/>
  <c r="D42" i="24"/>
  <c r="D32" i="24"/>
  <c r="D33" i="24"/>
  <c r="D34" i="24" s="1"/>
  <c r="F42" i="26"/>
  <c r="D517" i="26"/>
  <c r="D42" i="26"/>
  <c r="C514" i="26"/>
  <c r="E21" i="24"/>
  <c r="F515" i="26"/>
  <c r="E516" i="26"/>
  <c r="D47" i="24" l="1"/>
  <c r="D39" i="24"/>
  <c r="G515" i="26"/>
  <c r="C515" i="26" s="1"/>
  <c r="F516" i="26"/>
  <c r="G516" i="26" s="1"/>
  <c r="C516" i="26" s="1"/>
  <c r="E517" i="26"/>
  <c r="E37" i="24"/>
  <c r="D518" i="26"/>
  <c r="E518" i="26" s="1"/>
  <c r="F517" i="26"/>
  <c r="G42" i="26"/>
  <c r="C43" i="26" s="1"/>
  <c r="D43" i="26" s="1"/>
  <c r="G517" i="26" l="1"/>
  <c r="C517" i="26" s="1"/>
  <c r="G43" i="26"/>
  <c r="C44" i="26" s="1"/>
  <c r="F43" i="26"/>
  <c r="F518" i="26"/>
  <c r="D519" i="26"/>
  <c r="G518" i="26" l="1"/>
  <c r="C518" i="26" s="1"/>
  <c r="D520" i="26"/>
  <c r="F44" i="26"/>
  <c r="E519" i="26"/>
  <c r="D44" i="26"/>
  <c r="G44" i="26" s="1"/>
  <c r="C45" i="26" s="1"/>
  <c r="F519" i="26" l="1"/>
  <c r="D521" i="26"/>
  <c r="E520" i="26"/>
  <c r="F45" i="26"/>
  <c r="D45" i="26"/>
  <c r="D522" i="26" l="1"/>
  <c r="G45" i="26"/>
  <c r="C46" i="26" s="1"/>
  <c r="E521" i="26"/>
  <c r="G519" i="26"/>
  <c r="C519" i="26" s="1"/>
  <c r="F520" i="26"/>
  <c r="G520" i="26" l="1"/>
  <c r="E522" i="26"/>
  <c r="F46" i="26"/>
  <c r="D523" i="26"/>
  <c r="C520" i="26"/>
  <c r="D46" i="26"/>
  <c r="F521" i="26"/>
  <c r="G521" i="26" s="1"/>
  <c r="F522" i="26" l="1"/>
  <c r="G522" i="26" s="1"/>
  <c r="C522" i="26" s="1"/>
  <c r="G46" i="26"/>
  <c r="C47" i="26" s="1"/>
  <c r="D524" i="26"/>
  <c r="E523" i="26"/>
  <c r="C521" i="26"/>
  <c r="D525" i="26" l="1"/>
  <c r="F47" i="26"/>
  <c r="E524" i="26"/>
  <c r="D47" i="26"/>
  <c r="F523" i="26"/>
  <c r="D526" i="26" l="1"/>
  <c r="F524" i="26"/>
  <c r="G47" i="26"/>
  <c r="C48" i="26" s="1"/>
  <c r="G523" i="26"/>
  <c r="C523" i="26" s="1"/>
  <c r="E525" i="26"/>
  <c r="F48" i="26" l="1"/>
  <c r="F525" i="26"/>
  <c r="D527" i="26"/>
  <c r="E526" i="26"/>
  <c r="F526" i="26" s="1"/>
  <c r="G524" i="26"/>
  <c r="C524" i="26" s="1"/>
  <c r="D48" i="26"/>
  <c r="G525" i="26" l="1"/>
  <c r="C525" i="26" s="1"/>
  <c r="E527" i="26"/>
  <c r="G48" i="26"/>
  <c r="C49" i="26" s="1"/>
  <c r="D528" i="26"/>
  <c r="G526" i="26" l="1"/>
  <c r="C526" i="26" s="1"/>
  <c r="F49" i="26"/>
  <c r="F527" i="26"/>
  <c r="D49" i="26"/>
  <c r="D529" i="26"/>
  <c r="E528" i="26"/>
  <c r="F528" i="26" s="1"/>
  <c r="G527" i="26" l="1"/>
  <c r="G528" i="26" s="1"/>
  <c r="C528" i="26" s="1"/>
  <c r="D530" i="26"/>
  <c r="E529" i="26"/>
  <c r="F529" i="26" s="1"/>
  <c r="G49" i="26"/>
  <c r="C50" i="26" s="1"/>
  <c r="D50" i="26" s="1"/>
  <c r="C527" i="26" l="1"/>
  <c r="G529" i="26"/>
  <c r="D531" i="26"/>
  <c r="E530" i="26"/>
  <c r="F50" i="26"/>
  <c r="G50" i="26"/>
  <c r="C51" i="26" s="1"/>
  <c r="D51" i="26" s="1"/>
  <c r="C529" i="26"/>
  <c r="D532" i="26" l="1"/>
  <c r="E531" i="26"/>
  <c r="E532" i="26" s="1"/>
  <c r="F530" i="26"/>
  <c r="G51" i="26"/>
  <c r="C52" i="26" s="1"/>
  <c r="F51" i="26"/>
  <c r="M3" i="26"/>
  <c r="F10" i="24" s="1"/>
  <c r="E25" i="24" l="1"/>
  <c r="E35" i="24" s="1"/>
  <c r="E38" i="24" s="1"/>
  <c r="F16" i="24"/>
  <c r="G530" i="26"/>
  <c r="D533" i="26"/>
  <c r="E533" i="26"/>
  <c r="F20" i="24"/>
  <c r="F22" i="24"/>
  <c r="F40" i="24"/>
  <c r="F11" i="24"/>
  <c r="F24" i="24"/>
  <c r="F26" i="24"/>
  <c r="M4" i="26"/>
  <c r="F12" i="24" s="1"/>
  <c r="I51" i="26"/>
  <c r="F531" i="26"/>
  <c r="C530" i="26"/>
  <c r="F52" i="26"/>
  <c r="D52" i="26"/>
  <c r="G52" i="26" s="1"/>
  <c r="C53" i="26" s="1"/>
  <c r="E29" i="24" l="1"/>
  <c r="E28" i="24" s="1"/>
  <c r="E43" i="24" s="1"/>
  <c r="E46" i="24"/>
  <c r="E42" i="24"/>
  <c r="E23" i="24"/>
  <c r="F53" i="26"/>
  <c r="D534" i="26"/>
  <c r="E534" i="26" s="1"/>
  <c r="F44" i="24"/>
  <c r="F532" i="26"/>
  <c r="D53" i="26"/>
  <c r="G53" i="26" s="1"/>
  <c r="C54" i="26" s="1"/>
  <c r="F17" i="24"/>
  <c r="F13" i="24"/>
  <c r="F14" i="24"/>
  <c r="F27" i="24"/>
  <c r="F36" i="24"/>
  <c r="G531" i="26"/>
  <c r="C531" i="26" s="1"/>
  <c r="E31" i="24" l="1"/>
  <c r="E32" i="24" s="1"/>
  <c r="G532" i="26"/>
  <c r="F15" i="24"/>
  <c r="F21" i="24" s="1"/>
  <c r="F54" i="26"/>
  <c r="F533" i="26"/>
  <c r="C532" i="26"/>
  <c r="D535" i="26"/>
  <c r="D54" i="26"/>
  <c r="E33" i="24" l="1"/>
  <c r="E34" i="24" s="1"/>
  <c r="E47" i="24"/>
  <c r="E39" i="24"/>
  <c r="F534" i="26"/>
  <c r="D536" i="26"/>
  <c r="E535" i="26"/>
  <c r="G54" i="26"/>
  <c r="C55" i="26" s="1"/>
  <c r="D55" i="26" s="1"/>
  <c r="G533" i="26"/>
  <c r="C533" i="26" s="1"/>
  <c r="F37" i="24"/>
  <c r="F535" i="26" l="1"/>
  <c r="D537" i="26"/>
  <c r="E536" i="26"/>
  <c r="E537" i="26" s="1"/>
  <c r="G55" i="26"/>
  <c r="C56" i="26" s="1"/>
  <c r="F55" i="26"/>
  <c r="G534" i="26"/>
  <c r="C534" i="26" s="1"/>
  <c r="G535" i="26" l="1"/>
  <c r="F56" i="26"/>
  <c r="F536" i="26"/>
  <c r="F537" i="26" s="1"/>
  <c r="D538" i="26"/>
  <c r="E538" i="26" s="1"/>
  <c r="D56" i="26"/>
  <c r="G56" i="26" s="1"/>
  <c r="C57" i="26" s="1"/>
  <c r="C535" i="26"/>
  <c r="G536" i="26" l="1"/>
  <c r="C536" i="26" s="1"/>
  <c r="F57" i="26"/>
  <c r="D57" i="26"/>
  <c r="D539" i="26"/>
  <c r="E539" i="26" s="1"/>
  <c r="G537" i="26"/>
  <c r="C537" i="26" s="1"/>
  <c r="F538" i="26"/>
  <c r="D540" i="26" l="1"/>
  <c r="F539" i="26"/>
  <c r="G57" i="26"/>
  <c r="C58" i="26" s="1"/>
  <c r="D58" i="26" s="1"/>
  <c r="G538" i="26"/>
  <c r="C538" i="26" s="1"/>
  <c r="G539" i="26" l="1"/>
  <c r="C539" i="26" s="1"/>
  <c r="D541" i="26"/>
  <c r="F58" i="26"/>
  <c r="G58" i="26"/>
  <c r="C59" i="26" s="1"/>
  <c r="E540" i="26"/>
  <c r="D542" i="26" l="1"/>
  <c r="F59" i="26"/>
  <c r="F540" i="26"/>
  <c r="E541" i="26"/>
  <c r="D59" i="26"/>
  <c r="E542" i="26" l="1"/>
  <c r="F541" i="26"/>
  <c r="G540" i="26"/>
  <c r="C540" i="26" s="1"/>
  <c r="G59" i="26"/>
  <c r="C60" i="26" s="1"/>
  <c r="D60" i="26" s="1"/>
  <c r="D543" i="26"/>
  <c r="F542" i="26"/>
  <c r="G541" i="26" l="1"/>
  <c r="C541" i="26" s="1"/>
  <c r="F60" i="26"/>
  <c r="G60" i="26"/>
  <c r="C61" i="26" s="1"/>
  <c r="D544" i="26"/>
  <c r="E543" i="26"/>
  <c r="G542" i="26"/>
  <c r="C542" i="26" s="1"/>
  <c r="E544" i="26" l="1"/>
  <c r="F543" i="26"/>
  <c r="F61" i="26"/>
  <c r="D61" i="26"/>
  <c r="G61" i="26" s="1"/>
  <c r="C62" i="26" s="1"/>
  <c r="D545" i="26"/>
  <c r="F62" i="26" l="1"/>
  <c r="G543" i="26"/>
  <c r="C543" i="26" s="1"/>
  <c r="D62" i="26"/>
  <c r="F544" i="26"/>
  <c r="D546" i="26"/>
  <c r="E545" i="26"/>
  <c r="D547" i="26" l="1"/>
  <c r="G544" i="26"/>
  <c r="C544" i="26" s="1"/>
  <c r="F545" i="26"/>
  <c r="E546" i="26"/>
  <c r="G62" i="26"/>
  <c r="C63" i="26" s="1"/>
  <c r="D63" i="26" s="1"/>
  <c r="F546" i="26" l="1"/>
  <c r="F547" i="26" s="1"/>
  <c r="F548" i="26" s="1"/>
  <c r="F549" i="26" s="1"/>
  <c r="F550" i="26" s="1"/>
  <c r="F551" i="26" s="1"/>
  <c r="F552" i="26" s="1"/>
  <c r="F553" i="26" s="1"/>
  <c r="F554" i="26" s="1"/>
  <c r="F555" i="26" s="1"/>
  <c r="F556" i="26" s="1"/>
  <c r="F557" i="26" s="1"/>
  <c r="F558" i="26" s="1"/>
  <c r="F559" i="26" s="1"/>
  <c r="F560" i="26" s="1"/>
  <c r="F561" i="26" s="1"/>
  <c r="F562" i="26" s="1"/>
  <c r="F563" i="26" s="1"/>
  <c r="F564" i="26" s="1"/>
  <c r="F565" i="26" s="1"/>
  <c r="F566" i="26" s="1"/>
  <c r="F567" i="26" s="1"/>
  <c r="F568" i="26" s="1"/>
  <c r="F569" i="26" s="1"/>
  <c r="F570" i="26" s="1"/>
  <c r="F571" i="26" s="1"/>
  <c r="F572" i="26" s="1"/>
  <c r="F573" i="26" s="1"/>
  <c r="F574" i="26" s="1"/>
  <c r="F575" i="26" s="1"/>
  <c r="F576" i="26" s="1"/>
  <c r="F577" i="26" s="1"/>
  <c r="F578" i="26" s="1"/>
  <c r="F579" i="26" s="1"/>
  <c r="F580" i="26" s="1"/>
  <c r="F581" i="26" s="1"/>
  <c r="F582" i="26" s="1"/>
  <c r="F583" i="26" s="1"/>
  <c r="F584" i="26" s="1"/>
  <c r="F585" i="26" s="1"/>
  <c r="F586" i="26" s="1"/>
  <c r="F587" i="26" s="1"/>
  <c r="F588" i="26" s="1"/>
  <c r="F589" i="26" s="1"/>
  <c r="F590" i="26" s="1"/>
  <c r="F591" i="26" s="1"/>
  <c r="F592" i="26" s="1"/>
  <c r="F593" i="26" s="1"/>
  <c r="F594" i="26" s="1"/>
  <c r="F595" i="26" s="1"/>
  <c r="F596" i="26" s="1"/>
  <c r="F597" i="26" s="1"/>
  <c r="F598" i="26" s="1"/>
  <c r="F599" i="26" s="1"/>
  <c r="F600" i="26" s="1"/>
  <c r="F601" i="26" s="1"/>
  <c r="F602" i="26" s="1"/>
  <c r="F603" i="26" s="1"/>
  <c r="F604" i="26" s="1"/>
  <c r="F605" i="26" s="1"/>
  <c r="F606" i="26" s="1"/>
  <c r="F607" i="26" s="1"/>
  <c r="F608" i="26" s="1"/>
  <c r="F609" i="26" s="1"/>
  <c r="F610" i="26" s="1"/>
  <c r="F611" i="26" s="1"/>
  <c r="F612" i="26" s="1"/>
  <c r="F613" i="26" s="1"/>
  <c r="F614" i="26" s="1"/>
  <c r="F615" i="26" s="1"/>
  <c r="F616" i="26" s="1"/>
  <c r="F617" i="26" s="1"/>
  <c r="F618" i="26" s="1"/>
  <c r="F619" i="26" s="1"/>
  <c r="F620" i="26" s="1"/>
  <c r="F621" i="26" s="1"/>
  <c r="F622" i="26" s="1"/>
  <c r="F623" i="26" s="1"/>
  <c r="F624" i="26" s="1"/>
  <c r="F625" i="26" s="1"/>
  <c r="F626" i="26" s="1"/>
  <c r="F627" i="26" s="1"/>
  <c r="F628" i="26" s="1"/>
  <c r="F629" i="26" s="1"/>
  <c r="F630" i="26" s="1"/>
  <c r="F631" i="26" s="1"/>
  <c r="F632" i="26" s="1"/>
  <c r="F633" i="26" s="1"/>
  <c r="F634" i="26" s="1"/>
  <c r="F635" i="26" s="1"/>
  <c r="F636" i="26" s="1"/>
  <c r="F637" i="26" s="1"/>
  <c r="F638" i="26" s="1"/>
  <c r="F639" i="26" s="1"/>
  <c r="F640" i="26" s="1"/>
  <c r="F641" i="26" s="1"/>
  <c r="F642" i="26" s="1"/>
  <c r="F643" i="26" s="1"/>
  <c r="F644" i="26" s="1"/>
  <c r="F645" i="26" s="1"/>
  <c r="F646" i="26" s="1"/>
  <c r="F647" i="26" s="1"/>
  <c r="F648" i="26" s="1"/>
  <c r="F649" i="26" s="1"/>
  <c r="F650" i="26" s="1"/>
  <c r="F651" i="26" s="1"/>
  <c r="F652" i="26" s="1"/>
  <c r="F653" i="26" s="1"/>
  <c r="F654" i="26" s="1"/>
  <c r="F655" i="26" s="1"/>
  <c r="F656" i="26" s="1"/>
  <c r="F657" i="26" s="1"/>
  <c r="F658" i="26" s="1"/>
  <c r="F659" i="26" s="1"/>
  <c r="F660" i="26" s="1"/>
  <c r="F661" i="26" s="1"/>
  <c r="F662" i="26" s="1"/>
  <c r="F663" i="26" s="1"/>
  <c r="F664" i="26" s="1"/>
  <c r="F665" i="26" s="1"/>
  <c r="F666" i="26" s="1"/>
  <c r="F667" i="26" s="1"/>
  <c r="F668" i="26" s="1"/>
  <c r="F669" i="26" s="1"/>
  <c r="F670" i="26" s="1"/>
  <c r="F671" i="26" s="1"/>
  <c r="F672" i="26" s="1"/>
  <c r="F673" i="26" s="1"/>
  <c r="F674" i="26" s="1"/>
  <c r="F675" i="26" s="1"/>
  <c r="F676" i="26" s="1"/>
  <c r="F677" i="26" s="1"/>
  <c r="F678" i="26" s="1"/>
  <c r="F679" i="26" s="1"/>
  <c r="F680" i="26" s="1"/>
  <c r="F681" i="26" s="1"/>
  <c r="F682" i="26" s="1"/>
  <c r="F683" i="26" s="1"/>
  <c r="F684" i="26" s="1"/>
  <c r="F685" i="26" s="1"/>
  <c r="F686" i="26" s="1"/>
  <c r="F687" i="26" s="1"/>
  <c r="F688" i="26" s="1"/>
  <c r="F689" i="26" s="1"/>
  <c r="F690" i="26" s="1"/>
  <c r="F691" i="26" s="1"/>
  <c r="F692" i="26" s="1"/>
  <c r="F693" i="26" s="1"/>
  <c r="F694" i="26" s="1"/>
  <c r="F695" i="26" s="1"/>
  <c r="F696" i="26" s="1"/>
  <c r="F697" i="26" s="1"/>
  <c r="F698" i="26" s="1"/>
  <c r="F699" i="26" s="1"/>
  <c r="F700" i="26" s="1"/>
  <c r="F701" i="26" s="1"/>
  <c r="F702" i="26" s="1"/>
  <c r="G545" i="26"/>
  <c r="G546" i="26" s="1"/>
  <c r="G63" i="26"/>
  <c r="C64" i="26" s="1"/>
  <c r="F63" i="26"/>
  <c r="N3" i="26"/>
  <c r="G10" i="24" s="1"/>
  <c r="D548" i="26"/>
  <c r="E547" i="26"/>
  <c r="F64" i="26" l="1"/>
  <c r="D64" i="26"/>
  <c r="G64" i="26" s="1"/>
  <c r="C65" i="26" s="1"/>
  <c r="F25" i="24"/>
  <c r="F35" i="24" s="1"/>
  <c r="F38" i="24" s="1"/>
  <c r="G16" i="24"/>
  <c r="G547" i="26"/>
  <c r="G548" i="26" s="1"/>
  <c r="G549" i="26" s="1"/>
  <c r="G550" i="26" s="1"/>
  <c r="G551" i="26" s="1"/>
  <c r="G552" i="26" s="1"/>
  <c r="G553" i="26" s="1"/>
  <c r="G554" i="26" s="1"/>
  <c r="G555" i="26" s="1"/>
  <c r="G556" i="26" s="1"/>
  <c r="G557" i="26" s="1"/>
  <c r="G558" i="26" s="1"/>
  <c r="G559" i="26" s="1"/>
  <c r="G560" i="26" s="1"/>
  <c r="G561" i="26" s="1"/>
  <c r="G562" i="26" s="1"/>
  <c r="G563" i="26" s="1"/>
  <c r="G564" i="26" s="1"/>
  <c r="G565" i="26" s="1"/>
  <c r="G566" i="26" s="1"/>
  <c r="G567" i="26" s="1"/>
  <c r="G568" i="26" s="1"/>
  <c r="G569" i="26" s="1"/>
  <c r="G570" i="26" s="1"/>
  <c r="G571" i="26" s="1"/>
  <c r="G572" i="26" s="1"/>
  <c r="G573" i="26" s="1"/>
  <c r="G574" i="26" s="1"/>
  <c r="G575" i="26" s="1"/>
  <c r="G576" i="26" s="1"/>
  <c r="G577" i="26" s="1"/>
  <c r="G578" i="26" s="1"/>
  <c r="G579" i="26" s="1"/>
  <c r="G580" i="26" s="1"/>
  <c r="G581" i="26" s="1"/>
  <c r="G582" i="26" s="1"/>
  <c r="G583" i="26" s="1"/>
  <c r="G584" i="26" s="1"/>
  <c r="G585" i="26" s="1"/>
  <c r="G586" i="26" s="1"/>
  <c r="G587" i="26" s="1"/>
  <c r="G588" i="26" s="1"/>
  <c r="G589" i="26" s="1"/>
  <c r="G590" i="26" s="1"/>
  <c r="G591" i="26" s="1"/>
  <c r="G592" i="26" s="1"/>
  <c r="G593" i="26" s="1"/>
  <c r="G594" i="26" s="1"/>
  <c r="G595" i="26" s="1"/>
  <c r="G596" i="26" s="1"/>
  <c r="G597" i="26" s="1"/>
  <c r="G598" i="26" s="1"/>
  <c r="G599" i="26" s="1"/>
  <c r="G600" i="26" s="1"/>
  <c r="G601" i="26" s="1"/>
  <c r="G602" i="26" s="1"/>
  <c r="G603" i="26" s="1"/>
  <c r="G604" i="26" s="1"/>
  <c r="G605" i="26" s="1"/>
  <c r="G606" i="26" s="1"/>
  <c r="G607" i="26" s="1"/>
  <c r="G608" i="26" s="1"/>
  <c r="G609" i="26" s="1"/>
  <c r="G610" i="26" s="1"/>
  <c r="G611" i="26" s="1"/>
  <c r="G612" i="26" s="1"/>
  <c r="G613" i="26" s="1"/>
  <c r="G614" i="26" s="1"/>
  <c r="G615" i="26" s="1"/>
  <c r="G616" i="26" s="1"/>
  <c r="G617" i="26" s="1"/>
  <c r="G618" i="26" s="1"/>
  <c r="G619" i="26" s="1"/>
  <c r="G620" i="26" s="1"/>
  <c r="G621" i="26" s="1"/>
  <c r="G622" i="26" s="1"/>
  <c r="G623" i="26" s="1"/>
  <c r="G624" i="26" s="1"/>
  <c r="G625" i="26" s="1"/>
  <c r="G626" i="26" s="1"/>
  <c r="G627" i="26" s="1"/>
  <c r="G628" i="26" s="1"/>
  <c r="G629" i="26" s="1"/>
  <c r="G630" i="26" s="1"/>
  <c r="G631" i="26" s="1"/>
  <c r="G632" i="26" s="1"/>
  <c r="G633" i="26" s="1"/>
  <c r="G634" i="26" s="1"/>
  <c r="G635" i="26" s="1"/>
  <c r="G636" i="26" s="1"/>
  <c r="G637" i="26" s="1"/>
  <c r="G638" i="26" s="1"/>
  <c r="G639" i="26" s="1"/>
  <c r="G640" i="26" s="1"/>
  <c r="G641" i="26" s="1"/>
  <c r="G642" i="26" s="1"/>
  <c r="G643" i="26" s="1"/>
  <c r="G644" i="26" s="1"/>
  <c r="G645" i="26" s="1"/>
  <c r="G646" i="26" s="1"/>
  <c r="G647" i="26" s="1"/>
  <c r="G648" i="26" s="1"/>
  <c r="G649" i="26" s="1"/>
  <c r="G650" i="26" s="1"/>
  <c r="G651" i="26" s="1"/>
  <c r="G652" i="26" s="1"/>
  <c r="G653" i="26" s="1"/>
  <c r="G654" i="26" s="1"/>
  <c r="G655" i="26" s="1"/>
  <c r="G656" i="26" s="1"/>
  <c r="G657" i="26" s="1"/>
  <c r="G658" i="26" s="1"/>
  <c r="G659" i="26" s="1"/>
  <c r="G660" i="26" s="1"/>
  <c r="G661" i="26" s="1"/>
  <c r="G662" i="26" s="1"/>
  <c r="G663" i="26" s="1"/>
  <c r="G664" i="26" s="1"/>
  <c r="G665" i="26" s="1"/>
  <c r="G666" i="26" s="1"/>
  <c r="G667" i="26" s="1"/>
  <c r="G668" i="26" s="1"/>
  <c r="G669" i="26" s="1"/>
  <c r="G670" i="26" s="1"/>
  <c r="G671" i="26" s="1"/>
  <c r="G672" i="26" s="1"/>
  <c r="G673" i="26" s="1"/>
  <c r="G674" i="26" s="1"/>
  <c r="G675" i="26" s="1"/>
  <c r="G676" i="26" s="1"/>
  <c r="G677" i="26" s="1"/>
  <c r="G678" i="26" s="1"/>
  <c r="G679" i="26" s="1"/>
  <c r="G680" i="26" s="1"/>
  <c r="G681" i="26" s="1"/>
  <c r="G682" i="26" s="1"/>
  <c r="G683" i="26" s="1"/>
  <c r="G684" i="26" s="1"/>
  <c r="G685" i="26" s="1"/>
  <c r="G686" i="26" s="1"/>
  <c r="G687" i="26" s="1"/>
  <c r="G688" i="26" s="1"/>
  <c r="G689" i="26" s="1"/>
  <c r="G690" i="26" s="1"/>
  <c r="G691" i="26" s="1"/>
  <c r="G692" i="26" s="1"/>
  <c r="G693" i="26" s="1"/>
  <c r="G694" i="26" s="1"/>
  <c r="G695" i="26" s="1"/>
  <c r="G696" i="26" s="1"/>
  <c r="G697" i="26" s="1"/>
  <c r="G698" i="26" s="1"/>
  <c r="G699" i="26" s="1"/>
  <c r="G700" i="26" s="1"/>
  <c r="G701" i="26" s="1"/>
  <c r="G702" i="26" s="1"/>
  <c r="C546" i="26"/>
  <c r="D549" i="26"/>
  <c r="G20" i="24"/>
  <c r="G11" i="24"/>
  <c r="G22" i="24"/>
  <c r="G40" i="24"/>
  <c r="G24" i="24"/>
  <c r="G26" i="24"/>
  <c r="G27" i="24" s="1"/>
  <c r="N4" i="26"/>
  <c r="G12" i="24" s="1"/>
  <c r="I63" i="26"/>
  <c r="C545" i="26"/>
  <c r="E548" i="26"/>
  <c r="F65" i="26" l="1"/>
  <c r="D65" i="26"/>
  <c r="F29" i="24"/>
  <c r="F28" i="24" s="1"/>
  <c r="F43" i="24" s="1"/>
  <c r="C548" i="26"/>
  <c r="F23" i="24"/>
  <c r="F42" i="24"/>
  <c r="F46" i="24"/>
  <c r="E549" i="26"/>
  <c r="C549" i="26" s="1"/>
  <c r="C547" i="26"/>
  <c r="G14" i="24"/>
  <c r="G13" i="24"/>
  <c r="G17" i="24"/>
  <c r="G44" i="24"/>
  <c r="G36" i="24"/>
  <c r="D550" i="26"/>
  <c r="G65" i="26" l="1"/>
  <c r="C66" i="26" s="1"/>
  <c r="F31" i="24"/>
  <c r="F32" i="24" s="1"/>
  <c r="E550" i="26"/>
  <c r="C550" i="26"/>
  <c r="D551" i="26"/>
  <c r="E551" i="26" s="1"/>
  <c r="G15" i="24"/>
  <c r="F66" i="26" l="1"/>
  <c r="D66" i="26"/>
  <c r="G66" i="26" s="1"/>
  <c r="C67" i="26" s="1"/>
  <c r="F33" i="24"/>
  <c r="F34" i="24" s="1"/>
  <c r="F47" i="24"/>
  <c r="F39" i="24"/>
  <c r="C551" i="26"/>
  <c r="D552" i="26"/>
  <c r="E552" i="26" s="1"/>
  <c r="G21" i="24"/>
  <c r="F67" i="26" l="1"/>
  <c r="D67" i="26"/>
  <c r="G67" i="26" s="1"/>
  <c r="C68" i="26" s="1"/>
  <c r="G37" i="24"/>
  <c r="C552" i="26"/>
  <c r="D553" i="26"/>
  <c r="F68" i="26" l="1"/>
  <c r="D68" i="26"/>
  <c r="D554" i="26"/>
  <c r="E553" i="26"/>
  <c r="C553" i="26" s="1"/>
  <c r="G68" i="26" l="1"/>
  <c r="C69" i="26" s="1"/>
  <c r="D555" i="26"/>
  <c r="E554" i="26"/>
  <c r="C554" i="26" s="1"/>
  <c r="F69" i="26" l="1"/>
  <c r="D69" i="26"/>
  <c r="G69" i="26" s="1"/>
  <c r="C70" i="26" s="1"/>
  <c r="D556" i="26"/>
  <c r="E555" i="26"/>
  <c r="C555" i="26" s="1"/>
  <c r="F70" i="26" l="1"/>
  <c r="D70" i="26"/>
  <c r="D557" i="26"/>
  <c r="E557" i="26" s="1"/>
  <c r="E556" i="26"/>
  <c r="C556" i="26" s="1"/>
  <c r="G70" i="26" l="1"/>
  <c r="C71" i="26" s="1"/>
  <c r="C557" i="26"/>
  <c r="D558" i="26"/>
  <c r="F71" i="26" l="1"/>
  <c r="D71" i="26"/>
  <c r="D559" i="26"/>
  <c r="E558" i="26"/>
  <c r="C558" i="26" s="1"/>
  <c r="G71" i="26" l="1"/>
  <c r="C72" i="26" s="1"/>
  <c r="D560" i="26"/>
  <c r="E559" i="26"/>
  <c r="F72" i="26" l="1"/>
  <c r="D72" i="26"/>
  <c r="E560" i="26"/>
  <c r="C560" i="26" s="1"/>
  <c r="C559" i="26"/>
  <c r="D561" i="26"/>
  <c r="G72" i="26" l="1"/>
  <c r="C73" i="26" s="1"/>
  <c r="D562" i="26"/>
  <c r="E561" i="26"/>
  <c r="E562" i="26" s="1"/>
  <c r="F73" i="26" l="1"/>
  <c r="D73" i="26"/>
  <c r="C561" i="26"/>
  <c r="C562" i="26"/>
  <c r="D563" i="26"/>
  <c r="G73" i="26" l="1"/>
  <c r="C74" i="26" s="1"/>
  <c r="D564" i="26"/>
  <c r="E563" i="26"/>
  <c r="C563" i="26" s="1"/>
  <c r="F74" i="26" l="1"/>
  <c r="D74" i="26"/>
  <c r="D565" i="26"/>
  <c r="E564" i="26"/>
  <c r="C564" i="26" s="1"/>
  <c r="G74" i="26" l="1"/>
  <c r="C75" i="26" s="1"/>
  <c r="D566" i="26"/>
  <c r="E565" i="26"/>
  <c r="C565" i="26" s="1"/>
  <c r="F75" i="26" l="1"/>
  <c r="O3" i="26"/>
  <c r="H10" i="24" s="1"/>
  <c r="D75" i="26"/>
  <c r="E566" i="26"/>
  <c r="C566" i="26" s="1"/>
  <c r="D567" i="26"/>
  <c r="G75" i="26" l="1"/>
  <c r="C76" i="26" s="1"/>
  <c r="H16" i="24"/>
  <c r="H22" i="24"/>
  <c r="H20" i="24"/>
  <c r="H40" i="24"/>
  <c r="H11" i="24"/>
  <c r="H26" i="24"/>
  <c r="G25" i="24"/>
  <c r="H24" i="24"/>
  <c r="O4" i="26"/>
  <c r="H12" i="24" s="1"/>
  <c r="I75" i="26"/>
  <c r="D568" i="26"/>
  <c r="E567" i="26"/>
  <c r="C567" i="26" s="1"/>
  <c r="H36" i="24" l="1"/>
  <c r="H13" i="24"/>
  <c r="H14" i="24"/>
  <c r="H15" i="24"/>
  <c r="H44" i="24"/>
  <c r="H27" i="24"/>
  <c r="H17" i="24"/>
  <c r="F76" i="26"/>
  <c r="G29" i="24"/>
  <c r="G35" i="24"/>
  <c r="D76" i="26"/>
  <c r="D569" i="26"/>
  <c r="E568" i="26"/>
  <c r="C568" i="26" s="1"/>
  <c r="H21" i="24" l="1"/>
  <c r="G38" i="24"/>
  <c r="G28" i="24"/>
  <c r="G76" i="26"/>
  <c r="C77" i="26" s="1"/>
  <c r="D77" i="26" s="1"/>
  <c r="E569" i="26"/>
  <c r="C569" i="26"/>
  <c r="D570" i="26"/>
  <c r="G43" i="24" l="1"/>
  <c r="H37" i="24"/>
  <c r="G23" i="24"/>
  <c r="G42" i="24"/>
  <c r="G46" i="24"/>
  <c r="F77" i="26"/>
  <c r="G77" i="26"/>
  <c r="C78" i="26" s="1"/>
  <c r="D571" i="26"/>
  <c r="E570" i="26"/>
  <c r="C570" i="26" s="1"/>
  <c r="G31" i="24" l="1"/>
  <c r="F78" i="26"/>
  <c r="G78" i="26"/>
  <c r="C79" i="26" s="1"/>
  <c r="D78" i="26"/>
  <c r="E571" i="26"/>
  <c r="C571" i="26" s="1"/>
  <c r="D572" i="26"/>
  <c r="F79" i="26" l="1"/>
  <c r="G33" i="24"/>
  <c r="G32" i="24"/>
  <c r="D79" i="26"/>
  <c r="G79" i="26" s="1"/>
  <c r="C80" i="26" s="1"/>
  <c r="D573" i="26"/>
  <c r="E572" i="26"/>
  <c r="C572" i="26" s="1"/>
  <c r="F80" i="26" l="1"/>
  <c r="G47" i="24"/>
  <c r="G39" i="24"/>
  <c r="D80" i="26"/>
  <c r="G80" i="26" s="1"/>
  <c r="C81" i="26" s="1"/>
  <c r="G34" i="24"/>
  <c r="D574" i="26"/>
  <c r="E573" i="26"/>
  <c r="E574" i="26" s="1"/>
  <c r="F81" i="26" l="1"/>
  <c r="D81" i="26"/>
  <c r="G81" i="26" s="1"/>
  <c r="C82" i="26" s="1"/>
  <c r="C573" i="26"/>
  <c r="D575" i="26"/>
  <c r="E575" i="26" s="1"/>
  <c r="C574" i="26"/>
  <c r="F82" i="26" l="1"/>
  <c r="D82" i="26"/>
  <c r="C575" i="26"/>
  <c r="D576" i="26"/>
  <c r="G82" i="26" l="1"/>
  <c r="C83" i="26" s="1"/>
  <c r="D577" i="26"/>
  <c r="E576" i="26"/>
  <c r="C576" i="26" s="1"/>
  <c r="F83" i="26" l="1"/>
  <c r="D83" i="26"/>
  <c r="E577" i="26"/>
  <c r="D578" i="26"/>
  <c r="E578" i="26" s="1"/>
  <c r="C577" i="26"/>
  <c r="G83" i="26" l="1"/>
  <c r="C84" i="26" s="1"/>
  <c r="C578" i="26"/>
  <c r="D579" i="26"/>
  <c r="F84" i="26" l="1"/>
  <c r="D84" i="26"/>
  <c r="D580" i="26"/>
  <c r="E579" i="26"/>
  <c r="C579" i="26" s="1"/>
  <c r="G84" i="26" l="1"/>
  <c r="C85" i="26" s="1"/>
  <c r="D581" i="26"/>
  <c r="E580" i="26"/>
  <c r="C580" i="26" s="1"/>
  <c r="F85" i="26" l="1"/>
  <c r="D85" i="26"/>
  <c r="D582" i="26"/>
  <c r="E581" i="26"/>
  <c r="C581" i="26" s="1"/>
  <c r="G85" i="26" l="1"/>
  <c r="C86" i="26" s="1"/>
  <c r="E582" i="26"/>
  <c r="C582" i="26" s="1"/>
  <c r="D583" i="26"/>
  <c r="F86" i="26" l="1"/>
  <c r="D86" i="26"/>
  <c r="E583" i="26"/>
  <c r="C583" i="26" s="1"/>
  <c r="D584" i="26"/>
  <c r="G86" i="26" l="1"/>
  <c r="C87" i="26" s="1"/>
  <c r="D585" i="26"/>
  <c r="E584" i="26"/>
  <c r="C584" i="26" s="1"/>
  <c r="F87" i="26" l="1"/>
  <c r="P3" i="26"/>
  <c r="I10" i="24" s="1"/>
  <c r="D87" i="26"/>
  <c r="D88" i="26" s="1"/>
  <c r="E585" i="26"/>
  <c r="C585" i="26" s="1"/>
  <c r="D586" i="26"/>
  <c r="D89" i="26" l="1"/>
  <c r="G88" i="26"/>
  <c r="I22" i="24"/>
  <c r="H25" i="24"/>
  <c r="I20" i="24"/>
  <c r="I24" i="24"/>
  <c r="I29" i="24" s="1"/>
  <c r="I28" i="24" s="1"/>
  <c r="I43" i="24" s="1"/>
  <c r="I16" i="24"/>
  <c r="I11" i="24"/>
  <c r="I40" i="24"/>
  <c r="B40" i="24" s="1"/>
  <c r="I26" i="24"/>
  <c r="B10" i="24"/>
  <c r="G87" i="26"/>
  <c r="I87" i="26"/>
  <c r="P4" i="26"/>
  <c r="I12" i="24" s="1"/>
  <c r="D587" i="26"/>
  <c r="E586" i="26"/>
  <c r="C586" i="26" s="1"/>
  <c r="I36" i="24" l="1"/>
  <c r="B36" i="24" s="1"/>
  <c r="B20" i="24"/>
  <c r="H35" i="24"/>
  <c r="H29" i="24"/>
  <c r="I17" i="24"/>
  <c r="B17" i="24" s="1"/>
  <c r="B16" i="24"/>
  <c r="I44" i="24"/>
  <c r="B22" i="24"/>
  <c r="B44" i="24" s="1"/>
  <c r="I14" i="24"/>
  <c r="B14" i="24" s="1"/>
  <c r="I13" i="24"/>
  <c r="B12" i="24"/>
  <c r="I27" i="24"/>
  <c r="B27" i="24" s="1"/>
  <c r="L48" i="2" s="1"/>
  <c r="L52" i="2" s="1"/>
  <c r="I35" i="24"/>
  <c r="B45" i="24"/>
  <c r="D90" i="26"/>
  <c r="G89" i="26"/>
  <c r="D588" i="26"/>
  <c r="E587" i="26"/>
  <c r="C587" i="26" s="1"/>
  <c r="H28" i="24" l="1"/>
  <c r="B29" i="24"/>
  <c r="B24" i="24" s="1"/>
  <c r="B35" i="24"/>
  <c r="H38" i="24"/>
  <c r="I15" i="24"/>
  <c r="B13" i="24"/>
  <c r="D91" i="26"/>
  <c r="G90" i="26"/>
  <c r="E588" i="26"/>
  <c r="C588" i="26" s="1"/>
  <c r="D589" i="26"/>
  <c r="E589" i="26" s="1"/>
  <c r="H42" i="24" l="1"/>
  <c r="H23" i="24"/>
  <c r="H46" i="24"/>
  <c r="D92" i="26"/>
  <c r="G91" i="26"/>
  <c r="I21" i="24"/>
  <c r="B15" i="24"/>
  <c r="H43" i="24"/>
  <c r="B28" i="24"/>
  <c r="D590" i="26"/>
  <c r="E590" i="26" s="1"/>
  <c r="C589" i="26"/>
  <c r="B43" i="24" l="1"/>
  <c r="L46" i="2"/>
  <c r="I37" i="24"/>
  <c r="B21" i="24"/>
  <c r="D93" i="26"/>
  <c r="G92" i="26"/>
  <c r="H31" i="24"/>
  <c r="D32" i="2"/>
  <c r="D38" i="2"/>
  <c r="C590" i="26"/>
  <c r="D591" i="26"/>
  <c r="E591" i="26" s="1"/>
  <c r="B37" i="24" l="1"/>
  <c r="I38" i="24"/>
  <c r="H32" i="24"/>
  <c r="H33" i="24"/>
  <c r="G93" i="26"/>
  <c r="D94" i="26"/>
  <c r="C591" i="26"/>
  <c r="D592" i="26"/>
  <c r="E592" i="26" s="1"/>
  <c r="G94" i="26" l="1"/>
  <c r="D95" i="26"/>
  <c r="H47" i="24"/>
  <c r="H39" i="24"/>
  <c r="I46" i="24"/>
  <c r="I23" i="24"/>
  <c r="I42" i="24"/>
  <c r="B38" i="24"/>
  <c r="B42" i="24" s="1"/>
  <c r="H34" i="24"/>
  <c r="C592" i="26"/>
  <c r="D593" i="26"/>
  <c r="D96" i="26" l="1"/>
  <c r="G95" i="26"/>
  <c r="I31" i="24"/>
  <c r="B23" i="24"/>
  <c r="D594" i="26"/>
  <c r="E593" i="26"/>
  <c r="C593" i="26" s="1"/>
  <c r="I32" i="24" l="1"/>
  <c r="I33" i="24"/>
  <c r="B31" i="24"/>
  <c r="D97" i="26"/>
  <c r="G96" i="26"/>
  <c r="E594" i="26"/>
  <c r="D595" i="26"/>
  <c r="C594" i="26"/>
  <c r="D98" i="26" l="1"/>
  <c r="G97" i="26"/>
  <c r="I34" i="24"/>
  <c r="B34" i="24" s="1"/>
  <c r="B33" i="24"/>
  <c r="I47" i="24"/>
  <c r="B47" i="24" s="1"/>
  <c r="I59" i="2" s="1"/>
  <c r="B32" i="24"/>
  <c r="I39" i="24"/>
  <c r="D596" i="26"/>
  <c r="E595" i="26"/>
  <c r="C595" i="26" s="1"/>
  <c r="B39" i="24" l="1"/>
  <c r="B41" i="24"/>
  <c r="I61" i="2"/>
  <c r="D39" i="2"/>
  <c r="G98" i="26"/>
  <c r="D99" i="26"/>
  <c r="D597" i="26"/>
  <c r="E596" i="26"/>
  <c r="C596" i="26" s="1"/>
  <c r="D100" i="26" l="1"/>
  <c r="G99" i="26"/>
  <c r="C457" i="26"/>
  <c r="I57" i="2"/>
  <c r="E597" i="26"/>
  <c r="C597" i="26" s="1"/>
  <c r="D598" i="26"/>
  <c r="D101" i="26" l="1"/>
  <c r="G100" i="26"/>
  <c r="D599" i="26"/>
  <c r="E598" i="26"/>
  <c r="C598" i="26" s="1"/>
  <c r="G101" i="26" l="1"/>
  <c r="D102" i="26"/>
  <c r="E599" i="26"/>
  <c r="C599" i="26" s="1"/>
  <c r="D600" i="26"/>
  <c r="D103" i="26" l="1"/>
  <c r="G102" i="26"/>
  <c r="E600" i="26"/>
  <c r="C600" i="26"/>
  <c r="D601" i="26"/>
  <c r="D104" i="26" l="1"/>
  <c r="G103" i="26"/>
  <c r="D602" i="26"/>
  <c r="E601" i="26"/>
  <c r="C601" i="26" s="1"/>
  <c r="D105" i="26" l="1"/>
  <c r="G104" i="26"/>
  <c r="E602" i="26"/>
  <c r="C602" i="26" s="1"/>
  <c r="D603" i="26"/>
  <c r="D106" i="26" l="1"/>
  <c r="G105" i="26"/>
  <c r="E603" i="26"/>
  <c r="D604" i="26"/>
  <c r="C603" i="26"/>
  <c r="E604" i="26"/>
  <c r="D107" i="26" l="1"/>
  <c r="G106" i="26"/>
  <c r="D605" i="26"/>
  <c r="C604" i="26"/>
  <c r="E605" i="26"/>
  <c r="G107" i="26" l="1"/>
  <c r="D108" i="26"/>
  <c r="D606" i="26"/>
  <c r="E606" i="26" s="1"/>
  <c r="C605" i="26"/>
  <c r="D109" i="26" l="1"/>
  <c r="G108" i="26"/>
  <c r="C606" i="26"/>
  <c r="D607" i="26"/>
  <c r="E607" i="26" s="1"/>
  <c r="G109" i="26" l="1"/>
  <c r="D110" i="26"/>
  <c r="D608" i="26"/>
  <c r="E608" i="26" s="1"/>
  <c r="C607" i="26"/>
  <c r="G110" i="26" l="1"/>
  <c r="D111" i="26"/>
  <c r="D609" i="26"/>
  <c r="E609" i="26" s="1"/>
  <c r="C608" i="26"/>
  <c r="G111" i="26" l="1"/>
  <c r="D112" i="26"/>
  <c r="D610" i="26"/>
  <c r="E610" i="26" s="1"/>
  <c r="C609" i="26"/>
  <c r="D113" i="26" l="1"/>
  <c r="G112" i="26"/>
  <c r="C610" i="26"/>
  <c r="D611" i="26"/>
  <c r="E611" i="26" s="1"/>
  <c r="D114" i="26" l="1"/>
  <c r="G113" i="26"/>
  <c r="D612" i="26"/>
  <c r="E612" i="26"/>
  <c r="C611" i="26"/>
  <c r="D115" i="26" l="1"/>
  <c r="G114" i="26"/>
  <c r="D613" i="26"/>
  <c r="C612" i="26"/>
  <c r="D116" i="26" l="1"/>
  <c r="G115" i="26"/>
  <c r="D614" i="26"/>
  <c r="E613" i="26"/>
  <c r="C613" i="26" s="1"/>
  <c r="D117" i="26" l="1"/>
  <c r="G116" i="26"/>
  <c r="E614" i="26"/>
  <c r="C614" i="26" s="1"/>
  <c r="D615" i="26"/>
  <c r="D118" i="26" l="1"/>
  <c r="G117" i="26"/>
  <c r="D616" i="26"/>
  <c r="E615" i="26"/>
  <c r="E616" i="26" s="1"/>
  <c r="D119" i="26" l="1"/>
  <c r="G118" i="26"/>
  <c r="C615" i="26"/>
  <c r="D617" i="26"/>
  <c r="E617" i="26" s="1"/>
  <c r="C616" i="26"/>
  <c r="D120" i="26" l="1"/>
  <c r="G119" i="26"/>
  <c r="D618" i="26"/>
  <c r="C617" i="26"/>
  <c r="D121" i="26" l="1"/>
  <c r="G120" i="26"/>
  <c r="D619" i="26"/>
  <c r="E618" i="26"/>
  <c r="C618" i="26" s="1"/>
  <c r="G121" i="26" l="1"/>
  <c r="D122" i="26"/>
  <c r="D620" i="26"/>
  <c r="E619" i="26"/>
  <c r="C619" i="26" s="1"/>
  <c r="G122" i="26" l="1"/>
  <c r="D123" i="26"/>
  <c r="E620" i="26"/>
  <c r="C620" i="26" s="1"/>
  <c r="D621" i="26"/>
  <c r="D124" i="26" l="1"/>
  <c r="G123" i="26"/>
  <c r="E621" i="26"/>
  <c r="C621" i="26" s="1"/>
  <c r="D622" i="26"/>
  <c r="G124" i="26" l="1"/>
  <c r="D125" i="26"/>
  <c r="D623" i="26"/>
  <c r="E622" i="26"/>
  <c r="E623" i="26" s="1"/>
  <c r="D126" i="26" l="1"/>
  <c r="G125" i="26"/>
  <c r="C622" i="26"/>
  <c r="C623" i="26"/>
  <c r="D624" i="26"/>
  <c r="D127" i="26" l="1"/>
  <c r="G126" i="26"/>
  <c r="D625" i="26"/>
  <c r="E624" i="26"/>
  <c r="C624" i="26" s="1"/>
  <c r="D128" i="26" l="1"/>
  <c r="G127" i="26"/>
  <c r="D626" i="26"/>
  <c r="E625" i="26"/>
  <c r="E626" i="26" s="1"/>
  <c r="G128" i="26" l="1"/>
  <c r="D129" i="26"/>
  <c r="C625" i="26"/>
  <c r="D627" i="26"/>
  <c r="E627" i="26" s="1"/>
  <c r="C626" i="26"/>
  <c r="D130" i="26" l="1"/>
  <c r="G129" i="26"/>
  <c r="D628" i="26"/>
  <c r="C627" i="26"/>
  <c r="G130" i="26" l="1"/>
  <c r="D131" i="26"/>
  <c r="D629" i="26"/>
  <c r="E628" i="26"/>
  <c r="C628" i="26" s="1"/>
  <c r="D132" i="26" l="1"/>
  <c r="G131" i="26"/>
  <c r="D630" i="26"/>
  <c r="E629" i="26"/>
  <c r="C629" i="26" s="1"/>
  <c r="G132" i="26" l="1"/>
  <c r="D133" i="26"/>
  <c r="E630" i="26"/>
  <c r="C630" i="26" s="1"/>
  <c r="D631" i="26"/>
  <c r="D134" i="26" l="1"/>
  <c r="G133" i="26"/>
  <c r="E631" i="26"/>
  <c r="D632" i="26"/>
  <c r="E632" i="26" s="1"/>
  <c r="C631" i="26"/>
  <c r="D135" i="26" l="1"/>
  <c r="G134" i="26"/>
  <c r="D633" i="26"/>
  <c r="E633" i="26" s="1"/>
  <c r="C632" i="26"/>
  <c r="G135" i="26" l="1"/>
  <c r="D136" i="26"/>
  <c r="D634" i="26"/>
  <c r="C633" i="26"/>
  <c r="D137" i="26" l="1"/>
  <c r="G136" i="26"/>
  <c r="D635" i="26"/>
  <c r="E634" i="26"/>
  <c r="E635" i="26" s="1"/>
  <c r="D138" i="26" l="1"/>
  <c r="G137" i="26"/>
  <c r="C634" i="26"/>
  <c r="D636" i="26"/>
  <c r="C635" i="26"/>
  <c r="G138" i="26" l="1"/>
  <c r="D139" i="26"/>
  <c r="D637" i="26"/>
  <c r="E636" i="26"/>
  <c r="E637" i="26" s="1"/>
  <c r="D140" i="26" l="1"/>
  <c r="G139" i="26"/>
  <c r="C636" i="26"/>
  <c r="C637" i="26"/>
  <c r="D638" i="26"/>
  <c r="E638" i="26" s="1"/>
  <c r="G140" i="26" l="1"/>
  <c r="D141" i="26"/>
  <c r="D639" i="26"/>
  <c r="C638" i="26"/>
  <c r="D142" i="26" l="1"/>
  <c r="G141" i="26"/>
  <c r="D640" i="26"/>
  <c r="E639" i="26"/>
  <c r="G142" i="26" l="1"/>
  <c r="D143" i="26"/>
  <c r="E640" i="26"/>
  <c r="C640" i="26" s="1"/>
  <c r="C639" i="26"/>
  <c r="D641" i="26"/>
  <c r="E641" i="26" s="1"/>
  <c r="D144" i="26" l="1"/>
  <c r="G143" i="26"/>
  <c r="C641" i="26"/>
  <c r="D642" i="26"/>
  <c r="E642" i="26" s="1"/>
  <c r="G144" i="26" l="1"/>
  <c r="D145" i="26"/>
  <c r="C642" i="26"/>
  <c r="D643" i="26"/>
  <c r="D146" i="26" l="1"/>
  <c r="G145" i="26"/>
  <c r="D644" i="26"/>
  <c r="E643" i="26"/>
  <c r="C643" i="26" s="1"/>
  <c r="D147" i="26" l="1"/>
  <c r="G146" i="26"/>
  <c r="D645" i="26"/>
  <c r="E644" i="26"/>
  <c r="C644" i="26" s="1"/>
  <c r="G147" i="26" l="1"/>
  <c r="D148" i="26"/>
  <c r="D646" i="26"/>
  <c r="E645" i="26"/>
  <c r="E646" i="26" s="1"/>
  <c r="G148" i="26" l="1"/>
  <c r="D149" i="26"/>
  <c r="C645" i="26"/>
  <c r="D647" i="26"/>
  <c r="E647" i="26" s="1"/>
  <c r="C646" i="26"/>
  <c r="D150" i="26" l="1"/>
  <c r="G149" i="26"/>
  <c r="D648" i="26"/>
  <c r="E648" i="26" s="1"/>
  <c r="C647" i="26"/>
  <c r="G150" i="26" l="1"/>
  <c r="D151" i="26"/>
  <c r="D649" i="26"/>
  <c r="C648" i="26"/>
  <c r="E649" i="26"/>
  <c r="G151" i="26" l="1"/>
  <c r="D152" i="26"/>
  <c r="C649" i="26"/>
  <c r="D650" i="26"/>
  <c r="G152" i="26" l="1"/>
  <c r="D153" i="26"/>
  <c r="D651" i="26"/>
  <c r="E650" i="26"/>
  <c r="C650" i="26" s="1"/>
  <c r="G153" i="26" l="1"/>
  <c r="D154" i="26"/>
  <c r="E651" i="26"/>
  <c r="C651" i="26" s="1"/>
  <c r="D652" i="26"/>
  <c r="G154" i="26" l="1"/>
  <c r="D155" i="26"/>
  <c r="D653" i="26"/>
  <c r="E652" i="26"/>
  <c r="C652" i="26" s="1"/>
  <c r="D156" i="26" l="1"/>
  <c r="G155" i="26"/>
  <c r="D654" i="26"/>
  <c r="E653" i="26"/>
  <c r="C653" i="26" s="1"/>
  <c r="D157" i="26" l="1"/>
  <c r="G156" i="26"/>
  <c r="D655" i="26"/>
  <c r="E654" i="26"/>
  <c r="C654" i="26" s="1"/>
  <c r="G157" i="26" l="1"/>
  <c r="D158" i="26"/>
  <c r="E655" i="26"/>
  <c r="C655" i="26" s="1"/>
  <c r="D656" i="26"/>
  <c r="G158" i="26" l="1"/>
  <c r="D159" i="26"/>
  <c r="D657" i="26"/>
  <c r="E656" i="26"/>
  <c r="C656" i="26" s="1"/>
  <c r="G159" i="26" l="1"/>
  <c r="D160" i="26"/>
  <c r="D658" i="26"/>
  <c r="E657" i="26"/>
  <c r="C657" i="26" s="1"/>
  <c r="D161" i="26" l="1"/>
  <c r="G160" i="26"/>
  <c r="E658" i="26"/>
  <c r="D659" i="26"/>
  <c r="E659" i="26" s="1"/>
  <c r="C658" i="26"/>
  <c r="D162" i="26" l="1"/>
  <c r="G161" i="26"/>
  <c r="C659" i="26"/>
  <c r="D660" i="26"/>
  <c r="G162" i="26" l="1"/>
  <c r="D163" i="26"/>
  <c r="D661" i="26"/>
  <c r="E660" i="26"/>
  <c r="C660" i="26" s="1"/>
  <c r="D164" i="26" l="1"/>
  <c r="G163" i="26"/>
  <c r="E661" i="26"/>
  <c r="C661" i="26" s="1"/>
  <c r="D662" i="26"/>
  <c r="D165" i="26" l="1"/>
  <c r="G164" i="26"/>
  <c r="D663" i="26"/>
  <c r="E662" i="26"/>
  <c r="C662" i="26" s="1"/>
  <c r="G165" i="26" l="1"/>
  <c r="D166" i="26"/>
  <c r="D664" i="26"/>
  <c r="E663" i="26"/>
  <c r="C663" i="26" s="1"/>
  <c r="G166" i="26" l="1"/>
  <c r="D167" i="26"/>
  <c r="E664" i="26"/>
  <c r="D665" i="26"/>
  <c r="E665" i="26" s="1"/>
  <c r="C664" i="26"/>
  <c r="D168" i="26" l="1"/>
  <c r="G167" i="26"/>
  <c r="D666" i="26"/>
  <c r="C665" i="26"/>
  <c r="D169" i="26" l="1"/>
  <c r="G168" i="26"/>
  <c r="D667" i="26"/>
  <c r="E666" i="26"/>
  <c r="C666" i="26" s="1"/>
  <c r="D170" i="26" l="1"/>
  <c r="G169" i="26"/>
  <c r="D668" i="26"/>
  <c r="E667" i="26"/>
  <c r="C667" i="26" s="1"/>
  <c r="D171" i="26" l="1"/>
  <c r="G170" i="26"/>
  <c r="E668" i="26"/>
  <c r="C668" i="26" s="1"/>
  <c r="D669" i="26"/>
  <c r="G171" i="26" l="1"/>
  <c r="D172" i="26"/>
  <c r="D670" i="26"/>
  <c r="E669" i="26"/>
  <c r="E670" i="26" s="1"/>
  <c r="D173" i="26" l="1"/>
  <c r="G172" i="26"/>
  <c r="C669" i="26"/>
  <c r="C670" i="26"/>
  <c r="D671" i="26"/>
  <c r="G173" i="26" l="1"/>
  <c r="D174" i="26"/>
  <c r="D672" i="26"/>
  <c r="E671" i="26"/>
  <c r="E672" i="26" s="1"/>
  <c r="G174" i="26" l="1"/>
  <c r="D175" i="26"/>
  <c r="C671" i="26"/>
  <c r="D673" i="26"/>
  <c r="E673" i="26" s="1"/>
  <c r="C672" i="26"/>
  <c r="G175" i="26" l="1"/>
  <c r="D176" i="26"/>
  <c r="D674" i="26"/>
  <c r="E674" i="26" s="1"/>
  <c r="C673" i="26"/>
  <c r="G176" i="26" l="1"/>
  <c r="D177" i="26"/>
  <c r="C674" i="26"/>
  <c r="D675" i="26"/>
  <c r="D178" i="26" l="1"/>
  <c r="G177" i="26"/>
  <c r="D676" i="26"/>
  <c r="E675" i="26"/>
  <c r="C675" i="26" s="1"/>
  <c r="G178" i="26" l="1"/>
  <c r="D179" i="26"/>
  <c r="E676" i="26"/>
  <c r="C676" i="26" s="1"/>
  <c r="D677" i="26"/>
  <c r="G179" i="26" l="1"/>
  <c r="D180" i="26"/>
  <c r="D678" i="26"/>
  <c r="E677" i="26"/>
  <c r="C677" i="26" s="1"/>
  <c r="D181" i="26" l="1"/>
  <c r="G180" i="26"/>
  <c r="E678" i="26"/>
  <c r="D679" i="26"/>
  <c r="C678" i="26"/>
  <c r="G181" i="26" l="1"/>
  <c r="D182" i="26"/>
  <c r="D680" i="26"/>
  <c r="E679" i="26"/>
  <c r="C679" i="26" s="1"/>
  <c r="G182" i="26" l="1"/>
  <c r="D183" i="26"/>
  <c r="E680" i="26"/>
  <c r="C680" i="26" s="1"/>
  <c r="D681" i="26"/>
  <c r="D184" i="26" l="1"/>
  <c r="G183" i="26"/>
  <c r="D682" i="26"/>
  <c r="E681" i="26"/>
  <c r="C681" i="26" s="1"/>
  <c r="G184" i="26" l="1"/>
  <c r="D185" i="26"/>
  <c r="E682" i="26"/>
  <c r="D683" i="26"/>
  <c r="E683" i="26" s="1"/>
  <c r="C682" i="26"/>
  <c r="G185" i="26" l="1"/>
  <c r="D186" i="26"/>
  <c r="D684" i="26"/>
  <c r="C683" i="26"/>
  <c r="G186" i="26" l="1"/>
  <c r="D187" i="26"/>
  <c r="D685" i="26"/>
  <c r="E684" i="26"/>
  <c r="C684" i="26" s="1"/>
  <c r="D188" i="26" l="1"/>
  <c r="G187" i="26"/>
  <c r="D686" i="26"/>
  <c r="E685" i="26"/>
  <c r="E686" i="26" s="1"/>
  <c r="G188" i="26" l="1"/>
  <c r="D189" i="26"/>
  <c r="C685" i="26"/>
  <c r="D687" i="26"/>
  <c r="C686" i="26"/>
  <c r="D190" i="26" l="1"/>
  <c r="G189" i="26"/>
  <c r="D688" i="26"/>
  <c r="E687" i="26"/>
  <c r="C687" i="26" s="1"/>
  <c r="G190" i="26" l="1"/>
  <c r="D191" i="26"/>
  <c r="D689" i="26"/>
  <c r="E688" i="26"/>
  <c r="C688" i="26" s="1"/>
  <c r="G191" i="26" l="1"/>
  <c r="D192" i="26"/>
  <c r="E689" i="26"/>
  <c r="C689" i="26" s="1"/>
  <c r="D690" i="26"/>
  <c r="D193" i="26" l="1"/>
  <c r="G192" i="26"/>
  <c r="E690" i="26"/>
  <c r="C690" i="26" s="1"/>
  <c r="D691" i="26"/>
  <c r="D194" i="26" l="1"/>
  <c r="G193" i="26"/>
  <c r="E691" i="26"/>
  <c r="C691" i="26" s="1"/>
  <c r="D692" i="26"/>
  <c r="G194" i="26" l="1"/>
  <c r="D195" i="26"/>
  <c r="E692" i="26"/>
  <c r="C692" i="26"/>
  <c r="D693" i="26"/>
  <c r="E693" i="26" s="1"/>
  <c r="D196" i="26" l="1"/>
  <c r="G195" i="26"/>
  <c r="D694" i="26"/>
  <c r="C693" i="26"/>
  <c r="G196" i="26" l="1"/>
  <c r="D197" i="26"/>
  <c r="D695" i="26"/>
  <c r="E694" i="26"/>
  <c r="E695" i="26" s="1"/>
  <c r="D198" i="26" l="1"/>
  <c r="G197" i="26"/>
  <c r="C694" i="26"/>
  <c r="D696" i="26"/>
  <c r="E696" i="26" s="1"/>
  <c r="C695" i="26"/>
  <c r="G198" i="26" l="1"/>
  <c r="D199" i="26"/>
  <c r="C696" i="26"/>
  <c r="D697" i="26"/>
  <c r="E697" i="26" s="1"/>
  <c r="G199" i="26" l="1"/>
  <c r="D200" i="26"/>
  <c r="C697" i="26"/>
  <c r="D698" i="26"/>
  <c r="G200" i="26" l="1"/>
  <c r="D201" i="26"/>
  <c r="D699" i="26"/>
  <c r="E698" i="26"/>
  <c r="C698" i="26" s="1"/>
  <c r="D202" i="26" l="1"/>
  <c r="G201" i="26"/>
  <c r="E699" i="26"/>
  <c r="C699" i="26"/>
  <c r="D700" i="26"/>
  <c r="G202" i="26" l="1"/>
  <c r="D203" i="26"/>
  <c r="D701" i="26"/>
  <c r="E700" i="26"/>
  <c r="C700" i="26" s="1"/>
  <c r="G203" i="26" l="1"/>
  <c r="D204" i="26"/>
  <c r="D702" i="26"/>
  <c r="E701" i="26"/>
  <c r="E702" i="26" s="1"/>
  <c r="D205" i="26" l="1"/>
  <c r="G204" i="26"/>
  <c r="C701" i="26"/>
  <c r="C702" i="26"/>
  <c r="C763" i="26" s="1"/>
  <c r="D206" i="26" l="1"/>
  <c r="G205" i="26"/>
  <c r="D207" i="26" l="1"/>
  <c r="G206" i="26"/>
  <c r="G207" i="26" l="1"/>
  <c r="D208" i="26"/>
  <c r="G208" i="26" l="1"/>
  <c r="D209" i="26"/>
  <c r="D210" i="26" l="1"/>
  <c r="G209" i="26"/>
  <c r="D211" i="26" l="1"/>
  <c r="G210" i="26"/>
  <c r="D212" i="26" l="1"/>
  <c r="G211" i="26"/>
  <c r="D213" i="26" l="1"/>
  <c r="G212" i="26"/>
  <c r="D214" i="26" l="1"/>
  <c r="G213" i="26"/>
  <c r="D215" i="26" l="1"/>
  <c r="G214" i="26"/>
  <c r="D216" i="26" l="1"/>
  <c r="G215" i="26"/>
  <c r="G216" i="26" l="1"/>
  <c r="D217" i="26"/>
  <c r="D218" i="26" l="1"/>
  <c r="G217" i="26"/>
  <c r="G218" i="26" l="1"/>
  <c r="D219" i="26"/>
  <c r="D220" i="26" l="1"/>
  <c r="G219" i="26"/>
  <c r="G220" i="26" l="1"/>
  <c r="D221" i="26"/>
  <c r="G221" i="26" l="1"/>
  <c r="D222" i="26"/>
  <c r="D223" i="26" l="1"/>
  <c r="G222" i="26"/>
  <c r="G223" i="26" l="1"/>
  <c r="D224" i="26"/>
  <c r="D225" i="26" l="1"/>
  <c r="G224" i="26"/>
  <c r="D226" i="26" l="1"/>
  <c r="G225" i="26"/>
  <c r="G226" i="26" l="1"/>
  <c r="D227" i="26"/>
  <c r="D228" i="26" l="1"/>
  <c r="G227" i="26"/>
  <c r="D229" i="26" l="1"/>
  <c r="G228" i="26"/>
  <c r="D230" i="26" l="1"/>
  <c r="G229" i="26"/>
  <c r="D231" i="26" l="1"/>
  <c r="G230" i="26"/>
  <c r="D232" i="26" l="1"/>
  <c r="G231" i="26"/>
  <c r="D233" i="26" l="1"/>
  <c r="G232" i="26"/>
  <c r="G233" i="26" l="1"/>
  <c r="D234" i="26"/>
  <c r="D235" i="26" l="1"/>
  <c r="G234" i="26"/>
  <c r="D236" i="26" l="1"/>
  <c r="G235" i="26"/>
  <c r="D237" i="26" l="1"/>
  <c r="G236" i="26"/>
  <c r="D238" i="26" l="1"/>
  <c r="G237" i="26"/>
  <c r="D239" i="26" l="1"/>
  <c r="G238" i="26"/>
  <c r="D240" i="26" l="1"/>
  <c r="G239" i="26"/>
  <c r="G240" i="26" l="1"/>
  <c r="D241" i="26"/>
  <c r="D242" i="26" l="1"/>
  <c r="G241" i="26"/>
  <c r="D243" i="26" l="1"/>
  <c r="G242" i="26"/>
  <c r="D244" i="26" l="1"/>
  <c r="G243" i="26"/>
  <c r="G244" i="26" l="1"/>
  <c r="D245" i="26"/>
  <c r="G245" i="26" l="1"/>
  <c r="D246" i="26"/>
  <c r="D247" i="26" l="1"/>
  <c r="G246" i="26"/>
  <c r="G247" i="26" l="1"/>
  <c r="D248" i="26"/>
  <c r="G248" i="26" l="1"/>
  <c r="D249" i="26"/>
  <c r="G249" i="26" l="1"/>
  <c r="D250" i="26"/>
  <c r="D251" i="26" l="1"/>
  <c r="G250" i="26"/>
  <c r="D252" i="26" l="1"/>
  <c r="G251" i="26"/>
  <c r="G252" i="26" l="1"/>
  <c r="D253" i="26"/>
  <c r="D254" i="26" l="1"/>
  <c r="G253" i="26"/>
  <c r="D255" i="26" l="1"/>
  <c r="G254" i="26"/>
  <c r="D256" i="26" l="1"/>
  <c r="G255" i="26"/>
  <c r="D257" i="26" l="1"/>
  <c r="G256" i="26"/>
  <c r="D258" i="26" l="1"/>
  <c r="G257" i="26"/>
  <c r="G258" i="26" l="1"/>
  <c r="D259" i="26"/>
  <c r="D260" i="26" l="1"/>
  <c r="G259" i="26"/>
  <c r="D261" i="26" l="1"/>
  <c r="G260" i="26"/>
  <c r="D262" i="26" l="1"/>
  <c r="G261" i="26"/>
  <c r="D263" i="26" l="1"/>
  <c r="G262" i="26"/>
  <c r="D264" i="26" l="1"/>
  <c r="G263" i="26"/>
  <c r="D265" i="26" l="1"/>
  <c r="G264" i="26"/>
  <c r="G265" i="26" l="1"/>
  <c r="D266" i="26"/>
  <c r="G266" i="26" l="1"/>
  <c r="D267" i="26"/>
  <c r="D268" i="26" l="1"/>
  <c r="G267" i="26"/>
  <c r="G268" i="26" l="1"/>
  <c r="D269" i="26"/>
  <c r="G269" i="26" l="1"/>
  <c r="D270" i="26"/>
  <c r="G270" i="26" l="1"/>
  <c r="D271" i="26"/>
  <c r="G271" i="26" l="1"/>
  <c r="D272" i="26"/>
  <c r="G272" i="26" l="1"/>
  <c r="D273" i="26"/>
  <c r="G273" i="26" l="1"/>
  <c r="D274" i="26"/>
  <c r="D275" i="26" l="1"/>
  <c r="G274" i="26"/>
  <c r="G275" i="26" l="1"/>
  <c r="D276" i="26"/>
  <c r="D277" i="26" l="1"/>
  <c r="G276" i="26"/>
  <c r="G277" i="26" l="1"/>
  <c r="D278" i="26"/>
  <c r="D279" i="26" l="1"/>
  <c r="G278" i="26"/>
  <c r="D280" i="26" l="1"/>
  <c r="G279" i="26"/>
  <c r="G280" i="26" l="1"/>
  <c r="D281" i="26"/>
  <c r="D282" i="26" l="1"/>
  <c r="G281" i="26"/>
  <c r="G282" i="26" l="1"/>
  <c r="D283" i="26"/>
  <c r="G283" i="26" l="1"/>
  <c r="D284" i="26"/>
  <c r="D285" i="26" l="1"/>
  <c r="G284" i="26"/>
  <c r="D286" i="26" l="1"/>
  <c r="G285" i="26"/>
  <c r="G286" i="26" l="1"/>
  <c r="D287" i="26"/>
  <c r="D288" i="26" l="1"/>
  <c r="G287" i="26"/>
  <c r="G288" i="26" l="1"/>
  <c r="D289" i="26"/>
  <c r="G289" i="26" l="1"/>
  <c r="D290" i="26"/>
  <c r="D291" i="26" l="1"/>
  <c r="G290" i="26"/>
  <c r="D292" i="26" l="1"/>
  <c r="G291" i="26"/>
  <c r="D293" i="26" l="1"/>
  <c r="G292" i="26"/>
  <c r="G293" i="26" l="1"/>
  <c r="D294" i="26"/>
  <c r="D295" i="26" l="1"/>
  <c r="G294" i="26"/>
  <c r="D296" i="26" l="1"/>
  <c r="G295" i="26"/>
  <c r="D297" i="26" l="1"/>
  <c r="G296" i="26"/>
  <c r="D298" i="26" l="1"/>
  <c r="G297" i="26"/>
  <c r="D299" i="26" l="1"/>
  <c r="G298" i="26"/>
  <c r="D300" i="26" l="1"/>
  <c r="G299" i="26"/>
  <c r="D301" i="26" l="1"/>
  <c r="G300" i="26"/>
  <c r="G301" i="26" l="1"/>
  <c r="D302" i="26"/>
  <c r="D303" i="26" l="1"/>
  <c r="G302" i="26"/>
  <c r="D304" i="26" l="1"/>
  <c r="G303" i="26"/>
  <c r="C450" i="26" s="1"/>
  <c r="F450" i="26" s="1"/>
  <c r="G304" i="26" l="1"/>
  <c r="D305" i="26"/>
  <c r="D306" i="26" l="1"/>
  <c r="G305" i="26"/>
  <c r="G306" i="26" l="1"/>
  <c r="D307" i="26"/>
  <c r="G307" i="26" l="1"/>
  <c r="D308" i="26"/>
  <c r="G308" i="26" l="1"/>
  <c r="D309" i="26"/>
  <c r="D310" i="26" l="1"/>
  <c r="G309" i="26"/>
  <c r="G310" i="26" l="1"/>
  <c r="D311" i="26"/>
  <c r="G311" i="26" l="1"/>
  <c r="D312" i="26"/>
  <c r="G312" i="26" l="1"/>
  <c r="D313" i="26"/>
  <c r="G313" i="26" l="1"/>
  <c r="D314" i="26"/>
  <c r="G314" i="26" l="1"/>
  <c r="D315" i="26"/>
  <c r="G315" i="26" l="1"/>
  <c r="D316" i="26"/>
  <c r="D317" i="26" l="1"/>
  <c r="G316" i="26"/>
  <c r="D318" i="26" l="1"/>
  <c r="G317" i="26"/>
  <c r="G318" i="26" l="1"/>
  <c r="D319" i="26"/>
  <c r="D320" i="26" l="1"/>
  <c r="G319" i="26"/>
  <c r="D321" i="26" l="1"/>
  <c r="G320" i="26"/>
  <c r="D322" i="26" l="1"/>
  <c r="G321" i="26"/>
  <c r="D323" i="26" l="1"/>
  <c r="G322" i="26"/>
  <c r="D324" i="26" l="1"/>
  <c r="G323" i="26"/>
  <c r="G324" i="26" l="1"/>
  <c r="D325" i="26"/>
  <c r="D326" i="26" l="1"/>
  <c r="G325" i="26"/>
  <c r="D327" i="26" l="1"/>
  <c r="G326" i="26"/>
  <c r="G327" i="26" l="1"/>
  <c r="D328" i="26"/>
  <c r="D329" i="26" l="1"/>
  <c r="G328" i="26"/>
  <c r="D330" i="26" l="1"/>
  <c r="G329" i="26"/>
  <c r="D331" i="26" l="1"/>
  <c r="G330" i="26"/>
  <c r="D332" i="26" l="1"/>
  <c r="G331" i="26"/>
  <c r="G332" i="26" l="1"/>
  <c r="D333" i="26"/>
  <c r="D334" i="26" l="1"/>
  <c r="G333" i="26"/>
  <c r="D335" i="26" l="1"/>
  <c r="G334" i="26"/>
  <c r="G335" i="26" l="1"/>
  <c r="D336" i="26"/>
  <c r="G336" i="26" l="1"/>
  <c r="D337" i="26"/>
  <c r="D338" i="26" l="1"/>
  <c r="G337" i="26"/>
  <c r="D339" i="26" l="1"/>
  <c r="G338" i="26"/>
  <c r="G339" i="26" l="1"/>
  <c r="D340" i="26"/>
  <c r="D341" i="26" l="1"/>
  <c r="G340" i="26"/>
  <c r="D342" i="26" l="1"/>
  <c r="G341" i="26"/>
  <c r="G342" i="26" l="1"/>
  <c r="D343" i="26"/>
  <c r="G343" i="26" l="1"/>
  <c r="D344" i="26"/>
  <c r="D345" i="26" l="1"/>
  <c r="G344" i="26"/>
  <c r="D346" i="26" l="1"/>
  <c r="G345" i="26"/>
  <c r="G346" i="26" l="1"/>
  <c r="D347" i="26"/>
  <c r="G347" i="26" l="1"/>
  <c r="D348" i="26"/>
  <c r="G348" i="26" l="1"/>
  <c r="D349" i="26"/>
  <c r="G349" i="26" l="1"/>
  <c r="D350" i="26"/>
  <c r="D351" i="26" l="1"/>
  <c r="G350" i="26"/>
  <c r="D352" i="26" l="1"/>
  <c r="G351" i="26"/>
  <c r="D353" i="26" l="1"/>
  <c r="G352" i="26"/>
  <c r="D354" i="26" l="1"/>
  <c r="G353" i="26"/>
  <c r="D355" i="26" l="1"/>
  <c r="G354" i="26"/>
  <c r="D356" i="26" l="1"/>
  <c r="G355" i="26"/>
  <c r="D357" i="26" l="1"/>
  <c r="G356" i="26"/>
  <c r="G357" i="26" l="1"/>
  <c r="D358" i="26"/>
  <c r="G358" i="26" l="1"/>
  <c r="D359" i="26"/>
  <c r="G359" i="26" l="1"/>
  <c r="D360" i="26"/>
  <c r="D361" i="26" l="1"/>
  <c r="G360" i="26"/>
  <c r="D362" i="26" l="1"/>
  <c r="G361" i="26"/>
  <c r="D363" i="26" l="1"/>
  <c r="G363" i="26" s="1"/>
  <c r="G362" i="26"/>
</calcChain>
</file>

<file path=xl/comments1.xml><?xml version="1.0" encoding="utf-8"?>
<comments xmlns="http://schemas.openxmlformats.org/spreadsheetml/2006/main">
  <authors>
    <author>kevin.ha</author>
    <author>pemika.l</author>
  </authors>
  <commentList>
    <comment ref="I12" authorId="0" shapeId="0">
      <text>
        <r>
          <rPr>
            <b/>
            <sz val="8"/>
            <color indexed="81"/>
            <rFont val="Tahoma"/>
            <family val="2"/>
          </rPr>
          <t>kevin.ha:</t>
        </r>
        <r>
          <rPr>
            <sz val="8"/>
            <color indexed="81"/>
            <rFont val="Tahoma"/>
            <family val="2"/>
          </rPr>
          <t xml:space="preserve">
Company size according to CBRC criteria
</t>
        </r>
      </text>
    </comment>
    <comment ref="B65" authorId="1" shapeId="0">
      <text>
        <r>
          <rPr>
            <b/>
            <sz val="8"/>
            <color indexed="81"/>
            <rFont val="Tahoma"/>
            <family val="2"/>
          </rPr>
          <t>pemika.l:</t>
        </r>
        <r>
          <rPr>
            <sz val="8"/>
            <color indexed="81"/>
            <rFont val="Tahoma"/>
            <family val="2"/>
          </rPr>
          <t xml:space="preserve">
Choose Drop Down for this request reason</t>
        </r>
      </text>
    </comment>
    <comment ref="M83" authorId="1" shapeId="0">
      <text>
        <r>
          <rPr>
            <b/>
            <sz val="8"/>
            <color indexed="81"/>
            <rFont val="Tahoma"/>
            <family val="2"/>
          </rPr>
          <t>pemika.l:</t>
        </r>
        <r>
          <rPr>
            <sz val="8"/>
            <color indexed="81"/>
            <rFont val="Tahoma"/>
            <family val="2"/>
          </rPr>
          <t xml:space="preserve">
Choose Drop Down
Yes : Key in Reason without signatory
No  : Key in Reason with signatory</t>
        </r>
      </text>
    </comment>
  </commentList>
</comments>
</file>

<file path=xl/comments2.xml><?xml version="1.0" encoding="utf-8"?>
<comments xmlns="http://schemas.openxmlformats.org/spreadsheetml/2006/main">
  <authors>
    <author>HomeUser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Land and Building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Land and Building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金融业企业划型标准指标：采用一个完整会计年度中四个季度末法人并表口径的资产总额（信托公司为信托资产）平均值作为划型指标。</t>
        </r>
      </text>
    </comment>
  </commentList>
</comments>
</file>

<file path=xl/sharedStrings.xml><?xml version="1.0" encoding="utf-8"?>
<sst xmlns="http://schemas.openxmlformats.org/spreadsheetml/2006/main" count="819" uniqueCount="519">
  <si>
    <t>Expected Outstanding</t>
  </si>
  <si>
    <t>Fee</t>
  </si>
  <si>
    <t>%LGD</t>
  </si>
  <si>
    <t>Capital Benefit</t>
  </si>
  <si>
    <t>Industry :</t>
  </si>
  <si>
    <t>RM :</t>
  </si>
  <si>
    <t>ARM :</t>
  </si>
  <si>
    <t>Terms of Facility</t>
  </si>
  <si>
    <t>Cash</t>
  </si>
  <si>
    <t>Machine</t>
  </si>
  <si>
    <t>Currency</t>
  </si>
  <si>
    <t>Million</t>
  </si>
  <si>
    <t>Borrower Grading</t>
  </si>
  <si>
    <t>Cost of Funds &amp; Expenses</t>
  </si>
  <si>
    <t>Operating Expenses (OPEX)</t>
  </si>
  <si>
    <t>LTV</t>
  </si>
  <si>
    <t>Collateral Type</t>
  </si>
  <si>
    <t>As of</t>
  </si>
  <si>
    <t>RAROC</t>
  </si>
  <si>
    <t>OWC Marginal EDF</t>
  </si>
  <si>
    <t>EAD</t>
  </si>
  <si>
    <t>Products Type</t>
  </si>
  <si>
    <t>Raw Score</t>
  </si>
  <si>
    <t>Grading</t>
  </si>
  <si>
    <t>Grade</t>
  </si>
  <si>
    <t>Economic Capital</t>
  </si>
  <si>
    <t>Risk Parameters</t>
  </si>
  <si>
    <t>%Expected Loss (EL)</t>
  </si>
  <si>
    <t>%Exposure at Default (EAD)</t>
  </si>
  <si>
    <t>%Loss Given Default (LGD)</t>
  </si>
  <si>
    <t>Intitial signatory :</t>
  </si>
  <si>
    <t>Pricing</t>
  </si>
  <si>
    <t xml:space="preserve">Recommender : </t>
  </si>
  <si>
    <t xml:space="preserve">Reason for Approval : </t>
  </si>
  <si>
    <t>First Approval</t>
  </si>
  <si>
    <t>Economic Profit</t>
  </si>
  <si>
    <t>LGD Rating</t>
  </si>
  <si>
    <t>LGD</t>
  </si>
  <si>
    <t>Low</t>
  </si>
  <si>
    <t>Relatively Low</t>
  </si>
  <si>
    <t>Medium</t>
  </si>
  <si>
    <t>Relatively High</t>
  </si>
  <si>
    <t>High</t>
  </si>
  <si>
    <t>Approver :</t>
  </si>
  <si>
    <t>行业</t>
  </si>
  <si>
    <t>人数</t>
  </si>
  <si>
    <t>资产</t>
  </si>
  <si>
    <t># of employee</t>
  </si>
  <si>
    <t>employee</t>
  </si>
  <si>
    <t>（万元）</t>
  </si>
  <si>
    <t>备注</t>
  </si>
  <si>
    <t>营业额Income</t>
  </si>
  <si>
    <t>资产 Assets</t>
  </si>
  <si>
    <t>资产Assets</t>
  </si>
  <si>
    <t>营业额 Income</t>
  </si>
  <si>
    <t>（万元’0,000）</t>
  </si>
  <si>
    <t>农、林、牧、渔
Agriculture, farming, livestock, fishing</t>
  </si>
  <si>
    <t>工业
Industrial</t>
  </si>
  <si>
    <t>建筑业
Construction</t>
  </si>
  <si>
    <t>批发业
Wholesale</t>
  </si>
  <si>
    <t>零售业
Retail</t>
  </si>
  <si>
    <t>交通运输业
Transportation</t>
  </si>
  <si>
    <t>仓储业
Warehousing</t>
  </si>
  <si>
    <t>邮政业
Postal</t>
  </si>
  <si>
    <t>住宿业
Lodging</t>
  </si>
  <si>
    <t>餐饮业
Catering</t>
  </si>
  <si>
    <t>信息传输业
Information Transmission</t>
  </si>
  <si>
    <t>软件和信息技术服务业
Software and IT servicing</t>
  </si>
  <si>
    <t>房地产开发经营业
Real estate developing and operating</t>
  </si>
  <si>
    <t>物业管理业
Property management</t>
  </si>
  <si>
    <t>租赁和商务服务业
Leasing and commercial servicing</t>
  </si>
  <si>
    <t>其他行业
Others</t>
  </si>
  <si>
    <t>该标准由工业和信息化部、国家统计局、国家发展和改革委员会、财政部联合制定（参见工信部联企业[2011]300号文）</t>
  </si>
  <si>
    <r>
      <t xml:space="preserve">大型企业 </t>
    </r>
    <r>
      <rPr>
        <b/>
        <sz val="9"/>
        <color indexed="8"/>
        <rFont val="Arial"/>
        <family val="2"/>
      </rPr>
      <t>Large-size</t>
    </r>
  </si>
  <si>
    <r>
      <t xml:space="preserve">中型企业 </t>
    </r>
    <r>
      <rPr>
        <b/>
        <sz val="9"/>
        <color indexed="8"/>
        <rFont val="Arial"/>
        <family val="2"/>
      </rPr>
      <t>Medium-size</t>
    </r>
  </si>
  <si>
    <r>
      <t xml:space="preserve">小型企业 </t>
    </r>
    <r>
      <rPr>
        <b/>
        <sz val="9"/>
        <color indexed="8"/>
        <rFont val="Arial"/>
        <family val="2"/>
      </rPr>
      <t>Small-size</t>
    </r>
  </si>
  <si>
    <r>
      <t xml:space="preserve">微型企业 </t>
    </r>
    <r>
      <rPr>
        <b/>
        <sz val="9"/>
        <color indexed="8"/>
        <rFont val="Arial"/>
        <family val="2"/>
      </rPr>
      <t>Micro-size</t>
    </r>
  </si>
  <si>
    <t>CRR (TH)</t>
  </si>
  <si>
    <t>CRR</t>
  </si>
  <si>
    <t>Account receivables</t>
  </si>
  <si>
    <t xml:space="preserve">Residential property </t>
  </si>
  <si>
    <t>Transportation vehicle</t>
  </si>
  <si>
    <t>Personal/Group Guarantee</t>
  </si>
  <si>
    <t>Condition</t>
  </si>
  <si>
    <t xml:space="preserve">Inventory </t>
  </si>
  <si>
    <t>Haircut
(Rate1)</t>
  </si>
  <si>
    <t>Haircut
(Rate2)</t>
  </si>
  <si>
    <t>Large</t>
  </si>
  <si>
    <t>Small</t>
  </si>
  <si>
    <t>Micro</t>
  </si>
  <si>
    <t>Final Size</t>
  </si>
  <si>
    <t>Value after haircut</t>
  </si>
  <si>
    <t>DCF</t>
  </si>
  <si>
    <t>Collateral</t>
  </si>
  <si>
    <t>Interest rate</t>
  </si>
  <si>
    <t>Year (Litigation Process)</t>
  </si>
  <si>
    <t>Loss</t>
  </si>
  <si>
    <t>Industry</t>
  </si>
  <si>
    <t>Final number</t>
  </si>
  <si>
    <t>（元）</t>
  </si>
  <si>
    <t>-</t>
  </si>
  <si>
    <t>Tier1 city</t>
  </si>
  <si>
    <t>*Tier1 city : Beijing, Shanghai, Guangzhou, Shenzhen,Tianjin, Suzhou</t>
  </si>
  <si>
    <t>Commercial building</t>
  </si>
  <si>
    <t>Office building</t>
  </si>
  <si>
    <t>Warehouse/Factory</t>
  </si>
  <si>
    <t>Land only</t>
  </si>
  <si>
    <t>2nd hand</t>
  </si>
  <si>
    <t xml:space="preserve">Min </t>
  </si>
  <si>
    <t>%LGD floor</t>
  </si>
  <si>
    <t>Expected Outstanding after deduct cash</t>
  </si>
  <si>
    <t>LGD floor</t>
  </si>
  <si>
    <t>Weight</t>
  </si>
  <si>
    <t>Weight_adjust</t>
  </si>
  <si>
    <t>Other city</t>
  </si>
  <si>
    <t>（万元'0,000）</t>
  </si>
  <si>
    <t>）</t>
  </si>
  <si>
    <t>≥20000</t>
  </si>
  <si>
    <t>500-20000</t>
  </si>
  <si>
    <t>50-500</t>
  </si>
  <si>
    <t>50以下</t>
  </si>
  <si>
    <t>≥1000</t>
  </si>
  <si>
    <t>≥40000</t>
  </si>
  <si>
    <t>300-1000</t>
  </si>
  <si>
    <t>2000-40000</t>
  </si>
  <si>
    <t>20-300</t>
  </si>
  <si>
    <t>300-2000</t>
  </si>
  <si>
    <t>20以下</t>
  </si>
  <si>
    <t>300以下</t>
  </si>
  <si>
    <t>≥80000</t>
  </si>
  <si>
    <t>6000-80000</t>
  </si>
  <si>
    <t>5000-80000</t>
  </si>
  <si>
    <t>300-6000</t>
  </si>
  <si>
    <t>300-5000</t>
  </si>
  <si>
    <t>≥200</t>
  </si>
  <si>
    <t>20-200</t>
  </si>
  <si>
    <t>5000-40000</t>
  </si>
  <si>
    <t>5-20</t>
  </si>
  <si>
    <t>1000-5000</t>
  </si>
  <si>
    <t>5以下</t>
  </si>
  <si>
    <t>1000以下</t>
  </si>
  <si>
    <t>≥300</t>
  </si>
  <si>
    <t>50-300</t>
  </si>
  <si>
    <t>10-50</t>
  </si>
  <si>
    <t>10以下</t>
  </si>
  <si>
    <t>100以下</t>
  </si>
  <si>
    <t>≥30000</t>
  </si>
  <si>
    <t>3000-30000</t>
  </si>
  <si>
    <t>200-3000</t>
  </si>
  <si>
    <t>200以下</t>
  </si>
  <si>
    <t>100-200</t>
  </si>
  <si>
    <t>1000-30000</t>
  </si>
  <si>
    <t>20-100</t>
  </si>
  <si>
    <t>100-1000</t>
  </si>
  <si>
    <t>2000-30000</t>
  </si>
  <si>
    <t>100-2000</t>
  </si>
  <si>
    <t>≥10000</t>
  </si>
  <si>
    <t>100-300</t>
  </si>
  <si>
    <t>2000-10000</t>
  </si>
  <si>
    <t>10-100</t>
  </si>
  <si>
    <t>≥2000</t>
  </si>
  <si>
    <t>≥100000</t>
  </si>
  <si>
    <t>1000-100000</t>
  </si>
  <si>
    <t>1000-10000</t>
  </si>
  <si>
    <t>50-1000</t>
  </si>
  <si>
    <t>1000-20000</t>
  </si>
  <si>
    <t>5000-10000</t>
  </si>
  <si>
    <t>2000-5000</t>
  </si>
  <si>
    <t>2000以下500
0</t>
  </si>
  <si>
    <t>≥5000</t>
  </si>
  <si>
    <t>500-1000</t>
  </si>
  <si>
    <t>500以下</t>
  </si>
  <si>
    <t>≥120000</t>
  </si>
  <si>
    <t>8000-120000</t>
  </si>
  <si>
    <t>100-8000</t>
  </si>
  <si>
    <t>Number of Employees :</t>
    <phoneticPr fontId="17" type="noConversion"/>
  </si>
  <si>
    <t>KBank Branch :</t>
    <phoneticPr fontId="17" type="noConversion"/>
  </si>
  <si>
    <t>Company Size :</t>
    <phoneticPr fontId="17" type="noConversion"/>
  </si>
  <si>
    <t>Operating Revenue (yuan):</t>
    <phoneticPr fontId="17" type="noConversion"/>
  </si>
  <si>
    <t>Total Assets (yuan):</t>
    <phoneticPr fontId="17" type="noConversion"/>
  </si>
  <si>
    <t>Commercial building</t>
    <phoneticPr fontId="17" type="noConversion"/>
  </si>
  <si>
    <t>Warehouse/Factory</t>
    <phoneticPr fontId="17" type="noConversion"/>
  </si>
  <si>
    <t xml:space="preserve">  - Deposit MFTP</t>
    <phoneticPr fontId="17" type="noConversion"/>
  </si>
  <si>
    <t>Customer Name (Eng):</t>
    <phoneticPr fontId="17" type="noConversion"/>
  </si>
  <si>
    <t>Customer Name (Chn):</t>
    <phoneticPr fontId="17" type="noConversion"/>
  </si>
  <si>
    <t>500-20000</t>
    <phoneticPr fontId="19" type="noConversion"/>
  </si>
  <si>
    <t>100-500</t>
    <phoneticPr fontId="19" type="noConversion"/>
  </si>
  <si>
    <t>Packing Credit (P/C)</t>
  </si>
  <si>
    <t>Trust Receipt (T/R)</t>
  </si>
  <si>
    <t>LC Discount/Purchase (with recourse)</t>
  </si>
  <si>
    <t>Agriculture/ farming,/livestock/ fishing (农、林、牧、渔)</t>
  </si>
  <si>
    <t>Tenor</t>
    <phoneticPr fontId="17" type="noConversion"/>
  </si>
  <si>
    <t>Credit Limit Request (million)</t>
    <phoneticPr fontId="17" type="noConversion"/>
  </si>
  <si>
    <t>Interest Rate (%)</t>
    <phoneticPr fontId="17" type="noConversion"/>
  </si>
  <si>
    <t>RAROC FORM</t>
    <phoneticPr fontId="17" type="noConversion"/>
  </si>
  <si>
    <t>Product Type</t>
    <phoneticPr fontId="17" type="noConversion"/>
  </si>
  <si>
    <t>CA :</t>
    <phoneticPr fontId="17" type="noConversion"/>
  </si>
  <si>
    <t>Reference Number:</t>
    <phoneticPr fontId="17" type="noConversion"/>
  </si>
  <si>
    <t>LC Issuance</t>
    <phoneticPr fontId="17" type="noConversion"/>
  </si>
  <si>
    <t>Office building</t>
    <phoneticPr fontId="17" type="noConversion"/>
  </si>
  <si>
    <t>Referrence Rate</t>
    <phoneticPr fontId="17" type="noConversion"/>
  </si>
  <si>
    <t>Working Capital Loan (revolving)</t>
    <phoneticPr fontId="17" type="noConversion"/>
  </si>
  <si>
    <t>Working Capital Loan (non-revolving)</t>
    <phoneticPr fontId="17" type="noConversion"/>
  </si>
  <si>
    <t>Pricing (spread or multiple)</t>
    <phoneticPr fontId="17" type="noConversion"/>
  </si>
  <si>
    <t>Tenor</t>
    <phoneticPr fontId="17" type="noConversion"/>
  </si>
  <si>
    <t>Rate</t>
    <phoneticPr fontId="17" type="noConversion"/>
  </si>
  <si>
    <t xml:space="preserve">  - Deposit interest rate</t>
    <phoneticPr fontId="17" type="noConversion"/>
  </si>
  <si>
    <t>Industries</t>
    <phoneticPr fontId="17" type="noConversion"/>
  </si>
  <si>
    <t>Facility Type</t>
    <phoneticPr fontId="17" type="noConversion"/>
  </si>
  <si>
    <t>Product Type</t>
    <phoneticPr fontId="17" type="noConversion"/>
  </si>
  <si>
    <t>Branch</t>
    <phoneticPr fontId="17" type="noConversion"/>
  </si>
  <si>
    <t>Product Type - MFTP</t>
    <phoneticPr fontId="17" type="noConversion"/>
  </si>
  <si>
    <t>Grading</t>
    <phoneticPr fontId="17" type="noConversion"/>
  </si>
  <si>
    <t>Tenor</t>
    <phoneticPr fontId="17" type="noConversion"/>
  </si>
  <si>
    <t>Rate tenor</t>
    <phoneticPr fontId="17" type="noConversion"/>
  </si>
  <si>
    <t>Non-revolving Loan</t>
    <phoneticPr fontId="17" type="noConversion"/>
  </si>
  <si>
    <t>1-Month</t>
    <phoneticPr fontId="17" type="noConversion"/>
  </si>
  <si>
    <t>Shenzhen Branch</t>
    <phoneticPr fontId="17" type="noConversion"/>
  </si>
  <si>
    <t>Revolving Loan</t>
    <phoneticPr fontId="17" type="noConversion"/>
  </si>
  <si>
    <t>3-Month</t>
    <phoneticPr fontId="17" type="noConversion"/>
  </si>
  <si>
    <t>Chengdu Branch</t>
    <phoneticPr fontId="17" type="noConversion"/>
  </si>
  <si>
    <t>CNY Trade Finance</t>
    <phoneticPr fontId="17" type="noConversion"/>
  </si>
  <si>
    <t>2-Month</t>
    <phoneticPr fontId="17" type="noConversion"/>
  </si>
  <si>
    <t>6-Month</t>
    <phoneticPr fontId="17" type="noConversion"/>
  </si>
  <si>
    <t>Longgang Sub-branch</t>
    <phoneticPr fontId="17" type="noConversion"/>
  </si>
  <si>
    <t xml:space="preserve">USD Trade Finance </t>
    <phoneticPr fontId="17" type="noConversion"/>
  </si>
  <si>
    <t>1-Year</t>
    <phoneticPr fontId="17" type="noConversion"/>
  </si>
  <si>
    <t>4-Month</t>
    <phoneticPr fontId="17" type="noConversion"/>
  </si>
  <si>
    <t>5-Month</t>
    <phoneticPr fontId="17" type="noConversion"/>
  </si>
  <si>
    <t>Condition</t>
    <phoneticPr fontId="17" type="noConversion"/>
  </si>
  <si>
    <t xml:space="preserve">Inventory </t>
    <phoneticPr fontId="17" type="noConversion"/>
  </si>
  <si>
    <t>Bill Tenor</t>
    <phoneticPr fontId="17" type="noConversion"/>
  </si>
  <si>
    <t>12-Month</t>
    <phoneticPr fontId="17" type="noConversion"/>
  </si>
  <si>
    <t>Same currency</t>
  </si>
  <si>
    <t>Retail (零售业)</t>
  </si>
  <si>
    <t>Agriculture/farming/livestock/ fishing</t>
  </si>
  <si>
    <t>Industrial</t>
  </si>
  <si>
    <t>Industrial (工业)</t>
  </si>
  <si>
    <t>Construction</t>
  </si>
  <si>
    <t>Construction (建筑业)</t>
  </si>
  <si>
    <t>Wholesale</t>
  </si>
  <si>
    <t>Wholesale (批发业)</t>
  </si>
  <si>
    <t>Retail</t>
  </si>
  <si>
    <t>Transportation</t>
  </si>
  <si>
    <t>Transportation (交通运输业)</t>
  </si>
  <si>
    <t>Warehousing</t>
  </si>
  <si>
    <t>Warehousing (仓储业)</t>
  </si>
  <si>
    <t>Postal</t>
  </si>
  <si>
    <t>Postal (邮政业)</t>
  </si>
  <si>
    <t>Lodging</t>
  </si>
  <si>
    <t>Lodging (住宿业)</t>
  </si>
  <si>
    <t>Catering</t>
  </si>
  <si>
    <t>Catering (餐饮业)</t>
  </si>
  <si>
    <t>Information Transmission</t>
  </si>
  <si>
    <t>Information Transmission (信息传输业)</t>
  </si>
  <si>
    <t>Software and IT servicing</t>
  </si>
  <si>
    <t>Software and IT servicing (软件和信息技术服务业)</t>
  </si>
  <si>
    <t>Real estate developing and operating</t>
  </si>
  <si>
    <t>Real estate developing and operating (房地产开发经营业)</t>
  </si>
  <si>
    <t>Property management</t>
  </si>
  <si>
    <t>Property management (物业管理业)</t>
  </si>
  <si>
    <t>Leasing and commercial servicing</t>
  </si>
  <si>
    <t>Leasing and commercial servicing (租赁和商务服务业)</t>
  </si>
  <si>
    <t>Banking Depository Financial Institution</t>
  </si>
  <si>
    <t>银行业存款类金融机构
Banking Depository Financial Institution</t>
  </si>
  <si>
    <t>Banking Depository Financial Institution (银行业存款类金融机构)</t>
  </si>
  <si>
    <t>Banking Non-Depository Financial Institution</t>
  </si>
  <si>
    <t>银行业非存款类金融机构
Banking Non-Depository Financial Institution</t>
  </si>
  <si>
    <t>Banking Non-Depository Financial Institution (银行业非存款类金融机构)</t>
  </si>
  <si>
    <t>Loan Company, Small-Loan Company and Pawnshop</t>
  </si>
  <si>
    <t>贷款公司、小额贷款公司及典当行
Loan Company, Small-Loan Company and Pawnshop</t>
  </si>
  <si>
    <t>Loan Company, Small-Loan Company and Pawnshop (贷款公司、小额贷款公司及典当行)</t>
  </si>
  <si>
    <t>Securities Financial Institution</t>
  </si>
  <si>
    <t>证券业金融机构
Securities Financial Institution</t>
  </si>
  <si>
    <t>Securities Financial Institution (证券业金融机构)</t>
  </si>
  <si>
    <t>Insurance Financial Institution</t>
  </si>
  <si>
    <t>保险业金融机构
Insurance Financial Institution</t>
  </si>
  <si>
    <t>Insurance Financial Institution (保险业金融机构)</t>
  </si>
  <si>
    <t>Trust Company</t>
  </si>
  <si>
    <t>信托公司
Trust Company</t>
  </si>
  <si>
    <t>Trust Company (信托公司)</t>
  </si>
  <si>
    <t>Financial Holding Company</t>
  </si>
  <si>
    <t>金融控股公司
Financial Holding Company</t>
  </si>
  <si>
    <t>Financial Holding Company (金融控股公司)</t>
  </si>
  <si>
    <t>Other Financial Institutions</t>
  </si>
  <si>
    <t>除贷款公司、小额贷款公司、典当行以外的其他金融机构
Other Financial Institutions</t>
  </si>
  <si>
    <t>Other Financial Institutions (除贷款公司、小额贷款公司、典当行以外的其他金融机构)</t>
  </si>
  <si>
    <t>Others</t>
  </si>
  <si>
    <t>Others (其他行业)</t>
  </si>
  <si>
    <t>Pre-Shipment Financing against Contract (B/C) &amp; (T/T)</t>
  </si>
  <si>
    <t>Export Invoice Financing (T/T)</t>
  </si>
  <si>
    <t>Expected Income</t>
  </si>
  <si>
    <t>12-Month</t>
  </si>
  <si>
    <t>Commercial Draft Discount</t>
  </si>
  <si>
    <t>W/C Loan / Trade Bills Discount</t>
  </si>
  <si>
    <t>PD</t>
  </si>
  <si>
    <t>JPD</t>
  </si>
  <si>
    <t>7-Month</t>
  </si>
  <si>
    <t>8-Month</t>
  </si>
  <si>
    <t>9-Month</t>
  </si>
  <si>
    <t>10-Month</t>
  </si>
  <si>
    <t>11-Month</t>
  </si>
  <si>
    <t>Net Interest Margin</t>
  </si>
  <si>
    <t>Working Capital Loan (revolving)</t>
    <phoneticPr fontId="17" type="noConversion"/>
  </si>
  <si>
    <t>WC Loan (revolving)</t>
    <phoneticPr fontId="17" type="noConversion"/>
  </si>
  <si>
    <t>WC Loan (non-revolving)</t>
    <phoneticPr fontId="17" type="noConversion"/>
  </si>
  <si>
    <t>Packing Credit (P/C)</t>
    <phoneticPr fontId="17" type="noConversion"/>
  </si>
  <si>
    <t>Trade Finance</t>
    <phoneticPr fontId="17" type="noConversion"/>
  </si>
  <si>
    <t>Trust Receipt (T/R)</t>
    <phoneticPr fontId="17" type="noConversion"/>
  </si>
  <si>
    <t>LC Discount/Purchase (with recourse)</t>
    <phoneticPr fontId="17" type="noConversion"/>
  </si>
  <si>
    <t>No Rate</t>
  </si>
  <si>
    <t>Final Rating</t>
  </si>
  <si>
    <t>Net Earning Margin</t>
  </si>
  <si>
    <t>Fee (% of Loan Limit)</t>
  </si>
  <si>
    <t>Total</t>
  </si>
  <si>
    <t>Nominal</t>
  </si>
  <si>
    <t>Net</t>
  </si>
  <si>
    <t>Rubber wood (Grade A)</t>
  </si>
  <si>
    <t>New</t>
  </si>
  <si>
    <t>Haircut Rate</t>
  </si>
  <si>
    <t>0% if same currency, otherwise 10.00%</t>
  </si>
  <si>
    <t>B2</t>
  </si>
  <si>
    <t>High Quality</t>
  </si>
  <si>
    <t>A</t>
  </si>
  <si>
    <t>Account Receivable</t>
  </si>
  <si>
    <t>SBLC</t>
  </si>
  <si>
    <t>Moodys</t>
  </si>
  <si>
    <t>S&amp;P and Fitch</t>
  </si>
  <si>
    <t>Aaa</t>
  </si>
  <si>
    <t>AAA</t>
  </si>
  <si>
    <t>Aa1</t>
  </si>
  <si>
    <t>AA+</t>
  </si>
  <si>
    <t>Aa2</t>
  </si>
  <si>
    <t>AA</t>
  </si>
  <si>
    <t>Aa3</t>
  </si>
  <si>
    <t>AA-</t>
  </si>
  <si>
    <t>A1</t>
  </si>
  <si>
    <t>A+</t>
  </si>
  <si>
    <t>A2</t>
  </si>
  <si>
    <t>A3</t>
  </si>
  <si>
    <t>A-</t>
  </si>
  <si>
    <t>Baa1</t>
  </si>
  <si>
    <t>BBB+</t>
  </si>
  <si>
    <t>Baa2</t>
  </si>
  <si>
    <t>BBB</t>
  </si>
  <si>
    <t>Baa3</t>
  </si>
  <si>
    <t>BBB-</t>
  </si>
  <si>
    <t>Ba1</t>
  </si>
  <si>
    <t>BB+</t>
  </si>
  <si>
    <t>Ba2</t>
  </si>
  <si>
    <t>BB</t>
  </si>
  <si>
    <t>Ba3</t>
  </si>
  <si>
    <t>BB-</t>
  </si>
  <si>
    <t>B1</t>
  </si>
  <si>
    <t>B+</t>
  </si>
  <si>
    <t>B</t>
  </si>
  <si>
    <t>B3</t>
  </si>
  <si>
    <t>B-</t>
  </si>
  <si>
    <t>Unrated</t>
  </si>
  <si>
    <t>KBANK</t>
    <phoneticPr fontId="10" type="noConversion"/>
  </si>
  <si>
    <t>SBLC Moodys Rating Equiv</t>
  </si>
  <si>
    <r>
      <t>Total Value</t>
    </r>
    <r>
      <rPr>
        <i/>
        <sz val="12"/>
        <color indexed="8"/>
        <rFont val="Calibri"/>
        <family val="2"/>
      </rPr>
      <t>(Million)</t>
    </r>
  </si>
  <si>
    <r>
      <t>Total Value</t>
    </r>
    <r>
      <rPr>
        <i/>
        <sz val="11"/>
        <color indexed="8"/>
        <rFont val="Calibri"/>
        <family val="2"/>
      </rPr>
      <t>(M)</t>
    </r>
  </si>
  <si>
    <r>
      <t xml:space="preserve">In case Repricing only please answer : </t>
    </r>
    <r>
      <rPr>
        <sz val="11"/>
        <color indexed="8"/>
        <rFont val="Calibri"/>
        <family val="2"/>
      </rPr>
      <t>After interest rate changed : RAROC Change, but pricing authority level is not changed</t>
    </r>
  </si>
  <si>
    <t>regulatorycapital/outstanding</t>
  </si>
  <si>
    <t>credit spread</t>
  </si>
  <si>
    <t>economic capital/outstanding</t>
  </si>
  <si>
    <t>ROC</t>
  </si>
  <si>
    <t>Regulatory Capital</t>
  </si>
  <si>
    <t>Operating Risk Capital</t>
  </si>
  <si>
    <t>Business Risk Capital</t>
  </si>
  <si>
    <t>Credit Risk Capital</t>
  </si>
  <si>
    <t>Risk-adjusted Return (After tax)</t>
  </si>
  <si>
    <t>Operational Risk_EL</t>
  </si>
  <si>
    <t>Credit Risk_EL</t>
  </si>
  <si>
    <t>EL</t>
  </si>
  <si>
    <t>Origination</t>
  </si>
  <si>
    <t>Operating Expense-Budget</t>
  </si>
  <si>
    <t>Cost of Fund</t>
  </si>
  <si>
    <t>Total Revenue</t>
  </si>
  <si>
    <t>Interest Revenue</t>
  </si>
  <si>
    <t>Outstanding</t>
  </si>
  <si>
    <t>NPV</t>
  </si>
  <si>
    <t>Year</t>
  </si>
  <si>
    <t>Operating Risk Non-Interest Expense Multiplier</t>
  </si>
  <si>
    <t>Variance of LGD</t>
  </si>
  <si>
    <t>Default Correlation</t>
  </si>
  <si>
    <t>Tax Rate</t>
  </si>
  <si>
    <t>Float</t>
  </si>
  <si>
    <t>Step 4</t>
  </si>
  <si>
    <t>Step 3</t>
  </si>
  <si>
    <t>Step 2</t>
  </si>
  <si>
    <t>Step 1</t>
  </si>
  <si>
    <t>cum rate</t>
  </si>
  <si>
    <t>*** Don't forget to adjust PD ***</t>
  </si>
  <si>
    <t>LTV (%)</t>
  </si>
  <si>
    <t># of Yrs Fixed</t>
  </si>
  <si>
    <t>At The End</t>
  </si>
  <si>
    <t>Principal</t>
  </si>
  <si>
    <t>Interest</t>
  </si>
  <si>
    <t>No Months</t>
  </si>
  <si>
    <t>Average outstanding</t>
  </si>
  <si>
    <t>YEAR</t>
  </si>
  <si>
    <t>Principle Payment</t>
  </si>
  <si>
    <t>Install Payment</t>
  </si>
  <si>
    <t>Equal Schedule Payment</t>
  </si>
  <si>
    <t>+</t>
  </si>
  <si>
    <t>Shanghai Branch</t>
  </si>
  <si>
    <t xml:space="preserve">Other Costs </t>
  </si>
  <si>
    <t>Other income (Amount)</t>
  </si>
  <si>
    <t>One Time</t>
  </si>
  <si>
    <t>Tenor</t>
  </si>
  <si>
    <t>&gt; 12-Month</t>
  </si>
  <si>
    <t xml:space="preserve">Effective Int. Rate earned annually </t>
  </si>
  <si>
    <t>Interest Income</t>
  </si>
  <si>
    <t>Other income</t>
  </si>
  <si>
    <t>EIR</t>
  </si>
  <si>
    <t>Other Costs</t>
  </si>
  <si>
    <t>Min LGD</t>
  </si>
  <si>
    <t>LGD AMOUNT</t>
  </si>
  <si>
    <t>Shenzhen Branch</t>
  </si>
  <si>
    <t>FOR PRODUCTS BASED ON CUSTOMER CREDIT RATING LONG TERM</t>
  </si>
  <si>
    <t>CRR1</t>
  </si>
  <si>
    <t>CRR2</t>
  </si>
  <si>
    <t>CRR3</t>
  </si>
  <si>
    <t>CRR4</t>
  </si>
  <si>
    <t>CRR5</t>
  </si>
  <si>
    <t>CRR6</t>
  </si>
  <si>
    <t>CRR7</t>
  </si>
  <si>
    <t>CRR8</t>
  </si>
  <si>
    <t>CRR9</t>
  </si>
  <si>
    <t>CRR10</t>
  </si>
  <si>
    <t>Unrate</t>
  </si>
  <si>
    <t>OWC marginal edf</t>
  </si>
  <si>
    <t xml:space="preserve">Date </t>
  </si>
  <si>
    <t>rev.</t>
  </si>
  <si>
    <t>Change details</t>
  </si>
  <si>
    <t>By</t>
  </si>
  <si>
    <t>Remark</t>
  </si>
  <si>
    <t>01</t>
  </si>
  <si>
    <t>Initial Release</t>
  </si>
  <si>
    <t>Vairot Eurrukvongchai</t>
  </si>
  <si>
    <t>02</t>
  </si>
  <si>
    <t>Update EDF level and score to comply with HQ from A,B1,B2,C to CRR1-CRR10 (from 4 level to 10 level)</t>
  </si>
  <si>
    <t>Table of Pricing Authority for RAROC and Fee reduction</t>
    <phoneticPr fontId="17" type="noConversion"/>
  </si>
  <si>
    <t>Approval Authority</t>
  </si>
  <si>
    <t>Approval Condition</t>
  </si>
  <si>
    <t>Recommender</t>
  </si>
  <si>
    <t>Approver</t>
    <phoneticPr fontId="17" type="noConversion"/>
  </si>
  <si>
    <t>Limit approved by UW</t>
  </si>
  <si>
    <t>Limit approved by Business</t>
  </si>
  <si>
    <t>To approve the RAROC for all credit products except for BADD related products.</t>
    <phoneticPr fontId="17" type="noConversion"/>
  </si>
  <si>
    <t>RAROC &gt;= 10%</t>
  </si>
  <si>
    <t>Senior RM</t>
  </si>
  <si>
    <t>UW regarding their approval authority</t>
    <phoneticPr fontId="17" type="noConversion"/>
  </si>
  <si>
    <t>ERM Div. Head</t>
    <phoneticPr fontId="17" type="noConversion"/>
  </si>
  <si>
    <t>ERM Div. Head</t>
    <phoneticPr fontId="17" type="noConversion"/>
  </si>
  <si>
    <t>0% &lt;= RAROC &lt;10%</t>
  </si>
  <si>
    <t>Senior RM Team Manager</t>
  </si>
  <si>
    <t xml:space="preserve"> -10% &lt;= RAROC &lt;0%</t>
  </si>
  <si>
    <t>Corporate Business 
Development Div. Head and 
Branch Manager</t>
    <phoneticPr fontId="17" type="noConversion"/>
  </si>
  <si>
    <t xml:space="preserve">RAROC &lt; -10%  </t>
  </si>
  <si>
    <t>Senior Vice President</t>
    <phoneticPr fontId="17" type="noConversion"/>
  </si>
  <si>
    <t>To approve the RAROC for all BADD related products.</t>
    <phoneticPr fontId="17" type="noConversion"/>
  </si>
  <si>
    <t>RAROC &gt;= 0%</t>
    <phoneticPr fontId="17" type="noConversion"/>
  </si>
  <si>
    <t>RM</t>
  </si>
  <si>
    <t>ERM Div. Head</t>
  </si>
  <si>
    <t>03</t>
  </si>
  <si>
    <t>Update version number and effecitve date</t>
  </si>
  <si>
    <t>Eric Yuan</t>
  </si>
  <si>
    <t>04</t>
    <phoneticPr fontId="169" type="noConversion"/>
  </si>
  <si>
    <t xml:space="preserve">Add LPR into the types of Rererence Rate </t>
    <phoneticPr fontId="169" type="noConversion"/>
  </si>
  <si>
    <t>Cathy Yu</t>
    <phoneticPr fontId="169" type="noConversion"/>
  </si>
  <si>
    <t>Avg Outstanding</t>
    <phoneticPr fontId="169" type="noConversion"/>
  </si>
  <si>
    <t>credit risk capital multiplier</t>
    <phoneticPr fontId="169" type="noConversion"/>
  </si>
  <si>
    <t>Capital Benefit Rate</t>
    <phoneticPr fontId="169" type="noConversion"/>
  </si>
  <si>
    <t>KBank</t>
    <phoneticPr fontId="169" type="noConversion"/>
  </si>
  <si>
    <t>Caa1</t>
    <phoneticPr fontId="169" type="noConversion"/>
  </si>
  <si>
    <t>CCC+</t>
    <phoneticPr fontId="169" type="noConversion"/>
  </si>
  <si>
    <t>KBank</t>
    <phoneticPr fontId="169" type="noConversion"/>
  </si>
  <si>
    <t>Final Grading</t>
    <phoneticPr fontId="17" type="noConversion"/>
  </si>
  <si>
    <t>Final CRR (TH)</t>
    <phoneticPr fontId="17" type="noConversion"/>
  </si>
  <si>
    <t>Risk-adjusted Return</t>
    <phoneticPr fontId="169" type="noConversion"/>
  </si>
  <si>
    <t>Operating risk capital multiplier</t>
    <phoneticPr fontId="169" type="noConversion"/>
  </si>
  <si>
    <t>Business risk capital multiplier</t>
    <phoneticPr fontId="169" type="noConversion"/>
  </si>
  <si>
    <t>Funding rate (MFTP)</t>
    <phoneticPr fontId="169" type="noConversion"/>
  </si>
  <si>
    <t>Operational expense</t>
    <phoneticPr fontId="169" type="noConversion"/>
  </si>
  <si>
    <t>Unrated</t>
    <phoneticPr fontId="17" type="noConversion"/>
  </si>
  <si>
    <t>Today:</t>
    <phoneticPr fontId="17" type="noConversion"/>
  </si>
  <si>
    <t>Reinvestment Rate</t>
    <phoneticPr fontId="169" type="noConversion"/>
  </si>
  <si>
    <t>Economic Profit</t>
    <phoneticPr fontId="169" type="noConversion"/>
  </si>
  <si>
    <t>Capital Charge</t>
    <phoneticPr fontId="169" type="noConversion"/>
  </si>
  <si>
    <t>Expected Income</t>
    <phoneticPr fontId="169" type="noConversion"/>
  </si>
  <si>
    <t>Return (Risk-adjusted Return+EL)</t>
    <phoneticPr fontId="169" type="noConversion"/>
  </si>
  <si>
    <t>operating expense</t>
    <phoneticPr fontId="169" type="noConversion"/>
  </si>
  <si>
    <t>1. Fixed the LGD issue with SBLC.</t>
    <phoneticPr fontId="169" type="noConversion"/>
  </si>
  <si>
    <t>2. Redesign the payment schedule (equal payment for every month)</t>
    <phoneticPr fontId="169" type="noConversion"/>
  </si>
  <si>
    <t>(SBT) VAT &amp; sub-VAT 6%*(1+12%)</t>
    <phoneticPr fontId="169" type="noConversion"/>
  </si>
  <si>
    <t>(SBT) VAT Tax</t>
    <phoneticPr fontId="169" type="noConversion"/>
  </si>
  <si>
    <t>3. Adjust parameter. Make the parameter be consistent with Short-term RAROC form.</t>
    <phoneticPr fontId="169" type="noConversion"/>
  </si>
  <si>
    <t>4. Modify the concept of how parent company will affect the final grading in the case of SBLC.</t>
    <phoneticPr fontId="169" type="noConversion"/>
  </si>
  <si>
    <t>5. Modify the discount process of annualized RAROC.</t>
    <phoneticPr fontId="169" type="noConversion"/>
  </si>
  <si>
    <t>6. Add warning sentense</t>
    <phoneticPr fontId="169" type="noConversion"/>
  </si>
  <si>
    <t>7. Adding SBT tax</t>
    <phoneticPr fontId="169" type="noConversion"/>
  </si>
  <si>
    <t xml:space="preserve">8. Update capital benefit rate </t>
    <phoneticPr fontId="169" type="noConversion"/>
  </si>
  <si>
    <t>Chris Liao</t>
    <phoneticPr fontId="169" type="noConversion"/>
  </si>
  <si>
    <t>Adding new product SBLC/BG Issuance</t>
    <phoneticPr fontId="169" type="noConversion"/>
  </si>
  <si>
    <t>Chris Liao</t>
    <phoneticPr fontId="169" type="noConversion"/>
  </si>
  <si>
    <t>MFTP (0% for SBLC/BG Issuance)</t>
    <phoneticPr fontId="17" type="noConversion"/>
  </si>
  <si>
    <t>For Long-term:</t>
    <phoneticPr fontId="17" type="noConversion"/>
  </si>
  <si>
    <t>Term Credit</t>
  </si>
  <si>
    <t>Issuance of SBLC - Merchandise/ Commercial</t>
    <phoneticPr fontId="17" type="noConversion"/>
  </si>
  <si>
    <t>Issuance of SBLC - Borrowing/ Financial</t>
    <phoneticPr fontId="17" type="noConversion"/>
  </si>
  <si>
    <t>Effective until 30June 2021</t>
    <phoneticPr fontId="17" type="noConversion"/>
  </si>
  <si>
    <t>Overseas Chinese Town (Asia) Holdings Limited</t>
  </si>
  <si>
    <t>Tonya Han</t>
  </si>
  <si>
    <t>HKD</t>
  </si>
  <si>
    <t>HIBOR</t>
  </si>
  <si>
    <t>1-Month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</si>
</sst>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&quot;¥&quot;\-#,##0"/>
    <numFmt numFmtId="165" formatCode="_ &quot;¥&quot;* #,##0_ ;_ &quot;¥&quot;* \-#,##0_ ;_ &quot;¥&quot;* &quot;-&quot;_ ;_ @_ "/>
    <numFmt numFmtId="166" formatCode="_ &quot;¥&quot;* #,##0.00_ ;_ &quot;¥&quot;* \-#,##0.00_ ;_ &quot;¥&quot;* &quot;-&quot;??_ ;_ @_ "/>
    <numFmt numFmtId="167" formatCode="_ * #,##0.00_ ;_ * \-#,##0.00_ ;_ * &quot;-&quot;??_ ;_ @_ "/>
    <numFmt numFmtId="168" formatCode="&quot;฿&quot;#,##0.00;[Red]\-&quot;฿&quot;#,##0.00"/>
    <numFmt numFmtId="169" formatCode="_-&quot;฿&quot;* #,##0.00_-;\-&quot;฿&quot;* #,##0.00_-;_-&quot;฿&quot;* &quot;-&quot;??_-;_-@_-"/>
    <numFmt numFmtId="170" formatCode="_-* #,##0.00_-;\-* #,##0.00_-;_-* &quot;-&quot;??_-;_-@_-"/>
    <numFmt numFmtId="171" formatCode="_-* #,##0_-;\-* #,##0_-;_-* &quot;-&quot;??_-;_-@_-"/>
    <numFmt numFmtId="172" formatCode="_-* #,##0.000_-;\-* #,##0.000_-;_-* &quot;-&quot;??_-;_-@_-"/>
    <numFmt numFmtId="173" formatCode="0.0000%"/>
    <numFmt numFmtId="174" formatCode="_-* #,##0.0000_-;\-* #,##0.0000_-;_-* &quot;-&quot;??_-;_-@_-"/>
    <numFmt numFmtId="175" formatCode="#,##0.00%_);[Red]\(#,##0.00%\)"/>
    <numFmt numFmtId="176" formatCode="0.0%"/>
    <numFmt numFmtId="177" formatCode="0.0"/>
    <numFmt numFmtId="178" formatCode="0.000%"/>
    <numFmt numFmtId="179" formatCode="#,##0.00_ ;\-#,##0.00\ "/>
    <numFmt numFmtId="180" formatCode="#,##0.0000;[Red]\-#,##0.0000"/>
    <numFmt numFmtId="181" formatCode="#,##0_ ;\-#,##0\ "/>
    <numFmt numFmtId="182" formatCode="0_);[Red]\(0\)"/>
    <numFmt numFmtId="183" formatCode="_-&quot;£&quot;* #,##0_-;\-&quot;£&quot;* #,##0_-;_-&quot;£&quot;* &quot;-&quot;_-;_-@_-"/>
    <numFmt numFmtId="184" formatCode="_-&quot;£&quot;* #,##0.00_-;\-&quot;£&quot;* #,##0.00_-;_-&quot;£&quot;* &quot;-&quot;??_-;_-@_-"/>
    <numFmt numFmtId="185" formatCode="@\ *."/>
    <numFmt numFmtId="186" formatCode="\ \ \ \ \ \ \ \ \ \ @\ *."/>
    <numFmt numFmtId="187" formatCode="\ \ \ \ \ \ \ \ \ \ \ \ @\ *."/>
    <numFmt numFmtId="188" formatCode="\ \ \ \ \ \ \ \ \ \ \ \ @"/>
    <numFmt numFmtId="189" formatCode="\ \ \ \ \ \ \ \ \ \ \ \ \ @\ *."/>
    <numFmt numFmtId="190" formatCode="\ @\ *."/>
    <numFmt numFmtId="191" formatCode="\ @"/>
    <numFmt numFmtId="192" formatCode="\ \ @\ *."/>
    <numFmt numFmtId="193" formatCode="\ \ @"/>
    <numFmt numFmtId="194" formatCode="\ \ \ @\ *."/>
    <numFmt numFmtId="195" formatCode="\ \ \ @"/>
    <numFmt numFmtId="196" formatCode="\ \ \ \ @\ *."/>
    <numFmt numFmtId="197" formatCode="\ \ \ \ @"/>
    <numFmt numFmtId="198" formatCode="\ \ \ \ \ \ @\ *."/>
    <numFmt numFmtId="199" formatCode="\ \ \ \ \ \ @"/>
    <numFmt numFmtId="200" formatCode="\ \ \ \ \ \ \ @\ *."/>
    <numFmt numFmtId="201" formatCode="\ \ \ \ \ \ \ \ \ @\ *."/>
    <numFmt numFmtId="202" formatCode="\ \ \ \ \ \ \ \ \ @"/>
    <numFmt numFmtId="203" formatCode="#,##0;\-#,##0;&quot;-&quot;"/>
    <numFmt numFmtId="204" formatCode="#,##0.00\ &quot;F&quot;;\-#,##0.00\ &quot;F&quot;"/>
    <numFmt numFmtId="205" formatCode="dd\-mmm\-yy_)"/>
    <numFmt numFmtId="206" formatCode="0.00_)"/>
    <numFmt numFmtId="207" formatCode="[$-409]mmmm\ d\,\ yyyy;@"/>
    <numFmt numFmtId="208" formatCode="#,##0_)"/>
    <numFmt numFmtId="209" formatCode="#,##0_ ;[Red]\-#,##0\ "/>
    <numFmt numFmtId="210" formatCode="_-[$€]* #,##0.00_-;\-[$€]* #,##0.00_-;_-[$€]* &quot;-&quot;??_-;_-@_-"/>
    <numFmt numFmtId="211" formatCode="#,##0\ &quot;Yr(s)&quot;"/>
    <numFmt numFmtId="212" formatCode="#,##0.000\ &quot;x&quot;"/>
    <numFmt numFmtId="213" formatCode="#,##0.000\ &quot;Mil&quot;"/>
    <numFmt numFmtId="214" formatCode="#,##0\ &quot;Mth(s)&quot;"/>
    <numFmt numFmtId="215" formatCode="#,##0.00_ ;[Red]\-#,##0.00\ "/>
    <numFmt numFmtId="216" formatCode="[$USD]\ #,##0.00;[$USD]\ \-#,##0.00"/>
    <numFmt numFmtId="217" formatCode="_-&quot;$&quot;* #,##0_-;\-&quot;$&quot;* #,##0_-;_-&quot;$&quot;* &quot;-&quot;_-;_-@_-"/>
    <numFmt numFmtId="218" formatCode="#,##0.000_ ;[Red]\-#,##0.000\ "/>
    <numFmt numFmtId="219" formatCode="#,##0.000000_ ;\-#,##0.000000\ "/>
    <numFmt numFmtId="220" formatCode="#,##0.0000%_);[Red]\(#,##0.0000%\)"/>
    <numFmt numFmtId="221" formatCode="0.0000000000%"/>
  </numFmts>
  <fonts count="180"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Tahoma"/>
      <family val="2"/>
      <charset val="22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8"/>
      <name val="Tahoma"/>
      <family val="2"/>
      <charset val="222"/>
    </font>
    <font>
      <b/>
      <sz val="9"/>
      <color indexed="8"/>
      <name val="Arial"/>
      <family val="2"/>
    </font>
    <font>
      <sz val="9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0"/>
      <name val="Calibri"/>
      <family val="3"/>
      <charset val="134"/>
      <scheme val="minor"/>
    </font>
    <font>
      <sz val="10"/>
      <color theme="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indexed="62"/>
      <name val="?? ?????"/>
      <family val="3"/>
      <charset val="128"/>
    </font>
    <font>
      <sz val="8"/>
      <color indexed="20"/>
      <name val="Arial"/>
      <family val="2"/>
    </font>
    <font>
      <sz val="11"/>
      <color indexed="52"/>
      <name val="?? ?????"/>
      <family val="3"/>
      <charset val="128"/>
    </font>
    <font>
      <b/>
      <sz val="15"/>
      <color indexed="56"/>
      <name val="?? ?????"/>
      <family val="3"/>
      <charset val="128"/>
    </font>
    <font>
      <b/>
      <sz val="13"/>
      <color indexed="56"/>
      <name val="?? ?????"/>
      <family val="3"/>
      <charset val="128"/>
    </font>
    <font>
      <b/>
      <sz val="11"/>
      <color indexed="56"/>
      <name val="?? ?????"/>
      <family val="3"/>
      <charset val="128"/>
    </font>
    <font>
      <b/>
      <sz val="18"/>
      <color indexed="56"/>
      <name val="?? ?????"/>
      <family val="3"/>
      <charset val="128"/>
    </font>
    <font>
      <b/>
      <sz val="11"/>
      <color indexed="9"/>
      <name val="?? ?????"/>
      <family val="3"/>
      <charset val="128"/>
    </font>
    <font>
      <b/>
      <sz val="8"/>
      <color indexed="8"/>
      <name val="Arial"/>
      <family val="2"/>
    </font>
    <font>
      <sz val="11"/>
      <color indexed="9"/>
      <name val="?? ?????"/>
      <family val="3"/>
      <charset val="128"/>
    </font>
    <font>
      <b/>
      <sz val="8"/>
      <color indexed="63"/>
      <name val="Arial"/>
      <family val="2"/>
    </font>
    <font>
      <sz val="8"/>
      <color indexed="62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8"/>
      <color indexed="56"/>
      <name val="Cambria"/>
      <family val="1"/>
    </font>
    <font>
      <sz val="8"/>
      <color indexed="10"/>
      <name val="Arial"/>
      <family val="2"/>
    </font>
    <font>
      <i/>
      <sz val="8"/>
      <color indexed="23"/>
      <name val="Arial"/>
      <family val="2"/>
    </font>
    <font>
      <sz val="8"/>
      <color indexed="5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52"/>
      <name val="Arial"/>
      <family val="2"/>
    </font>
    <font>
      <sz val="8"/>
      <color indexed="60"/>
      <name val="Arial"/>
      <family val="2"/>
    </font>
    <font>
      <i/>
      <sz val="11"/>
      <color indexed="23"/>
      <name val="?? ?????"/>
      <family val="3"/>
      <charset val="128"/>
    </font>
    <font>
      <sz val="8"/>
      <name val="Arial"/>
      <family val="2"/>
    </font>
    <font>
      <sz val="7"/>
      <name val="Letter Gothic CE"/>
      <family val="3"/>
      <charset val="238"/>
    </font>
    <font>
      <sz val="11"/>
      <color indexed="8"/>
      <name val="?? ?????"/>
      <family val="3"/>
      <charset val="128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ＭＳ Ｐゴシック"/>
      <family val="2"/>
      <charset val="128"/>
    </font>
    <font>
      <b/>
      <sz val="8"/>
      <color indexed="63"/>
      <name val="Futura Md BT"/>
      <family val="2"/>
    </font>
    <font>
      <sz val="7"/>
      <name val="Arial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2"/>
      <charset val="128"/>
    </font>
    <font>
      <sz val="8"/>
      <name val="Futura Lt BT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9"/>
      <color theme="1"/>
      <name val="Arial"/>
      <family val="2"/>
    </font>
    <font>
      <sz val="6"/>
      <color indexed="8"/>
      <name val="Arial"/>
      <family val="2"/>
    </font>
    <font>
      <sz val="14"/>
      <name val="AngsanaUPC"/>
      <family val="1"/>
    </font>
    <font>
      <sz val="8"/>
      <name val="Courier"/>
      <family val="3"/>
    </font>
    <font>
      <sz val="10"/>
      <color rgb="FF000000"/>
      <name val="Tahoma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8"/>
      <color indexed="17"/>
      <name val="Arial"/>
      <family val="2"/>
    </font>
    <font>
      <sz val="8"/>
      <color indexed="29"/>
      <name val="Futura Lt BT"/>
      <family val="2"/>
    </font>
    <font>
      <u/>
      <sz val="10"/>
      <color indexed="12"/>
      <name val="Arial"/>
      <family val="2"/>
    </font>
    <font>
      <u/>
      <sz val="14"/>
      <color indexed="12"/>
      <name val="Cordia New"/>
      <family val="2"/>
    </font>
    <font>
      <u/>
      <sz val="10"/>
      <color theme="10"/>
      <name val="Arial"/>
      <family val="2"/>
    </font>
    <font>
      <sz val="11"/>
      <color indexed="20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9"/>
      <name val="Arial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2"/>
      <name val="Times New Roman"/>
      <family val="1"/>
    </font>
    <font>
      <b/>
      <sz val="8"/>
      <name val="Futura Md BT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6"/>
      <name val="Calibri"/>
      <family val="2"/>
    </font>
    <font>
      <b/>
      <sz val="16"/>
      <color indexed="9"/>
      <name val="Calibri"/>
      <family val="2"/>
    </font>
    <font>
      <b/>
      <sz val="14"/>
      <name val="Calibri"/>
      <family val="2"/>
    </font>
    <font>
      <b/>
      <i/>
      <sz val="11"/>
      <color indexed="10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b/>
      <sz val="11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2"/>
      <color indexed="8"/>
      <name val="Calibri"/>
      <family val="2"/>
    </font>
    <font>
      <b/>
      <sz val="12"/>
      <name val="Calibri"/>
      <family val="2"/>
    </font>
    <font>
      <i/>
      <sz val="12"/>
      <color indexed="8"/>
      <name val="Calibri"/>
      <family val="2"/>
    </font>
    <font>
      <sz val="10"/>
      <color theme="0"/>
      <name val="Calibri"/>
      <family val="2"/>
    </font>
    <font>
      <i/>
      <sz val="12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b/>
      <i/>
      <sz val="12"/>
      <name val="Calibri"/>
      <family val="2"/>
    </font>
    <font>
      <sz val="12"/>
      <color theme="1"/>
      <name val="Calibri"/>
      <family val="2"/>
    </font>
    <font>
      <i/>
      <sz val="10"/>
      <color indexed="8"/>
      <name val="Calibri"/>
      <family val="2"/>
    </font>
    <font>
      <b/>
      <i/>
      <sz val="10"/>
      <name val="Calibri"/>
      <family val="2"/>
    </font>
    <font>
      <b/>
      <i/>
      <sz val="16"/>
      <name val="Calibri"/>
      <family val="2"/>
    </font>
    <font>
      <b/>
      <i/>
      <sz val="14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sz val="12"/>
      <name val="Helv"/>
    </font>
    <font>
      <sz val="11"/>
      <color rgb="FFFF0000"/>
      <name val="Calibri"/>
      <family val="2"/>
    </font>
    <font>
      <i/>
      <u/>
      <sz val="11"/>
      <name val="Calibri"/>
      <family val="2"/>
    </font>
    <font>
      <sz val="14"/>
      <name val="Calibri"/>
      <family val="2"/>
    </font>
    <font>
      <sz val="14"/>
      <color indexed="10"/>
      <name val="Calibri"/>
      <family val="2"/>
    </font>
    <font>
      <sz val="14"/>
      <color theme="1"/>
      <name val="Calibri"/>
      <family val="2"/>
    </font>
    <font>
      <sz val="11"/>
      <color rgb="FF000000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Calibri"/>
      <family val="2"/>
      <scheme val="minor"/>
    </font>
    <font>
      <sz val="11"/>
      <color indexed="8"/>
      <name val="宋体"/>
      <family val="3"/>
      <charset val="134"/>
    </font>
    <font>
      <sz val="11"/>
      <color rgb="FF00610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Calibri"/>
      <family val="3"/>
      <charset val="134"/>
      <scheme val="minor"/>
    </font>
    <font>
      <sz val="11"/>
      <color indexed="8"/>
      <name val="Helvetica Neue"/>
      <family val="2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b/>
      <sz val="18"/>
      <color theme="3"/>
      <name val="Cambria"/>
      <family val="3"/>
      <charset val="134"/>
      <scheme val="maj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u/>
      <sz val="11"/>
      <color theme="10"/>
      <name val="Helvetica Neue"/>
      <family val="2"/>
    </font>
    <font>
      <sz val="11"/>
      <color rgb="FF3F3F76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1"/>
      <color indexed="57"/>
      <name val="Arial"/>
      <family val="2"/>
    </font>
    <font>
      <b/>
      <sz val="14"/>
      <color indexed="57"/>
      <name val="Arial"/>
      <family val="2"/>
    </font>
    <font>
      <b/>
      <sz val="11"/>
      <name val="Arial"/>
      <family val="2"/>
    </font>
    <font>
      <b/>
      <sz val="10"/>
      <color theme="1"/>
      <name val="Arial Unicode MS"/>
      <family val="2"/>
      <charset val="134"/>
    </font>
    <font>
      <b/>
      <u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i/>
      <u/>
      <sz val="22"/>
      <color rgb="FFFF0000"/>
      <name val="Calibri"/>
      <family val="2"/>
    </font>
    <font>
      <b/>
      <sz val="16"/>
      <color rgb="FFFF0000"/>
      <name val="Calibri"/>
      <family val="2"/>
    </font>
    <font>
      <sz val="12"/>
      <color rgb="FFFF0000"/>
      <name val="Calibri"/>
      <family val="2"/>
    </font>
  </fonts>
  <fills count="9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16"/>
      </patternFill>
    </fill>
    <fill>
      <patternFill patternType="solid">
        <fgColor indexed="5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55">
    <xf numFmtId="0" fontId="0" fillId="0" borderId="0"/>
    <xf numFmtId="170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4" fillId="0" borderId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4" fillId="0" borderId="0"/>
    <xf numFmtId="0" fontId="4" fillId="0" borderId="0"/>
    <xf numFmtId="0" fontId="35" fillId="20" borderId="46" applyNumberFormat="0" applyAlignment="0" applyProtection="0">
      <alignment vertical="center"/>
    </xf>
    <xf numFmtId="0" fontId="36" fillId="21" borderId="0" applyNumberFormat="0" applyBorder="0" applyAlignment="0" applyProtection="0"/>
    <xf numFmtId="0" fontId="37" fillId="0" borderId="4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9" fillId="0" borderId="49" applyNumberFormat="0" applyFill="0" applyAlignment="0" applyProtection="0">
      <alignment vertical="center"/>
    </xf>
    <xf numFmtId="0" fontId="40" fillId="0" borderId="5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2" borderId="51" applyNumberFormat="0" applyAlignment="0" applyProtection="0">
      <alignment vertical="center"/>
    </xf>
    <xf numFmtId="0" fontId="4" fillId="0" borderId="0"/>
    <xf numFmtId="0" fontId="43" fillId="0" borderId="52" applyNumberFormat="0" applyFill="0" applyAlignment="0" applyProtection="0"/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20" borderId="53" applyNumberFormat="0" applyAlignment="0" applyProtection="0"/>
    <xf numFmtId="0" fontId="46" fillId="20" borderId="46" applyNumberFormat="0" applyAlignment="0" applyProtection="0"/>
    <xf numFmtId="0" fontId="8" fillId="29" borderId="54" applyNumberFormat="0" applyFont="0" applyAlignment="0" applyProtection="0"/>
    <xf numFmtId="0" fontId="47" fillId="0" borderId="48" applyNumberFormat="0" applyFill="0" applyAlignment="0" applyProtection="0"/>
    <xf numFmtId="0" fontId="48" fillId="0" borderId="49" applyNumberFormat="0" applyFill="0" applyAlignment="0" applyProtection="0"/>
    <xf numFmtId="0" fontId="49" fillId="0" borderId="50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83" fontId="8" fillId="0" borderId="0" applyFont="0" applyFill="0" applyBorder="0" applyAlignment="0" applyProtection="0"/>
    <xf numFmtId="0" fontId="53" fillId="0" borderId="47" applyNumberFormat="0" applyFill="0" applyAlignment="0" applyProtection="0"/>
    <xf numFmtId="184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54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28" borderId="0" applyNumberFormat="0" applyBorder="0" applyAlignment="0" applyProtection="0"/>
    <xf numFmtId="0" fontId="8" fillId="0" borderId="0"/>
    <xf numFmtId="0" fontId="58" fillId="0" borderId="0" applyNumberFormat="0" applyFill="0" applyBorder="0" applyAlignment="0" applyProtection="0">
      <alignment vertical="center"/>
    </xf>
    <xf numFmtId="185" fontId="59" fillId="0" borderId="0"/>
    <xf numFmtId="49" fontId="59" fillId="0" borderId="0"/>
    <xf numFmtId="186" fontId="59" fillId="0" borderId="0">
      <alignment horizontal="center"/>
    </xf>
    <xf numFmtId="187" fontId="59" fillId="0" borderId="0"/>
    <xf numFmtId="188" fontId="59" fillId="0" borderId="0"/>
    <xf numFmtId="189" fontId="59" fillId="0" borderId="0"/>
    <xf numFmtId="190" fontId="59" fillId="0" borderId="0"/>
    <xf numFmtId="191" fontId="60" fillId="0" borderId="0"/>
    <xf numFmtId="0" fontId="61" fillId="3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2" fillId="31" borderId="0" applyNumberFormat="0" applyBorder="0" applyAlignment="0" applyProtection="0"/>
    <xf numFmtId="0" fontId="62" fillId="2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62" fillId="34" borderId="0" applyNumberFormat="0" applyBorder="0" applyAlignment="0" applyProtection="0"/>
    <xf numFmtId="0" fontId="62" fillId="20" borderId="0" applyNumberFormat="0" applyBorder="0" applyAlignment="0" applyProtection="0"/>
    <xf numFmtId="0" fontId="62" fillId="31" borderId="0" applyNumberFormat="0" applyBorder="0" applyAlignment="0" applyProtection="0"/>
    <xf numFmtId="0" fontId="62" fillId="2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62" fillId="34" borderId="0" applyNumberFormat="0" applyBorder="0" applyAlignment="0" applyProtection="0"/>
    <xf numFmtId="0" fontId="62" fillId="35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29" borderId="0" applyNumberFormat="0" applyBorder="0" applyAlignment="0" applyProtection="0"/>
    <xf numFmtId="0" fontId="63" fillId="35" borderId="0" applyNumberFormat="0" applyBorder="0" applyAlignment="0" applyProtection="0"/>
    <xf numFmtId="0" fontId="63" fillId="34" borderId="0" applyNumberFormat="0" applyBorder="0" applyAlignment="0" applyProtection="0"/>
    <xf numFmtId="0" fontId="63" fillId="29" borderId="0" applyNumberFormat="0" applyBorder="0" applyAlignment="0" applyProtection="0"/>
    <xf numFmtId="0" fontId="64" fillId="3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0" fontId="62" fillId="31" borderId="0" applyNumberFormat="0" applyBorder="0" applyAlignment="0" applyProtection="0"/>
    <xf numFmtId="0" fontId="62" fillId="2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62" fillId="34" borderId="0" applyNumberFormat="0" applyBorder="0" applyAlignment="0" applyProtection="0"/>
    <xf numFmtId="0" fontId="62" fillId="35" borderId="0" applyNumberFormat="0" applyBorder="0" applyAlignment="0" applyProtection="0"/>
    <xf numFmtId="0" fontId="65" fillId="0" borderId="19">
      <alignment horizontal="center" vertical="center"/>
    </xf>
    <xf numFmtId="192" fontId="66" fillId="0" borderId="0"/>
    <xf numFmtId="193" fontId="60" fillId="0" borderId="0"/>
    <xf numFmtId="194" fontId="59" fillId="0" borderId="0"/>
    <xf numFmtId="195" fontId="59" fillId="0" borderId="0"/>
    <xf numFmtId="0" fontId="61" fillId="37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2" fillId="37" borderId="0" applyNumberFormat="0" applyBorder="0" applyAlignment="0" applyProtection="0"/>
    <xf numFmtId="0" fontId="62" fillId="36" borderId="0" applyNumberFormat="0" applyBorder="0" applyAlignment="0" applyProtection="0"/>
    <xf numFmtId="0" fontId="62" fillId="38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62" fillId="39" borderId="0" applyNumberFormat="0" applyBorder="0" applyAlignment="0" applyProtection="0"/>
    <xf numFmtId="0" fontId="62" fillId="37" borderId="0" applyNumberFormat="0" applyBorder="0" applyAlignment="0" applyProtection="0"/>
    <xf numFmtId="0" fontId="62" fillId="36" borderId="0" applyNumberFormat="0" applyBorder="0" applyAlignment="0" applyProtection="0"/>
    <xf numFmtId="0" fontId="62" fillId="38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62" fillId="39" borderId="0" applyNumberFormat="0" applyBorder="0" applyAlignment="0" applyProtection="0"/>
    <xf numFmtId="0" fontId="63" fillId="20" borderId="0" applyNumberFormat="0" applyBorder="0" applyAlignment="0" applyProtection="0"/>
    <xf numFmtId="0" fontId="63" fillId="36" borderId="0" applyNumberFormat="0" applyBorder="0" applyAlignment="0" applyProtection="0"/>
    <xf numFmtId="0" fontId="63" fillId="30" borderId="0" applyNumberFormat="0" applyBorder="0" applyAlignment="0" applyProtection="0"/>
    <xf numFmtId="0" fontId="63" fillId="20" borderId="0" applyNumberFormat="0" applyBorder="0" applyAlignment="0" applyProtection="0"/>
    <xf numFmtId="0" fontId="63" fillId="37" borderId="0" applyNumberFormat="0" applyBorder="0" applyAlignment="0" applyProtection="0"/>
    <xf numFmtId="0" fontId="63" fillId="29" borderId="0" applyNumberFormat="0" applyBorder="0" applyAlignment="0" applyProtection="0"/>
    <xf numFmtId="0" fontId="64" fillId="37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2" fillId="37" borderId="0" applyNumberFormat="0" applyBorder="0" applyAlignment="0" applyProtection="0"/>
    <xf numFmtId="0" fontId="62" fillId="36" borderId="0" applyNumberFormat="0" applyBorder="0" applyAlignment="0" applyProtection="0"/>
    <xf numFmtId="0" fontId="62" fillId="38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62" fillId="39" borderId="0" applyNumberFormat="0" applyBorder="0" applyAlignment="0" applyProtection="0"/>
    <xf numFmtId="196" fontId="59" fillId="0" borderId="0"/>
    <xf numFmtId="197" fontId="60" fillId="0" borderId="0"/>
    <xf numFmtId="0" fontId="44" fillId="40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54" fillId="40" borderId="0" applyNumberFormat="0" applyBorder="0" applyAlignment="0" applyProtection="0"/>
    <xf numFmtId="0" fontId="54" fillId="36" borderId="0" applyNumberFormat="0" applyBorder="0" applyAlignment="0" applyProtection="0"/>
    <xf numFmtId="0" fontId="54" fillId="38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41" borderId="0" applyNumberFormat="0" applyBorder="0" applyAlignment="0" applyProtection="0"/>
    <xf numFmtId="0" fontId="54" fillId="40" borderId="0" applyNumberFormat="0" applyBorder="0" applyAlignment="0" applyProtection="0"/>
    <xf numFmtId="0" fontId="54" fillId="36" borderId="0" applyNumberFormat="0" applyBorder="0" applyAlignment="0" applyProtection="0"/>
    <xf numFmtId="0" fontId="54" fillId="38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41" borderId="0" applyNumberFormat="0" applyBorder="0" applyAlignment="0" applyProtection="0"/>
    <xf numFmtId="0" fontId="67" fillId="27" borderId="0" applyNumberFormat="0" applyBorder="0" applyAlignment="0" applyProtection="0"/>
    <xf numFmtId="0" fontId="67" fillId="36" borderId="0" applyNumberFormat="0" applyBorder="0" applyAlignment="0" applyProtection="0"/>
    <xf numFmtId="0" fontId="67" fillId="30" borderId="0" applyNumberFormat="0" applyBorder="0" applyAlignment="0" applyProtection="0"/>
    <xf numFmtId="0" fontId="67" fillId="20" borderId="0" applyNumberFormat="0" applyBorder="0" applyAlignment="0" applyProtection="0"/>
    <xf numFmtId="0" fontId="67" fillId="27" borderId="0" applyNumberFormat="0" applyBorder="0" applyAlignment="0" applyProtection="0"/>
    <xf numFmtId="0" fontId="67" fillId="39" borderId="0" applyNumberFormat="0" applyBorder="0" applyAlignment="0" applyProtection="0"/>
    <xf numFmtId="0" fontId="68" fillId="40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54" fillId="40" borderId="0" applyNumberFormat="0" applyBorder="0" applyAlignment="0" applyProtection="0"/>
    <xf numFmtId="0" fontId="54" fillId="36" borderId="0" applyNumberFormat="0" applyBorder="0" applyAlignment="0" applyProtection="0"/>
    <xf numFmtId="0" fontId="54" fillId="38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41" borderId="0" applyNumberFormat="0" applyBorder="0" applyAlignment="0" applyProtection="0"/>
    <xf numFmtId="198" fontId="59" fillId="0" borderId="0">
      <alignment horizontal="center"/>
    </xf>
    <xf numFmtId="199" fontId="59" fillId="0" borderId="0">
      <alignment horizontal="center"/>
    </xf>
    <xf numFmtId="200" fontId="59" fillId="0" borderId="0">
      <alignment horizontal="center"/>
    </xf>
    <xf numFmtId="201" fontId="59" fillId="0" borderId="0">
      <alignment horizontal="center"/>
    </xf>
    <xf numFmtId="202" fontId="59" fillId="0" borderId="0">
      <alignment horizontal="center"/>
    </xf>
    <xf numFmtId="0" fontId="54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28" borderId="0" applyNumberFormat="0" applyBorder="0" applyAlignment="0" applyProtection="0"/>
    <xf numFmtId="0" fontId="36" fillId="21" borderId="0" applyNumberFormat="0" applyBorder="0" applyAlignment="0" applyProtection="0"/>
    <xf numFmtId="0" fontId="69" fillId="0" borderId="19" applyNumberFormat="0">
      <alignment horizontal="right"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right"/>
    </xf>
    <xf numFmtId="0" fontId="70" fillId="32" borderId="0" applyNumberFormat="0" applyBorder="0" applyAlignment="0" applyProtection="0"/>
    <xf numFmtId="203" fontId="14" fillId="0" borderId="0" applyFill="0" applyBorder="0" applyAlignment="0"/>
    <xf numFmtId="0" fontId="56" fillId="20" borderId="46" applyNumberFormat="0" applyAlignment="0" applyProtection="0"/>
    <xf numFmtId="0" fontId="71" fillId="42" borderId="46" applyNumberFormat="0" applyAlignment="0" applyProtection="0"/>
    <xf numFmtId="0" fontId="72" fillId="22" borderId="51" applyNumberFormat="0" applyAlignment="0" applyProtection="0"/>
    <xf numFmtId="0" fontId="73" fillId="0" borderId="47" applyNumberFormat="0" applyFill="0" applyAlignment="0" applyProtection="0"/>
    <xf numFmtId="0" fontId="55" fillId="22" borderId="51" applyNumberFormat="0" applyAlignment="0" applyProtection="0"/>
    <xf numFmtId="170" fontId="74" fillId="0" borderId="0" applyFont="0" applyFill="0" applyBorder="0" applyAlignment="0" applyProtection="0"/>
    <xf numFmtId="43" fontId="34" fillId="0" borderId="0" applyFont="0" applyFill="0" applyBorder="0" applyAlignment="0" applyProtection="0"/>
    <xf numFmtId="18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204" fontId="76" fillId="0" borderId="0"/>
    <xf numFmtId="42" fontId="7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74" fillId="0" borderId="0" applyFont="0" applyFill="0" applyBorder="0" applyAlignment="0" applyProtection="0"/>
    <xf numFmtId="169" fontId="74" fillId="0" borderId="0" applyFont="0" applyFill="0" applyBorder="0" applyAlignment="0" applyProtection="0"/>
    <xf numFmtId="43" fontId="4" fillId="0" borderId="0" applyFont="0" applyFill="0" applyBorder="0" applyAlignment="0" applyProtection="0"/>
    <xf numFmtId="205" fontId="76" fillId="0" borderId="0"/>
    <xf numFmtId="14" fontId="78" fillId="0" borderId="0" applyProtection="0"/>
    <xf numFmtId="176" fontId="76" fillId="0" borderId="0"/>
    <xf numFmtId="0" fontId="79" fillId="0" borderId="0" applyNumberFormat="0" applyFill="0" applyBorder="0" applyAlignment="0" applyProtection="0"/>
    <xf numFmtId="0" fontId="67" fillId="27" borderId="0" applyNumberFormat="0" applyBorder="0" applyAlignment="0" applyProtection="0"/>
    <xf numFmtId="0" fontId="67" fillId="43" borderId="0" applyNumberFormat="0" applyBorder="0" applyAlignment="0" applyProtection="0"/>
    <xf numFmtId="0" fontId="67" fillId="25" borderId="0" applyNumberFormat="0" applyBorder="0" applyAlignment="0" applyProtection="0"/>
    <xf numFmtId="0" fontId="67" fillId="44" borderId="0" applyNumberFormat="0" applyBorder="0" applyAlignment="0" applyProtection="0"/>
    <xf numFmtId="0" fontId="67" fillId="27" borderId="0" applyNumberFormat="0" applyBorder="0" applyAlignment="0" applyProtection="0"/>
    <xf numFmtId="0" fontId="67" fillId="39" borderId="0" applyNumberFormat="0" applyBorder="0" applyAlignment="0" applyProtection="0"/>
    <xf numFmtId="0" fontId="80" fillId="39" borderId="46" applyNumberFormat="0" applyAlignment="0" applyProtection="0"/>
    <xf numFmtId="0" fontId="52" fillId="0" borderId="0" applyNumberFormat="0" applyFill="0" applyBorder="0" applyAlignment="0" applyProtection="0"/>
    <xf numFmtId="0" fontId="69" fillId="0" borderId="0" applyNumberFormat="0">
      <alignment horizontal="left"/>
    </xf>
    <xf numFmtId="0" fontId="69" fillId="0" borderId="55" applyNumberFormat="0" applyBorder="0">
      <alignment horizontal="right"/>
    </xf>
    <xf numFmtId="0" fontId="59" fillId="0" borderId="5"/>
    <xf numFmtId="0" fontId="81" fillId="32" borderId="0" applyNumberFormat="0" applyBorder="0" applyAlignment="0" applyProtection="0"/>
    <xf numFmtId="38" fontId="59" fillId="45" borderId="0" applyNumberFormat="0" applyBorder="0" applyAlignment="0" applyProtection="0"/>
    <xf numFmtId="0" fontId="82" fillId="46" borderId="56" applyNumberFormat="0" applyFill="0" applyProtection="0">
      <alignment horizontal="right" vertical="center"/>
    </xf>
    <xf numFmtId="0" fontId="10" fillId="0" borderId="21" applyNumberFormat="0" applyAlignment="0" applyProtection="0">
      <alignment horizontal="left" vertical="center"/>
    </xf>
    <xf numFmtId="0" fontId="10" fillId="0" borderId="19">
      <alignment horizontal="left" vertical="center"/>
    </xf>
    <xf numFmtId="0" fontId="47" fillId="0" borderId="48" applyNumberFormat="0" applyFill="0" applyAlignment="0" applyProtection="0"/>
    <xf numFmtId="0" fontId="48" fillId="0" borderId="49" applyNumberFormat="0" applyFill="0" applyAlignment="0" applyProtection="0"/>
    <xf numFmtId="0" fontId="49" fillId="0" borderId="50" applyNumberFormat="0" applyFill="0" applyAlignment="0" applyProtection="0"/>
    <xf numFmtId="0" fontId="49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6" fillId="21" borderId="0" applyNumberFormat="0" applyBorder="0" applyAlignment="0" applyProtection="0"/>
    <xf numFmtId="10" fontId="59" fillId="5" borderId="1" applyNumberFormat="0" applyBorder="0" applyAlignment="0" applyProtection="0"/>
    <xf numFmtId="0" fontId="46" fillId="35" borderId="46" applyNumberFormat="0" applyAlignment="0" applyProtection="0"/>
    <xf numFmtId="0" fontId="53" fillId="0" borderId="47" applyNumberFormat="0" applyFill="0" applyAlignment="0" applyProtection="0"/>
    <xf numFmtId="185" fontId="60" fillId="0" borderId="0"/>
    <xf numFmtId="0" fontId="57" fillId="30" borderId="0" applyNumberFormat="0" applyBorder="0" applyAlignment="0" applyProtection="0"/>
    <xf numFmtId="37" fontId="87" fillId="0" borderId="0"/>
    <xf numFmtId="206" fontId="88" fillId="0" borderId="0"/>
    <xf numFmtId="0" fontId="62" fillId="0" borderId="0"/>
    <xf numFmtId="0" fontId="62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8" fillId="0" borderId="0"/>
    <xf numFmtId="0" fontId="4" fillId="0" borderId="0"/>
    <xf numFmtId="0" fontId="8" fillId="0" borderId="0"/>
    <xf numFmtId="0" fontId="4" fillId="0" borderId="0" applyNumberFormat="0"/>
    <xf numFmtId="0" fontId="4" fillId="0" borderId="0"/>
    <xf numFmtId="0" fontId="4" fillId="0" borderId="0" applyNumberFormat="0"/>
    <xf numFmtId="0" fontId="4" fillId="0" borderId="0"/>
    <xf numFmtId="0" fontId="74" fillId="0" borderId="0"/>
    <xf numFmtId="0" fontId="4" fillId="0" borderId="0" applyNumberFormat="0"/>
    <xf numFmtId="0" fontId="4" fillId="0" borderId="0"/>
    <xf numFmtId="0" fontId="33" fillId="0" borderId="0"/>
    <xf numFmtId="0" fontId="33" fillId="0" borderId="0"/>
    <xf numFmtId="0" fontId="33" fillId="0" borderId="0"/>
    <xf numFmtId="0" fontId="75" fillId="0" borderId="0"/>
    <xf numFmtId="0" fontId="74" fillId="0" borderId="0"/>
    <xf numFmtId="0" fontId="4" fillId="0" borderId="0"/>
    <xf numFmtId="0" fontId="89" fillId="0" borderId="0"/>
    <xf numFmtId="0" fontId="89" fillId="0" borderId="0"/>
    <xf numFmtId="0" fontId="8" fillId="0" borderId="0"/>
    <xf numFmtId="0" fontId="4" fillId="0" borderId="0"/>
    <xf numFmtId="207" fontId="34" fillId="0" borderId="0"/>
    <xf numFmtId="0" fontId="4" fillId="0" borderId="0"/>
    <xf numFmtId="0" fontId="34" fillId="0" borderId="0"/>
    <xf numFmtId="0" fontId="4" fillId="0" borderId="0"/>
    <xf numFmtId="0" fontId="9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74" fillId="0" borderId="0"/>
    <xf numFmtId="0" fontId="34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" fillId="29" borderId="54" applyNumberFormat="0" applyFont="0" applyAlignment="0" applyProtection="0"/>
    <xf numFmtId="0" fontId="4" fillId="29" borderId="54" applyNumberFormat="0" applyFont="0" applyAlignment="0" applyProtection="0"/>
    <xf numFmtId="49" fontId="60" fillId="0" borderId="0"/>
    <xf numFmtId="0" fontId="45" fillId="20" borderId="53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" fontId="4" fillId="0" borderId="10" applyNumberFormat="0" applyFill="0" applyAlignment="0" applyProtection="0">
      <alignment horizontal="center" vertical="center"/>
    </xf>
    <xf numFmtId="0" fontId="4" fillId="0" borderId="0" applyNumberFormat="0" applyFont="0" applyFill="0" applyBorder="0" applyProtection="0">
      <alignment horizontal="right"/>
    </xf>
    <xf numFmtId="0" fontId="4" fillId="0" borderId="0" applyNumberFormat="0" applyFont="0" applyFill="0" applyBorder="0" applyProtection="0">
      <alignment horizontal="right"/>
    </xf>
    <xf numFmtId="2" fontId="4" fillId="0" borderId="0" applyFont="0" applyFill="0" applyBorder="0" applyProtection="0">
      <alignment horizontal="right"/>
    </xf>
    <xf numFmtId="2" fontId="4" fillId="0" borderId="0" applyFont="0" applyFill="0" applyBorder="0" applyProtection="0">
      <alignment horizontal="right"/>
    </xf>
    <xf numFmtId="0" fontId="91" fillId="42" borderId="53" applyNumberFormat="0" applyAlignment="0" applyProtection="0"/>
    <xf numFmtId="0" fontId="59" fillId="0" borderId="0"/>
    <xf numFmtId="0" fontId="92" fillId="0" borderId="0"/>
    <xf numFmtId="0" fontId="69" fillId="0" borderId="19" applyNumberFormat="0">
      <alignment horizontal="center" vertical="center"/>
    </xf>
    <xf numFmtId="0" fontId="93" fillId="0" borderId="19" applyNumberFormat="0" applyProtection="0">
      <alignment horizontal="center" vertical="center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57" applyNumberFormat="0" applyFill="0" applyAlignment="0" applyProtection="0"/>
    <xf numFmtId="0" fontId="98" fillId="0" borderId="49" applyNumberFormat="0" applyFill="0" applyAlignment="0" applyProtection="0"/>
    <xf numFmtId="0" fontId="79" fillId="0" borderId="58" applyNumberFormat="0" applyFill="0" applyAlignment="0" applyProtection="0"/>
    <xf numFmtId="0" fontId="43" fillId="0" borderId="52" applyNumberFormat="0" applyFill="0" applyAlignment="0" applyProtection="0"/>
    <xf numFmtId="0" fontId="93" fillId="0" borderId="0" applyNumberFormat="0">
      <alignment horizontal="right" vertical="center"/>
    </xf>
    <xf numFmtId="208" fontId="69" fillId="46" borderId="18" applyNumberFormat="0" applyFill="0" applyAlignment="0" applyProtection="0">
      <alignment horizontal="right" vertical="center"/>
    </xf>
    <xf numFmtId="0" fontId="51" fillId="0" borderId="0" applyNumberFormat="0" applyFill="0" applyBorder="0" applyAlignment="0" applyProtection="0"/>
    <xf numFmtId="0" fontId="68" fillId="23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22" borderId="51" applyNumberFormat="0" applyAlignment="0" applyProtection="0">
      <alignment vertical="center"/>
    </xf>
    <xf numFmtId="0" fontId="101" fillId="30" borderId="0" applyNumberFormat="0" applyBorder="0" applyAlignment="0" applyProtection="0">
      <alignment vertical="center"/>
    </xf>
    <xf numFmtId="0" fontId="102" fillId="29" borderId="54" applyNumberFormat="0" applyFont="0" applyAlignment="0" applyProtection="0">
      <alignment vertical="center"/>
    </xf>
    <xf numFmtId="0" fontId="103" fillId="0" borderId="47" applyNumberFormat="0" applyFill="0" applyAlignment="0" applyProtection="0">
      <alignment vertical="center"/>
    </xf>
    <xf numFmtId="0" fontId="56" fillId="20" borderId="46" applyNumberFormat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5" fillId="22" borderId="51" applyNumberFormat="0" applyAlignment="0" applyProtection="0"/>
    <xf numFmtId="0" fontId="53" fillId="0" borderId="47" applyNumberFormat="0" applyFill="0" applyAlignment="0" applyProtection="0"/>
    <xf numFmtId="0" fontId="81" fillId="32" borderId="0" applyNumberFormat="0" applyBorder="0" applyAlignment="0" applyProtection="0"/>
    <xf numFmtId="0" fontId="4" fillId="0" borderId="0"/>
    <xf numFmtId="0" fontId="46" fillId="35" borderId="46" applyNumberFormat="0" applyAlignment="0" applyProtection="0"/>
    <xf numFmtId="0" fontId="57" fillId="30" borderId="0" applyNumberFormat="0" applyBorder="0" applyAlignment="0" applyProtection="0"/>
    <xf numFmtId="0" fontId="43" fillId="0" borderId="52" applyNumberFormat="0" applyFill="0" applyAlignment="0" applyProtection="0"/>
    <xf numFmtId="0" fontId="36" fillId="21" borderId="0" applyNumberFormat="0" applyBorder="0" applyAlignment="0" applyProtection="0"/>
    <xf numFmtId="0" fontId="54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28" borderId="0" applyNumberFormat="0" applyBorder="0" applyAlignment="0" applyProtection="0"/>
    <xf numFmtId="0" fontId="45" fillId="20" borderId="53" applyNumberFormat="0" applyAlignment="0" applyProtection="0"/>
    <xf numFmtId="0" fontId="8" fillId="29" borderId="54" applyNumberFormat="0" applyFont="0" applyAlignment="0" applyProtection="0"/>
    <xf numFmtId="0" fontId="47" fillId="0" borderId="48" applyNumberFormat="0" applyFill="0" applyAlignment="0" applyProtection="0"/>
    <xf numFmtId="0" fontId="48" fillId="0" borderId="49" applyNumberFormat="0" applyFill="0" applyAlignment="0" applyProtection="0"/>
    <xf numFmtId="0" fontId="49" fillId="0" borderId="50" applyNumberFormat="0" applyFill="0" applyAlignment="0" applyProtection="0"/>
    <xf numFmtId="0" fontId="49" fillId="0" borderId="0" applyNumberFormat="0" applyFill="0" applyBorder="0" applyAlignment="0" applyProtection="0"/>
    <xf numFmtId="0" fontId="4" fillId="0" borderId="0"/>
    <xf numFmtId="0" fontId="104" fillId="35" borderId="46" applyNumberFormat="0" applyAlignment="0" applyProtection="0">
      <alignment vertical="center"/>
    </xf>
    <xf numFmtId="0" fontId="105" fillId="20" borderId="53" applyNumberFormat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102" fillId="0" borderId="0"/>
    <xf numFmtId="0" fontId="107" fillId="32" borderId="0" applyNumberFormat="0" applyBorder="0" applyAlignment="0" applyProtection="0">
      <alignment vertical="center"/>
    </xf>
    <xf numFmtId="0" fontId="108" fillId="0" borderId="48" applyNumberFormat="0" applyFill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10" fillId="0" borderId="50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20" borderId="46" applyNumberFormat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52" applyNumberFormat="0" applyFill="0" applyAlignment="0" applyProtection="0">
      <alignment vertical="center"/>
    </xf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210" fontId="8" fillId="0" borderId="0" applyFont="0" applyFill="0" applyBorder="0" applyAlignment="0" applyProtection="0"/>
    <xf numFmtId="210" fontId="8" fillId="0" borderId="0" applyFont="0" applyFill="0" applyBorder="0" applyAlignment="0" applyProtection="0"/>
    <xf numFmtId="210" fontId="8" fillId="0" borderId="0" applyFont="0" applyFill="0" applyBorder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80" fillId="35" borderId="46" applyNumberFormat="0" applyAlignment="0" applyProtection="0"/>
    <xf numFmtId="0" fontId="141" fillId="0" borderId="0"/>
    <xf numFmtId="0" fontId="141" fillId="0" borderId="0"/>
    <xf numFmtId="0" fontId="141" fillId="0" borderId="0"/>
    <xf numFmtId="0" fontId="1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54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/>
    <xf numFmtId="0" fontId="3" fillId="0" borderId="0"/>
    <xf numFmtId="9" fontId="1" fillId="0" borderId="0" applyFont="0" applyFill="0" applyBorder="0" applyAlignment="0" applyProtection="0"/>
    <xf numFmtId="43" fontId="147" fillId="0" borderId="0" applyFont="0" applyFill="0" applyBorder="0" applyAlignment="0" applyProtection="0">
      <alignment vertical="center"/>
    </xf>
    <xf numFmtId="216" fontId="148" fillId="0" borderId="0"/>
    <xf numFmtId="0" fontId="148" fillId="0" borderId="0"/>
    <xf numFmtId="216" fontId="33" fillId="55" borderId="0" applyNumberFormat="0" applyBorder="0" applyAlignment="0" applyProtection="0">
      <alignment vertical="center"/>
    </xf>
    <xf numFmtId="216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216" fontId="33" fillId="55" borderId="0" applyNumberFormat="0" applyBorder="0" applyAlignment="0" applyProtection="0">
      <alignment vertical="center"/>
    </xf>
    <xf numFmtId="216" fontId="33" fillId="55" borderId="0" applyNumberFormat="0" applyBorder="0" applyAlignment="0" applyProtection="0">
      <alignment vertical="center"/>
    </xf>
    <xf numFmtId="216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216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216" fontId="33" fillId="55" borderId="0" applyNumberFormat="0" applyBorder="0" applyAlignment="0" applyProtection="0">
      <alignment vertical="center"/>
    </xf>
    <xf numFmtId="216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216" fontId="33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216" fontId="33" fillId="59" borderId="0" applyNumberFormat="0" applyBorder="0" applyAlignment="0" applyProtection="0">
      <alignment vertical="center"/>
    </xf>
    <xf numFmtId="216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216" fontId="33" fillId="59" borderId="0" applyNumberFormat="0" applyBorder="0" applyAlignment="0" applyProtection="0">
      <alignment vertical="center"/>
    </xf>
    <xf numFmtId="216" fontId="33" fillId="59" borderId="0" applyNumberFormat="0" applyBorder="0" applyAlignment="0" applyProtection="0">
      <alignment vertical="center"/>
    </xf>
    <xf numFmtId="216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216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216" fontId="33" fillId="59" borderId="0" applyNumberFormat="0" applyBorder="0" applyAlignment="0" applyProtection="0">
      <alignment vertical="center"/>
    </xf>
    <xf numFmtId="216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216" fontId="33" fillId="59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216" fontId="33" fillId="63" borderId="0" applyNumberFormat="0" applyBorder="0" applyAlignment="0" applyProtection="0">
      <alignment vertical="center"/>
    </xf>
    <xf numFmtId="216" fontId="33" fillId="63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216" fontId="33" fillId="63" borderId="0" applyNumberFormat="0" applyBorder="0" applyAlignment="0" applyProtection="0">
      <alignment vertical="center"/>
    </xf>
    <xf numFmtId="216" fontId="33" fillId="63" borderId="0" applyNumberFormat="0" applyBorder="0" applyAlignment="0" applyProtection="0">
      <alignment vertical="center"/>
    </xf>
    <xf numFmtId="216" fontId="33" fillId="63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216" fontId="33" fillId="63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216" fontId="33" fillId="63" borderId="0" applyNumberFormat="0" applyBorder="0" applyAlignment="0" applyProtection="0">
      <alignment vertical="center"/>
    </xf>
    <xf numFmtId="216" fontId="33" fillId="63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216" fontId="33" fillId="63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216" fontId="33" fillId="67" borderId="0" applyNumberFormat="0" applyBorder="0" applyAlignment="0" applyProtection="0">
      <alignment vertical="center"/>
    </xf>
    <xf numFmtId="216" fontId="33" fillId="67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216" fontId="33" fillId="67" borderId="0" applyNumberFormat="0" applyBorder="0" applyAlignment="0" applyProtection="0">
      <alignment vertical="center"/>
    </xf>
    <xf numFmtId="216" fontId="33" fillId="67" borderId="0" applyNumberFormat="0" applyBorder="0" applyAlignment="0" applyProtection="0">
      <alignment vertical="center"/>
    </xf>
    <xf numFmtId="216" fontId="33" fillId="67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216" fontId="33" fillId="67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216" fontId="33" fillId="67" borderId="0" applyNumberFormat="0" applyBorder="0" applyAlignment="0" applyProtection="0">
      <alignment vertical="center"/>
    </xf>
    <xf numFmtId="216" fontId="33" fillId="67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216" fontId="33" fillId="67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216" fontId="33" fillId="71" borderId="0" applyNumberFormat="0" applyBorder="0" applyAlignment="0" applyProtection="0">
      <alignment vertical="center"/>
    </xf>
    <xf numFmtId="216" fontId="33" fillId="71" borderId="0" applyNumberFormat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216" fontId="33" fillId="71" borderId="0" applyNumberFormat="0" applyBorder="0" applyAlignment="0" applyProtection="0">
      <alignment vertical="center"/>
    </xf>
    <xf numFmtId="216" fontId="33" fillId="71" borderId="0" applyNumberFormat="0" applyBorder="0" applyAlignment="0" applyProtection="0">
      <alignment vertical="center"/>
    </xf>
    <xf numFmtId="216" fontId="33" fillId="71" borderId="0" applyNumberFormat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216" fontId="33" fillId="71" borderId="0" applyNumberFormat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216" fontId="33" fillId="71" borderId="0" applyNumberFormat="0" applyBorder="0" applyAlignment="0" applyProtection="0">
      <alignment vertical="center"/>
    </xf>
    <xf numFmtId="216" fontId="33" fillId="71" borderId="0" applyNumberFormat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216" fontId="33" fillId="71" borderId="0" applyNumberFormat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216" fontId="33" fillId="75" borderId="0" applyNumberFormat="0" applyBorder="0" applyAlignment="0" applyProtection="0">
      <alignment vertical="center"/>
    </xf>
    <xf numFmtId="216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216" fontId="33" fillId="75" borderId="0" applyNumberFormat="0" applyBorder="0" applyAlignment="0" applyProtection="0">
      <alignment vertical="center"/>
    </xf>
    <xf numFmtId="216" fontId="33" fillId="75" borderId="0" applyNumberFormat="0" applyBorder="0" applyAlignment="0" applyProtection="0">
      <alignment vertical="center"/>
    </xf>
    <xf numFmtId="216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216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216" fontId="33" fillId="75" borderId="0" applyNumberFormat="0" applyBorder="0" applyAlignment="0" applyProtection="0">
      <alignment vertical="center"/>
    </xf>
    <xf numFmtId="216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216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216" fontId="33" fillId="56" borderId="0" applyNumberFormat="0" applyBorder="0" applyAlignment="0" applyProtection="0">
      <alignment vertical="center"/>
    </xf>
    <xf numFmtId="216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216" fontId="33" fillId="56" borderId="0" applyNumberFormat="0" applyBorder="0" applyAlignment="0" applyProtection="0">
      <alignment vertical="center"/>
    </xf>
    <xf numFmtId="216" fontId="33" fillId="56" borderId="0" applyNumberFormat="0" applyBorder="0" applyAlignment="0" applyProtection="0">
      <alignment vertical="center"/>
    </xf>
    <xf numFmtId="216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216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216" fontId="33" fillId="56" borderId="0" applyNumberFormat="0" applyBorder="0" applyAlignment="0" applyProtection="0">
      <alignment vertical="center"/>
    </xf>
    <xf numFmtId="216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216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216" fontId="33" fillId="60" borderId="0" applyNumberFormat="0" applyBorder="0" applyAlignment="0" applyProtection="0">
      <alignment vertical="center"/>
    </xf>
    <xf numFmtId="216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216" fontId="33" fillId="60" borderId="0" applyNumberFormat="0" applyBorder="0" applyAlignment="0" applyProtection="0">
      <alignment vertical="center"/>
    </xf>
    <xf numFmtId="216" fontId="33" fillId="60" borderId="0" applyNumberFormat="0" applyBorder="0" applyAlignment="0" applyProtection="0">
      <alignment vertical="center"/>
    </xf>
    <xf numFmtId="216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216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216" fontId="33" fillId="60" borderId="0" applyNumberFormat="0" applyBorder="0" applyAlignment="0" applyProtection="0">
      <alignment vertical="center"/>
    </xf>
    <xf numFmtId="216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216" fontId="33" fillId="60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216" fontId="33" fillId="64" borderId="0" applyNumberFormat="0" applyBorder="0" applyAlignment="0" applyProtection="0">
      <alignment vertical="center"/>
    </xf>
    <xf numFmtId="216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216" fontId="33" fillId="64" borderId="0" applyNumberFormat="0" applyBorder="0" applyAlignment="0" applyProtection="0">
      <alignment vertical="center"/>
    </xf>
    <xf numFmtId="216" fontId="33" fillId="64" borderId="0" applyNumberFormat="0" applyBorder="0" applyAlignment="0" applyProtection="0">
      <alignment vertical="center"/>
    </xf>
    <xf numFmtId="216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216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216" fontId="33" fillId="64" borderId="0" applyNumberFormat="0" applyBorder="0" applyAlignment="0" applyProtection="0">
      <alignment vertical="center"/>
    </xf>
    <xf numFmtId="216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216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216" fontId="33" fillId="68" borderId="0" applyNumberFormat="0" applyBorder="0" applyAlignment="0" applyProtection="0">
      <alignment vertical="center"/>
    </xf>
    <xf numFmtId="216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216" fontId="33" fillId="68" borderId="0" applyNumberFormat="0" applyBorder="0" applyAlignment="0" applyProtection="0">
      <alignment vertical="center"/>
    </xf>
    <xf numFmtId="216" fontId="33" fillId="68" borderId="0" applyNumberFormat="0" applyBorder="0" applyAlignment="0" applyProtection="0">
      <alignment vertical="center"/>
    </xf>
    <xf numFmtId="216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216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216" fontId="33" fillId="68" borderId="0" applyNumberFormat="0" applyBorder="0" applyAlignment="0" applyProtection="0">
      <alignment vertical="center"/>
    </xf>
    <xf numFmtId="216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216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216" fontId="33" fillId="72" borderId="0" applyNumberFormat="0" applyBorder="0" applyAlignment="0" applyProtection="0">
      <alignment vertical="center"/>
    </xf>
    <xf numFmtId="216" fontId="33" fillId="72" borderId="0" applyNumberFormat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216" fontId="33" fillId="72" borderId="0" applyNumberFormat="0" applyBorder="0" applyAlignment="0" applyProtection="0">
      <alignment vertical="center"/>
    </xf>
    <xf numFmtId="216" fontId="33" fillId="72" borderId="0" applyNumberFormat="0" applyBorder="0" applyAlignment="0" applyProtection="0">
      <alignment vertical="center"/>
    </xf>
    <xf numFmtId="216" fontId="33" fillId="72" borderId="0" applyNumberFormat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216" fontId="33" fillId="72" borderId="0" applyNumberFormat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216" fontId="33" fillId="72" borderId="0" applyNumberFormat="0" applyBorder="0" applyAlignment="0" applyProtection="0">
      <alignment vertical="center"/>
    </xf>
    <xf numFmtId="216" fontId="33" fillId="72" borderId="0" applyNumberFormat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216" fontId="33" fillId="72" borderId="0" applyNumberFormat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216" fontId="33" fillId="76" borderId="0" applyNumberFormat="0" applyBorder="0" applyAlignment="0" applyProtection="0">
      <alignment vertical="center"/>
    </xf>
    <xf numFmtId="216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216" fontId="33" fillId="76" borderId="0" applyNumberFormat="0" applyBorder="0" applyAlignment="0" applyProtection="0">
      <alignment vertical="center"/>
    </xf>
    <xf numFmtId="216" fontId="33" fillId="76" borderId="0" applyNumberFormat="0" applyBorder="0" applyAlignment="0" applyProtection="0">
      <alignment vertical="center"/>
    </xf>
    <xf numFmtId="216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216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216" fontId="33" fillId="76" borderId="0" applyNumberFormat="0" applyBorder="0" applyAlignment="0" applyProtection="0">
      <alignment vertical="center"/>
    </xf>
    <xf numFmtId="216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216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216" fontId="26" fillId="57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216" fontId="26" fillId="61" borderId="0" applyNumberFormat="0" applyBorder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216" fontId="26" fillId="65" borderId="0" applyNumberFormat="0" applyBorder="0" applyAlignment="0" applyProtection="0">
      <alignment vertical="center"/>
    </xf>
    <xf numFmtId="0" fontId="26" fillId="65" borderId="0" applyNumberFormat="0" applyBorder="0" applyAlignment="0" applyProtection="0">
      <alignment vertical="center"/>
    </xf>
    <xf numFmtId="216" fontId="26" fillId="69" borderId="0" applyNumberFormat="0" applyBorder="0" applyAlignment="0" applyProtection="0">
      <alignment vertical="center"/>
    </xf>
    <xf numFmtId="0" fontId="26" fillId="69" borderId="0" applyNumberFormat="0" applyBorder="0" applyAlignment="0" applyProtection="0">
      <alignment vertical="center"/>
    </xf>
    <xf numFmtId="216" fontId="26" fillId="73" borderId="0" applyNumberFormat="0" applyBorder="0" applyAlignment="0" applyProtection="0">
      <alignment vertical="center"/>
    </xf>
    <xf numFmtId="0" fontId="26" fillId="73" borderId="0" applyNumberFormat="0" applyBorder="0" applyAlignment="0" applyProtection="0">
      <alignment vertical="center"/>
    </xf>
    <xf numFmtId="216" fontId="26" fillId="77" borderId="0" applyNumberFormat="0" applyBorder="0" applyAlignment="0" applyProtection="0">
      <alignment vertical="center"/>
    </xf>
    <xf numFmtId="0" fontId="26" fillId="77" borderId="0" applyNumberFormat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43" fontId="149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167" fontId="148" fillId="0" borderId="0" applyFont="0" applyFill="0" applyBorder="0" applyAlignment="0" applyProtection="0"/>
    <xf numFmtId="167" fontId="148" fillId="0" borderId="0" applyFont="0" applyFill="0" applyBorder="0" applyAlignment="0" applyProtection="0"/>
    <xf numFmtId="43" fontId="147" fillId="0" borderId="0" applyFont="0" applyFill="0" applyBorder="0" applyAlignment="0" applyProtection="0">
      <alignment vertical="center"/>
    </xf>
    <xf numFmtId="167" fontId="148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70" fontId="4" fillId="0" borderId="0" applyFont="0" applyFill="0" applyBorder="0" applyAlignment="0" applyProtection="0"/>
    <xf numFmtId="167" fontId="33" fillId="0" borderId="0" applyFont="0" applyFill="0" applyBorder="0" applyAlignment="0" applyProtection="0">
      <alignment vertical="center"/>
    </xf>
    <xf numFmtId="167" fontId="33" fillId="0" borderId="0" applyFont="0" applyFill="0" applyBorder="0" applyAlignment="0" applyProtection="0">
      <alignment vertical="center"/>
    </xf>
    <xf numFmtId="167" fontId="33" fillId="0" borderId="0" applyFont="0" applyFill="0" applyBorder="0" applyAlignment="0" applyProtection="0">
      <alignment vertical="center"/>
    </xf>
    <xf numFmtId="167" fontId="33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27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67" fontId="33" fillId="0" borderId="0" applyFont="0" applyFill="0" applyBorder="0" applyAlignment="0" applyProtection="0">
      <alignment vertical="center"/>
    </xf>
    <xf numFmtId="167" fontId="33" fillId="0" borderId="0" applyFont="0" applyFill="0" applyBorder="0" applyAlignment="0" applyProtection="0">
      <alignment vertical="center"/>
    </xf>
    <xf numFmtId="167" fontId="33" fillId="0" borderId="0" applyFont="0" applyFill="0" applyBorder="0" applyAlignment="0" applyProtection="0">
      <alignment vertical="center"/>
    </xf>
    <xf numFmtId="167" fontId="33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43" fontId="147" fillId="0" borderId="0" applyFont="0" applyFill="0" applyBorder="0" applyAlignment="0" applyProtection="0">
      <alignment vertical="center"/>
    </xf>
    <xf numFmtId="170" fontId="4" fillId="0" borderId="0" applyFont="0" applyFill="0" applyBorder="0" applyAlignment="0" applyProtection="0">
      <alignment vertical="center"/>
    </xf>
    <xf numFmtId="216" fontId="151" fillId="47" borderId="0" applyNumberFormat="0" applyBorder="0" applyAlignment="0" applyProtection="0">
      <alignment vertical="center"/>
    </xf>
    <xf numFmtId="0" fontId="151" fillId="47" borderId="0" applyNumberFormat="0" applyBorder="0" applyAlignment="0" applyProtection="0">
      <alignment vertical="center"/>
    </xf>
    <xf numFmtId="216" fontId="152" fillId="48" borderId="0" applyNumberFormat="0" applyBorder="0" applyAlignment="0" applyProtection="0">
      <alignment vertical="center"/>
    </xf>
    <xf numFmtId="0" fontId="152" fillId="48" borderId="0" applyNumberFormat="0" applyBorder="0" applyAlignment="0" applyProtection="0">
      <alignment vertical="center"/>
    </xf>
    <xf numFmtId="216" fontId="33" fillId="0" borderId="0">
      <alignment vertical="center"/>
    </xf>
    <xf numFmtId="216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216" fontId="147" fillId="0" borderId="0">
      <alignment vertical="center"/>
    </xf>
    <xf numFmtId="0" fontId="147" fillId="0" borderId="0">
      <alignment vertical="center"/>
    </xf>
    <xf numFmtId="216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216" fontId="4" fillId="0" borderId="0">
      <alignment vertical="center"/>
    </xf>
    <xf numFmtId="0" fontId="4" fillId="0" borderId="0">
      <alignment vertical="center"/>
    </xf>
    <xf numFmtId="216" fontId="147" fillId="0" borderId="0">
      <alignment vertical="center"/>
    </xf>
    <xf numFmtId="216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216" fontId="147" fillId="0" borderId="0">
      <alignment vertical="center"/>
    </xf>
    <xf numFmtId="0" fontId="148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216" fontId="4" fillId="0" borderId="0"/>
    <xf numFmtId="216" fontId="153" fillId="0" borderId="0">
      <alignment vertical="center"/>
    </xf>
    <xf numFmtId="0" fontId="153" fillId="0" borderId="0">
      <alignment vertical="center"/>
    </xf>
    <xf numFmtId="216" fontId="153" fillId="0" borderId="0">
      <alignment vertical="center"/>
    </xf>
    <xf numFmtId="0" fontId="153" fillId="0" borderId="0">
      <alignment vertical="center"/>
    </xf>
    <xf numFmtId="0" fontId="4" fillId="0" borderId="0"/>
    <xf numFmtId="216" fontId="148" fillId="0" borderId="0"/>
    <xf numFmtId="0" fontId="148" fillId="0" borderId="0"/>
    <xf numFmtId="216" fontId="154" fillId="0" borderId="0"/>
    <xf numFmtId="0" fontId="154" fillId="0" borderId="0"/>
    <xf numFmtId="216" fontId="147" fillId="0" borderId="0">
      <alignment vertical="center"/>
    </xf>
    <xf numFmtId="0" fontId="154" fillId="0" borderId="0"/>
    <xf numFmtId="0" fontId="147" fillId="0" borderId="0">
      <alignment vertical="center"/>
    </xf>
    <xf numFmtId="0" fontId="148" fillId="0" borderId="0"/>
    <xf numFmtId="0" fontId="33" fillId="0" borderId="0"/>
    <xf numFmtId="0" fontId="148" fillId="0" borderId="0"/>
    <xf numFmtId="0" fontId="33" fillId="0" borderId="0"/>
    <xf numFmtId="0" fontId="33" fillId="0" borderId="0"/>
    <xf numFmtId="0" fontId="148" fillId="0" borderId="0"/>
    <xf numFmtId="0" fontId="148" fillId="0" borderId="0"/>
    <xf numFmtId="216" fontId="148" fillId="0" borderId="0"/>
    <xf numFmtId="0" fontId="148" fillId="0" borderId="0"/>
    <xf numFmtId="0" fontId="148" fillId="0" borderId="0"/>
    <xf numFmtId="216" fontId="148" fillId="0" borderId="0"/>
    <xf numFmtId="0" fontId="148" fillId="0" borderId="0"/>
    <xf numFmtId="216" fontId="33" fillId="0" borderId="0">
      <alignment vertical="center"/>
    </xf>
    <xf numFmtId="216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216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216" fontId="33" fillId="0" borderId="0">
      <alignment vertical="center"/>
    </xf>
    <xf numFmtId="0" fontId="148" fillId="0" borderId="0"/>
    <xf numFmtId="0" fontId="148" fillId="0" borderId="0"/>
    <xf numFmtId="0" fontId="33" fillId="0" borderId="0">
      <alignment vertical="center"/>
    </xf>
    <xf numFmtId="216" fontId="155" fillId="0" borderId="0" applyNumberFormat="0" applyFill="0" applyBorder="0" applyProtection="0">
      <alignment vertical="top"/>
    </xf>
    <xf numFmtId="216" fontId="150" fillId="0" borderId="0">
      <alignment vertical="center"/>
    </xf>
    <xf numFmtId="0" fontId="150" fillId="0" borderId="0">
      <alignment vertical="center"/>
    </xf>
    <xf numFmtId="216" fontId="150" fillId="0" borderId="0">
      <alignment vertical="center"/>
    </xf>
    <xf numFmtId="216" fontId="150" fillId="0" borderId="0">
      <alignment vertical="center"/>
    </xf>
    <xf numFmtId="0" fontId="150" fillId="0" borderId="0">
      <alignment vertical="center"/>
    </xf>
    <xf numFmtId="216" fontId="150" fillId="0" borderId="0">
      <alignment vertical="center"/>
    </xf>
    <xf numFmtId="216" fontId="23" fillId="0" borderId="0">
      <alignment vertical="center"/>
    </xf>
    <xf numFmtId="0" fontId="23" fillId="0" borderId="0">
      <alignment vertical="center"/>
    </xf>
    <xf numFmtId="0" fontId="155" fillId="0" borderId="0" applyNumberFormat="0" applyFill="0" applyBorder="0" applyProtection="0">
      <alignment vertical="top"/>
    </xf>
    <xf numFmtId="216" fontId="33" fillId="0" borderId="0">
      <alignment vertical="center"/>
    </xf>
    <xf numFmtId="0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216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216" fontId="33" fillId="0" borderId="0"/>
    <xf numFmtId="216" fontId="147" fillId="0" borderId="0">
      <alignment vertical="center"/>
    </xf>
    <xf numFmtId="0" fontId="147" fillId="0" borderId="0">
      <alignment vertical="center"/>
    </xf>
    <xf numFmtId="216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216" fontId="26" fillId="58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216" fontId="26" fillId="62" borderId="0" applyNumberFormat="0" applyBorder="0" applyAlignment="0" applyProtection="0">
      <alignment vertical="center"/>
    </xf>
    <xf numFmtId="0" fontId="26" fillId="62" borderId="0" applyNumberFormat="0" applyBorder="0" applyAlignment="0" applyProtection="0">
      <alignment vertical="center"/>
    </xf>
    <xf numFmtId="216" fontId="26" fillId="66" borderId="0" applyNumberFormat="0" applyBorder="0" applyAlignment="0" applyProtection="0">
      <alignment vertical="center"/>
    </xf>
    <xf numFmtId="0" fontId="26" fillId="66" borderId="0" applyNumberFormat="0" applyBorder="0" applyAlignment="0" applyProtection="0">
      <alignment vertical="center"/>
    </xf>
    <xf numFmtId="216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216" fontId="26" fillId="74" borderId="0" applyNumberFormat="0" applyBorder="0" applyAlignment="0" applyProtection="0">
      <alignment vertical="center"/>
    </xf>
    <xf numFmtId="0" fontId="26" fillId="74" borderId="0" applyNumberFormat="0" applyBorder="0" applyAlignment="0" applyProtection="0">
      <alignment vertical="center"/>
    </xf>
    <xf numFmtId="216" fontId="156" fillId="0" borderId="59" applyNumberFormat="0" applyFill="0" applyAlignment="0" applyProtection="0">
      <alignment vertical="center"/>
    </xf>
    <xf numFmtId="0" fontId="156" fillId="0" borderId="59" applyNumberFormat="0" applyFill="0" applyAlignment="0" applyProtection="0">
      <alignment vertical="center"/>
    </xf>
    <xf numFmtId="216" fontId="157" fillId="0" borderId="60" applyNumberFormat="0" applyFill="0" applyAlignment="0" applyProtection="0">
      <alignment vertical="center"/>
    </xf>
    <xf numFmtId="0" fontId="157" fillId="0" borderId="60" applyNumberFormat="0" applyFill="0" applyAlignment="0" applyProtection="0">
      <alignment vertical="center"/>
    </xf>
    <xf numFmtId="216" fontId="158" fillId="0" borderId="61" applyNumberFormat="0" applyFill="0" applyAlignment="0" applyProtection="0">
      <alignment vertical="center"/>
    </xf>
    <xf numFmtId="0" fontId="158" fillId="0" borderId="61" applyNumberFormat="0" applyFill="0" applyAlignment="0" applyProtection="0">
      <alignment vertical="center"/>
    </xf>
    <xf numFmtId="216" fontId="158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>
      <alignment vertical="center"/>
    </xf>
    <xf numFmtId="216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216" fontId="160" fillId="52" borderId="65" applyNumberFormat="0" applyAlignment="0" applyProtection="0">
      <alignment vertical="center"/>
    </xf>
    <xf numFmtId="0" fontId="160" fillId="52" borderId="65" applyNumberFormat="0" applyAlignment="0" applyProtection="0">
      <alignment vertical="center"/>
    </xf>
    <xf numFmtId="216" fontId="20" fillId="0" borderId="67" applyNumberFormat="0" applyFill="0" applyAlignment="0" applyProtection="0">
      <alignment vertical="center"/>
    </xf>
    <xf numFmtId="0" fontId="20" fillId="0" borderId="67" applyNumberFormat="0" applyFill="0" applyAlignment="0" applyProtection="0">
      <alignment vertical="center"/>
    </xf>
    <xf numFmtId="216" fontId="33" fillId="53" borderId="66" applyNumberFormat="0" applyFont="0" applyAlignment="0" applyProtection="0">
      <alignment vertical="center"/>
    </xf>
    <xf numFmtId="216" fontId="33" fillId="53" borderId="66" applyNumberFormat="0" applyFont="0" applyAlignment="0" applyProtection="0">
      <alignment vertical="center"/>
    </xf>
    <xf numFmtId="0" fontId="33" fillId="53" borderId="66" applyNumberFormat="0" applyFont="0" applyAlignment="0" applyProtection="0">
      <alignment vertical="center"/>
    </xf>
    <xf numFmtId="0" fontId="33" fillId="53" borderId="66" applyNumberFormat="0" applyFont="0" applyAlignment="0" applyProtection="0">
      <alignment vertical="center"/>
    </xf>
    <xf numFmtId="216" fontId="33" fillId="53" borderId="66" applyNumberFormat="0" applyFont="0" applyAlignment="0" applyProtection="0">
      <alignment vertical="center"/>
    </xf>
    <xf numFmtId="216" fontId="33" fillId="53" borderId="66" applyNumberFormat="0" applyFont="0" applyAlignment="0" applyProtection="0">
      <alignment vertical="center"/>
    </xf>
    <xf numFmtId="216" fontId="33" fillId="53" borderId="66" applyNumberFormat="0" applyFont="0" applyAlignment="0" applyProtection="0">
      <alignment vertical="center"/>
    </xf>
    <xf numFmtId="0" fontId="33" fillId="53" borderId="66" applyNumberFormat="0" applyFont="0" applyAlignment="0" applyProtection="0">
      <alignment vertical="center"/>
    </xf>
    <xf numFmtId="0" fontId="33" fillId="53" borderId="66" applyNumberFormat="0" applyFont="0" applyAlignment="0" applyProtection="0">
      <alignment vertical="center"/>
    </xf>
    <xf numFmtId="216" fontId="33" fillId="53" borderId="66" applyNumberFormat="0" applyFont="0" applyAlignment="0" applyProtection="0">
      <alignment vertical="center"/>
    </xf>
    <xf numFmtId="0" fontId="33" fillId="53" borderId="66" applyNumberFormat="0" applyFont="0" applyAlignment="0" applyProtection="0">
      <alignment vertical="center"/>
    </xf>
    <xf numFmtId="0" fontId="33" fillId="53" borderId="66" applyNumberFormat="0" applyFont="0" applyAlignment="0" applyProtection="0">
      <alignment vertical="center"/>
    </xf>
    <xf numFmtId="216" fontId="33" fillId="53" borderId="66" applyNumberFormat="0" applyFont="0" applyAlignment="0" applyProtection="0">
      <alignment vertical="center"/>
    </xf>
    <xf numFmtId="216" fontId="33" fillId="53" borderId="66" applyNumberFormat="0" applyFont="0" applyAlignment="0" applyProtection="0">
      <alignment vertical="center"/>
    </xf>
    <xf numFmtId="0" fontId="33" fillId="53" borderId="66" applyNumberFormat="0" applyFont="0" applyAlignment="0" applyProtection="0">
      <alignment vertical="center"/>
    </xf>
    <xf numFmtId="0" fontId="33" fillId="53" borderId="66" applyNumberFormat="0" applyFont="0" applyAlignment="0" applyProtection="0">
      <alignment vertical="center"/>
    </xf>
    <xf numFmtId="216" fontId="33" fillId="53" borderId="66" applyNumberFormat="0" applyFont="0" applyAlignment="0" applyProtection="0">
      <alignment vertical="center"/>
    </xf>
    <xf numFmtId="0" fontId="33" fillId="53" borderId="66" applyNumberFormat="0" applyFon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216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216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216" fontId="163" fillId="51" borderId="62" applyNumberFormat="0" applyAlignment="0" applyProtection="0">
      <alignment vertical="center"/>
    </xf>
    <xf numFmtId="0" fontId="163" fillId="51" borderId="62" applyNumberFormat="0" applyAlignment="0" applyProtection="0">
      <alignment vertical="center"/>
    </xf>
    <xf numFmtId="166" fontId="148" fillId="0" borderId="0" applyFont="0" applyFill="0" applyBorder="0" applyAlignment="0" applyProtection="0"/>
    <xf numFmtId="166" fontId="148" fillId="0" borderId="0" applyFont="0" applyFill="0" applyBorder="0" applyAlignment="0" applyProtection="0"/>
    <xf numFmtId="165" fontId="148" fillId="0" borderId="0" applyFont="0" applyFill="0" applyBorder="0" applyAlignment="0" applyProtection="0"/>
    <xf numFmtId="165" fontId="148" fillId="0" borderId="0" applyFont="0" applyFill="0" applyBorder="0" applyAlignment="0" applyProtection="0"/>
    <xf numFmtId="217" fontId="4" fillId="0" borderId="0" applyFont="0" applyFill="0" applyBorder="0" applyAlignment="0" applyProtection="0">
      <alignment vertical="center"/>
    </xf>
    <xf numFmtId="216" fontId="164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216" fontId="165" fillId="50" borderId="62" applyNumberFormat="0" applyAlignment="0" applyProtection="0">
      <alignment vertical="center"/>
    </xf>
    <xf numFmtId="0" fontId="165" fillId="50" borderId="62" applyNumberFormat="0" applyAlignment="0" applyProtection="0">
      <alignment vertical="center"/>
    </xf>
    <xf numFmtId="216" fontId="166" fillId="51" borderId="63" applyNumberFormat="0" applyAlignment="0" applyProtection="0">
      <alignment vertical="center"/>
    </xf>
    <xf numFmtId="0" fontId="166" fillId="51" borderId="63" applyNumberFormat="0" applyAlignment="0" applyProtection="0">
      <alignment vertical="center"/>
    </xf>
    <xf numFmtId="216" fontId="167" fillId="49" borderId="0" applyNumberFormat="0" applyBorder="0" applyAlignment="0" applyProtection="0">
      <alignment vertical="center"/>
    </xf>
    <xf numFmtId="0" fontId="167" fillId="49" borderId="0" applyNumberFormat="0" applyBorder="0" applyAlignment="0" applyProtection="0">
      <alignment vertical="center"/>
    </xf>
    <xf numFmtId="216" fontId="168" fillId="0" borderId="64" applyNumberFormat="0" applyFill="0" applyAlignment="0" applyProtection="0">
      <alignment vertical="center"/>
    </xf>
    <xf numFmtId="0" fontId="168" fillId="0" borderId="64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628">
    <xf numFmtId="0" fontId="0" fillId="0" borderId="0" xfId="0"/>
    <xf numFmtId="0" fontId="14" fillId="0" borderId="0" xfId="0" applyFont="1"/>
    <xf numFmtId="10" fontId="4" fillId="2" borderId="1" xfId="5" applyNumberFormat="1" applyFont="1" applyFill="1" applyBorder="1"/>
    <xf numFmtId="10" fontId="14" fillId="0" borderId="0" xfId="5" applyNumberFormat="1" applyFont="1"/>
    <xf numFmtId="0" fontId="3" fillId="2" borderId="1" xfId="2" applyNumberFormat="1" applyFont="1" applyFill="1" applyBorder="1" applyAlignment="1" applyProtection="1">
      <alignment horizontal="center"/>
    </xf>
    <xf numFmtId="10" fontId="3" fillId="2" borderId="1" xfId="5" applyNumberFormat="1" applyFont="1" applyFill="1" applyBorder="1" applyAlignment="1">
      <alignment horizontal="center"/>
    </xf>
    <xf numFmtId="0" fontId="14" fillId="2" borderId="1" xfId="0" applyFont="1" applyFill="1" applyBorder="1"/>
    <xf numFmtId="170" fontId="15" fillId="5" borderId="0" xfId="1" applyFont="1" applyFill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Fill="1"/>
    <xf numFmtId="170" fontId="15" fillId="2" borderId="1" xfId="1" applyFont="1" applyFill="1" applyBorder="1"/>
    <xf numFmtId="0" fontId="15" fillId="0" borderId="0" xfId="0" applyFont="1" applyAlignment="1">
      <alignment horizontal="center" vertical="top" wrapText="1"/>
    </xf>
    <xf numFmtId="0" fontId="15" fillId="0" borderId="0" xfId="0" applyFont="1" applyBorder="1"/>
    <xf numFmtId="170" fontId="15" fillId="5" borderId="0" xfId="1" applyFont="1" applyFill="1" applyProtection="1">
      <protection hidden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Protection="1">
      <protection hidden="1"/>
    </xf>
    <xf numFmtId="170" fontId="16" fillId="5" borderId="0" xfId="1" applyFont="1" applyFill="1" applyProtection="1">
      <protection hidden="1"/>
    </xf>
    <xf numFmtId="0" fontId="14" fillId="0" borderId="1" xfId="0" applyFont="1" applyFill="1" applyBorder="1" applyAlignment="1" applyProtection="1">
      <alignment horizontal="center" vertical="center"/>
      <protection hidden="1"/>
    </xf>
    <xf numFmtId="174" fontId="14" fillId="0" borderId="1" xfId="1" applyNumberFormat="1" applyFont="1" applyFill="1" applyBorder="1" applyAlignment="1" applyProtection="1">
      <alignment vertical="center"/>
      <protection hidden="1"/>
    </xf>
    <xf numFmtId="0" fontId="14" fillId="0" borderId="0" xfId="0" applyFont="1" applyFill="1" applyBorder="1" applyAlignment="1" applyProtection="1">
      <alignment vertical="center"/>
      <protection hidden="1"/>
    </xf>
    <xf numFmtId="0" fontId="16" fillId="9" borderId="9" xfId="0" applyFont="1" applyFill="1" applyBorder="1" applyAlignment="1">
      <alignment horizontal="center" vertical="center" wrapText="1"/>
    </xf>
    <xf numFmtId="10" fontId="15" fillId="10" borderId="1" xfId="0" applyNumberFormat="1" applyFont="1" applyFill="1" applyBorder="1" applyAlignment="1">
      <alignment horizontal="center" vertical="top" wrapText="1"/>
    </xf>
    <xf numFmtId="10" fontId="15" fillId="10" borderId="1" xfId="7" applyNumberFormat="1" applyFont="1" applyFill="1" applyBorder="1" applyAlignment="1">
      <alignment horizontal="center"/>
    </xf>
    <xf numFmtId="10" fontId="15" fillId="10" borderId="1" xfId="0" applyNumberFormat="1" applyFont="1" applyFill="1" applyBorder="1" applyAlignment="1">
      <alignment horizontal="center"/>
    </xf>
    <xf numFmtId="0" fontId="15" fillId="11" borderId="0" xfId="0" applyFont="1" applyFill="1"/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1" fillId="0" borderId="23" xfId="0" applyFont="1" applyBorder="1" applyAlignment="1">
      <alignment horizontal="center" vertical="top"/>
    </xf>
    <xf numFmtId="0" fontId="21" fillId="0" borderId="24" xfId="0" applyFont="1" applyBorder="1" applyAlignment="1">
      <alignment horizontal="right" vertical="top"/>
    </xf>
    <xf numFmtId="0" fontId="21" fillId="0" borderId="25" xfId="0" applyFont="1" applyBorder="1" applyAlignment="1">
      <alignment horizontal="right" vertical="top" wrapText="1"/>
    </xf>
    <xf numFmtId="0" fontId="21" fillId="0" borderId="26" xfId="0" applyFont="1" applyBorder="1" applyAlignment="1">
      <alignment horizontal="right" vertical="top" wrapText="1"/>
    </xf>
    <xf numFmtId="0" fontId="21" fillId="0" borderId="27" xfId="0" applyFont="1" applyBorder="1" applyAlignment="1">
      <alignment horizontal="right" vertical="top" wrapText="1"/>
    </xf>
    <xf numFmtId="0" fontId="21" fillId="0" borderId="28" xfId="0" applyFont="1" applyBorder="1" applyAlignment="1">
      <alignment horizontal="center" vertical="top"/>
    </xf>
    <xf numFmtId="0" fontId="16" fillId="5" borderId="0" xfId="5" applyNumberFormat="1" applyFont="1" applyFill="1" applyAlignment="1" applyProtection="1">
      <alignment horizontal="center"/>
      <protection hidden="1"/>
    </xf>
    <xf numFmtId="0" fontId="21" fillId="0" borderId="24" xfId="0" applyFont="1" applyBorder="1" applyAlignment="1">
      <alignment horizontal="center" vertical="top"/>
    </xf>
    <xf numFmtId="0" fontId="21" fillId="0" borderId="24" xfId="0" applyFont="1" applyBorder="1" applyAlignment="1">
      <alignment horizontal="right" vertical="top" wrapText="1"/>
    </xf>
    <xf numFmtId="0" fontId="22" fillId="0" borderId="0" xfId="0" applyFont="1" applyBorder="1" applyAlignment="1">
      <alignment horizontal="center" vertical="top" wrapText="1"/>
    </xf>
    <xf numFmtId="177" fontId="15" fillId="0" borderId="0" xfId="0" applyNumberFormat="1" applyFont="1"/>
    <xf numFmtId="10" fontId="9" fillId="10" borderId="7" xfId="5" applyNumberFormat="1" applyFont="1" applyFill="1" applyBorder="1" applyAlignment="1">
      <alignment horizontal="center"/>
    </xf>
    <xf numFmtId="10" fontId="9" fillId="10" borderId="3" xfId="5" applyNumberFormat="1" applyFont="1" applyFill="1" applyBorder="1" applyAlignment="1">
      <alignment horizontal="center"/>
    </xf>
    <xf numFmtId="170" fontId="15" fillId="0" borderId="0" xfId="0" applyNumberFormat="1" applyFont="1"/>
    <xf numFmtId="10" fontId="15" fillId="10" borderId="4" xfId="5" applyNumberFormat="1" applyFont="1" applyFill="1" applyBorder="1" applyAlignment="1">
      <alignment horizontal="center"/>
    </xf>
    <xf numFmtId="10" fontId="15" fillId="10" borderId="5" xfId="5" applyNumberFormat="1" applyFont="1" applyFill="1" applyBorder="1" applyAlignment="1">
      <alignment horizontal="center"/>
    </xf>
    <xf numFmtId="10" fontId="9" fillId="10" borderId="15" xfId="5" applyNumberFormat="1" applyFont="1" applyFill="1" applyBorder="1" applyAlignment="1">
      <alignment horizontal="center"/>
    </xf>
    <xf numFmtId="10" fontId="9" fillId="10" borderId="0" xfId="5" applyNumberFormat="1" applyFont="1" applyFill="1" applyBorder="1" applyAlignment="1">
      <alignment horizontal="center"/>
    </xf>
    <xf numFmtId="10" fontId="15" fillId="10" borderId="9" xfId="5" applyNumberFormat="1" applyFont="1" applyFill="1" applyBorder="1" applyAlignment="1">
      <alignment horizontal="center"/>
    </xf>
    <xf numFmtId="10" fontId="9" fillId="10" borderId="10" xfId="5" applyNumberFormat="1" applyFont="1" applyFill="1" applyBorder="1" applyAlignment="1">
      <alignment horizontal="center"/>
    </xf>
    <xf numFmtId="10" fontId="9" fillId="10" borderId="11" xfId="5" applyNumberFormat="1" applyFont="1" applyFill="1" applyBorder="1" applyAlignment="1">
      <alignment horizontal="center"/>
    </xf>
    <xf numFmtId="172" fontId="15" fillId="5" borderId="0" xfId="1" applyNumberFormat="1" applyFont="1" applyFill="1"/>
    <xf numFmtId="0" fontId="4" fillId="0" borderId="15" xfId="0" applyFont="1" applyBorder="1" applyAlignment="1" applyProtection="1">
      <alignment vertical="center"/>
      <protection hidden="1"/>
    </xf>
    <xf numFmtId="0" fontId="14" fillId="0" borderId="15" xfId="0" applyFont="1" applyBorder="1" applyAlignment="1" applyProtection="1">
      <alignment vertical="center"/>
      <protection hidden="1"/>
    </xf>
    <xf numFmtId="0" fontId="15" fillId="0" borderId="0" xfId="0" applyFont="1" applyFill="1" applyBorder="1" applyAlignment="1">
      <alignment horizontal="center"/>
    </xf>
    <xf numFmtId="10" fontId="9" fillId="0" borderId="0" xfId="5" applyNumberFormat="1" applyFont="1" applyFill="1" applyBorder="1" applyAlignment="1">
      <alignment horizontal="center"/>
    </xf>
    <xf numFmtId="0" fontId="15" fillId="0" borderId="0" xfId="5" applyNumberFormat="1" applyFont="1" applyFill="1" applyBorder="1" applyAlignment="1">
      <alignment horizontal="center"/>
    </xf>
    <xf numFmtId="177" fontId="15" fillId="0" borderId="0" xfId="5" applyNumberFormat="1" applyFont="1" applyFill="1" applyBorder="1" applyAlignment="1">
      <alignment horizontal="center"/>
    </xf>
    <xf numFmtId="170" fontId="15" fillId="0" borderId="0" xfId="0" applyNumberFormat="1" applyFont="1" applyFill="1"/>
    <xf numFmtId="0" fontId="15" fillId="10" borderId="9" xfId="5" applyNumberFormat="1" applyFont="1" applyFill="1" applyBorder="1" applyAlignment="1">
      <alignment horizontal="center"/>
    </xf>
    <xf numFmtId="0" fontId="15" fillId="10" borderId="10" xfId="5" applyNumberFormat="1" applyFont="1" applyFill="1" applyBorder="1" applyAlignment="1">
      <alignment horizontal="center"/>
    </xf>
    <xf numFmtId="0" fontId="15" fillId="10" borderId="11" xfId="5" applyNumberFormat="1" applyFont="1" applyFill="1" applyBorder="1" applyAlignment="1">
      <alignment horizontal="center"/>
    </xf>
    <xf numFmtId="10" fontId="15" fillId="0" borderId="0" xfId="5" applyNumberFormat="1" applyFont="1"/>
    <xf numFmtId="0" fontId="16" fillId="15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/>
    <xf numFmtId="10" fontId="15" fillId="0" borderId="0" xfId="5" applyNumberFormat="1" applyFont="1" applyAlignment="1"/>
    <xf numFmtId="177" fontId="15" fillId="0" borderId="0" xfId="0" applyNumberFormat="1" applyFont="1" applyAlignment="1"/>
    <xf numFmtId="0" fontId="16" fillId="0" borderId="0" xfId="0" applyFont="1" applyAlignment="1">
      <alignment horizontal="center" vertical="center" wrapText="1"/>
    </xf>
    <xf numFmtId="176" fontId="15" fillId="0" borderId="0" xfId="5" applyNumberFormat="1" applyFont="1" applyAlignment="1">
      <alignment horizontal="center" vertical="center"/>
    </xf>
    <xf numFmtId="176" fontId="16" fillId="0" borderId="0" xfId="5" applyNumberFormat="1" applyFont="1" applyAlignment="1">
      <alignment horizontal="center" vertical="center"/>
    </xf>
    <xf numFmtId="0" fontId="21" fillId="0" borderId="29" xfId="0" applyFont="1" applyBorder="1" applyAlignment="1">
      <alignment horizontal="center" vertical="top"/>
    </xf>
    <xf numFmtId="0" fontId="21" fillId="0" borderId="30" xfId="0" applyFont="1" applyBorder="1" applyAlignment="1">
      <alignment horizontal="center" vertical="top"/>
    </xf>
    <xf numFmtId="0" fontId="21" fillId="0" borderId="31" xfId="0" applyFont="1" applyBorder="1" applyAlignment="1">
      <alignment horizontal="center" vertical="top"/>
    </xf>
    <xf numFmtId="0" fontId="21" fillId="0" borderId="24" xfId="0" applyFont="1" applyBorder="1" applyAlignment="1">
      <alignment horizontal="center" vertical="top" wrapText="1"/>
    </xf>
    <xf numFmtId="0" fontId="21" fillId="0" borderId="32" xfId="0" applyFont="1" applyBorder="1" applyAlignment="1">
      <alignment horizontal="center" vertical="top" wrapText="1"/>
    </xf>
    <xf numFmtId="0" fontId="21" fillId="0" borderId="33" xfId="0" applyFont="1" applyBorder="1" applyAlignment="1">
      <alignment horizontal="center" vertical="top" wrapText="1"/>
    </xf>
    <xf numFmtId="0" fontId="21" fillId="0" borderId="34" xfId="0" applyFont="1" applyBorder="1" applyAlignment="1">
      <alignment horizontal="center" vertical="top"/>
    </xf>
    <xf numFmtId="0" fontId="21" fillId="0" borderId="32" xfId="0" applyFont="1" applyBorder="1" applyAlignment="1">
      <alignment horizontal="center" vertical="top"/>
    </xf>
    <xf numFmtId="0" fontId="21" fillId="0" borderId="33" xfId="0" applyFont="1" applyBorder="1" applyAlignment="1">
      <alignment horizontal="center" vertical="top"/>
    </xf>
    <xf numFmtId="0" fontId="21" fillId="0" borderId="34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5" fillId="14" borderId="0" xfId="0" applyFont="1" applyFill="1"/>
    <xf numFmtId="0" fontId="21" fillId="0" borderId="24" xfId="0" applyFont="1" applyBorder="1" applyAlignment="1">
      <alignment horizontal="center" vertical="top"/>
    </xf>
    <xf numFmtId="0" fontId="21" fillId="0" borderId="13" xfId="0" applyFont="1" applyBorder="1" applyAlignment="1">
      <alignment vertical="top" wrapText="1"/>
    </xf>
    <xf numFmtId="0" fontId="21" fillId="0" borderId="14" xfId="0" applyFont="1" applyBorder="1" applyAlignment="1">
      <alignment vertical="top" wrapText="1"/>
    </xf>
    <xf numFmtId="171" fontId="21" fillId="0" borderId="29" xfId="3" applyNumberFormat="1" applyFont="1" applyBorder="1" applyAlignment="1">
      <alignment horizontal="center" vertical="top"/>
    </xf>
    <xf numFmtId="171" fontId="21" fillId="0" borderId="24" xfId="3" applyNumberFormat="1" applyFont="1" applyBorder="1" applyAlignment="1">
      <alignment horizontal="center" vertical="top"/>
    </xf>
    <xf numFmtId="171" fontId="21" fillId="0" borderId="28" xfId="3" applyNumberFormat="1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top" wrapText="1"/>
    </xf>
    <xf numFmtId="171" fontId="21" fillId="0" borderId="23" xfId="3" applyNumberFormat="1" applyFont="1" applyBorder="1" applyAlignment="1">
      <alignment horizontal="center" vertical="top"/>
    </xf>
    <xf numFmtId="171" fontId="21" fillId="0" borderId="30" xfId="3" applyNumberFormat="1" applyFont="1" applyBorder="1" applyAlignment="1">
      <alignment horizontal="center" vertical="top"/>
    </xf>
    <xf numFmtId="171" fontId="21" fillId="0" borderId="31" xfId="3" applyNumberFormat="1" applyFont="1" applyBorder="1" applyAlignment="1">
      <alignment horizontal="center" vertical="top"/>
    </xf>
    <xf numFmtId="0" fontId="23" fillId="0" borderId="0" xfId="0" applyFont="1" applyAlignment="1">
      <alignment vertical="top" wrapText="1"/>
    </xf>
    <xf numFmtId="181" fontId="21" fillId="0" borderId="29" xfId="3" applyNumberFormat="1" applyFont="1" applyBorder="1" applyAlignment="1">
      <alignment horizontal="center" vertical="top"/>
    </xf>
    <xf numFmtId="181" fontId="21" fillId="0" borderId="24" xfId="3" applyNumberFormat="1" applyFont="1" applyBorder="1" applyAlignment="1">
      <alignment horizontal="center" vertical="top" wrapText="1"/>
    </xf>
    <xf numFmtId="181" fontId="21" fillId="0" borderId="28" xfId="3" applyNumberFormat="1" applyFont="1" applyBorder="1" applyAlignment="1">
      <alignment horizontal="center" vertical="top"/>
    </xf>
    <xf numFmtId="181" fontId="21" fillId="0" borderId="32" xfId="3" applyNumberFormat="1" applyFont="1" applyBorder="1" applyAlignment="1">
      <alignment horizontal="center" vertical="top" wrapText="1"/>
    </xf>
    <xf numFmtId="181" fontId="21" fillId="0" borderId="33" xfId="3" applyNumberFormat="1" applyFont="1" applyBorder="1" applyAlignment="1">
      <alignment horizontal="center" vertical="top" wrapText="1"/>
    </xf>
    <xf numFmtId="181" fontId="21" fillId="0" borderId="34" xfId="3" applyNumberFormat="1" applyFont="1" applyBorder="1" applyAlignment="1">
      <alignment horizontal="center" vertical="top"/>
    </xf>
    <xf numFmtId="181" fontId="21" fillId="0" borderId="32" xfId="3" applyNumberFormat="1" applyFont="1" applyBorder="1" applyAlignment="1">
      <alignment horizontal="center" vertical="top"/>
    </xf>
    <xf numFmtId="181" fontId="21" fillId="0" borderId="33" xfId="3" applyNumberFormat="1" applyFont="1" applyBorder="1" applyAlignment="1">
      <alignment horizontal="center" vertical="top"/>
    </xf>
    <xf numFmtId="181" fontId="21" fillId="0" borderId="34" xfId="3" applyNumberFormat="1" applyFont="1" applyBorder="1" applyAlignment="1">
      <alignment horizontal="center" vertical="top" wrapText="1"/>
    </xf>
    <xf numFmtId="181" fontId="21" fillId="0" borderId="23" xfId="3" applyNumberFormat="1" applyFont="1" applyBorder="1" applyAlignment="1">
      <alignment horizontal="center" vertical="top" wrapText="1"/>
    </xf>
    <xf numFmtId="181" fontId="21" fillId="0" borderId="30" xfId="3" applyNumberFormat="1" applyFont="1" applyBorder="1" applyAlignment="1">
      <alignment horizontal="center" vertical="top"/>
    </xf>
    <xf numFmtId="181" fontId="21" fillId="0" borderId="31" xfId="3" applyNumberFormat="1" applyFont="1" applyBorder="1" applyAlignment="1">
      <alignment horizontal="center" vertical="top"/>
    </xf>
    <xf numFmtId="181" fontId="21" fillId="0" borderId="23" xfId="3" applyNumberFormat="1" applyFont="1" applyBorder="1" applyAlignment="1">
      <alignment horizontal="center" vertical="top"/>
    </xf>
    <xf numFmtId="0" fontId="21" fillId="0" borderId="0" xfId="0" applyFont="1" applyAlignment="1">
      <alignment horizontal="right" vertical="top" wrapText="1"/>
    </xf>
    <xf numFmtId="171" fontId="21" fillId="0" borderId="0" xfId="3" applyNumberFormat="1" applyFont="1" applyAlignment="1">
      <alignment horizontal="center"/>
    </xf>
    <xf numFmtId="171" fontId="21" fillId="13" borderId="0" xfId="3" applyNumberFormat="1" applyFont="1" applyFill="1" applyAlignment="1">
      <alignment horizontal="left"/>
    </xf>
    <xf numFmtId="0" fontId="21" fillId="0" borderId="0" xfId="3" applyNumberFormat="1" applyFont="1" applyAlignment="1">
      <alignment horizontal="center"/>
    </xf>
    <xf numFmtId="0" fontId="22" fillId="0" borderId="0" xfId="0" applyFont="1" applyBorder="1" applyAlignment="1">
      <alignment horizontal="right" vertical="top" wrapText="1"/>
    </xf>
    <xf numFmtId="181" fontId="21" fillId="13" borderId="0" xfId="3" applyNumberFormat="1" applyFont="1" applyFill="1" applyAlignment="1">
      <alignment horizontal="center"/>
    </xf>
    <xf numFmtId="0" fontId="21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171" fontId="22" fillId="0" borderId="0" xfId="3" applyNumberFormat="1" applyFont="1" applyAlignment="1">
      <alignment horizontal="center"/>
    </xf>
    <xf numFmtId="0" fontId="29" fillId="14" borderId="0" xfId="0" applyFont="1" applyFill="1"/>
    <xf numFmtId="10" fontId="15" fillId="0" borderId="0" xfId="5" applyNumberFormat="1" applyFont="1" applyFill="1" applyProtection="1">
      <protection hidden="1"/>
    </xf>
    <xf numFmtId="10" fontId="16" fillId="5" borderId="0" xfId="5" applyNumberFormat="1" applyFont="1" applyFill="1" applyAlignment="1" applyProtection="1">
      <alignment horizontal="center"/>
      <protection hidden="1"/>
    </xf>
    <xf numFmtId="178" fontId="16" fillId="5" borderId="0" xfId="5" applyNumberFormat="1" applyFont="1" applyFill="1" applyAlignment="1" applyProtection="1">
      <alignment horizontal="center"/>
      <protection hidden="1"/>
    </xf>
    <xf numFmtId="170" fontId="16" fillId="5" borderId="0" xfId="1" applyFont="1" applyFill="1" applyAlignment="1" applyProtection="1">
      <alignment horizontal="center"/>
      <protection hidden="1"/>
    </xf>
    <xf numFmtId="16" fontId="15" fillId="0" borderId="0" xfId="0" applyNumberFormat="1" applyFont="1" applyFill="1" applyProtection="1">
      <protection hidden="1"/>
    </xf>
    <xf numFmtId="10" fontId="15" fillId="0" borderId="0" xfId="0" applyNumberFormat="1" applyFont="1" applyFill="1" applyProtection="1">
      <protection hidden="1"/>
    </xf>
    <xf numFmtId="0" fontId="15" fillId="0" borderId="1" xfId="0" applyFont="1" applyFill="1" applyBorder="1" applyAlignment="1" applyProtection="1">
      <alignment horizontal="center"/>
      <protection hidden="1"/>
    </xf>
    <xf numFmtId="178" fontId="15" fillId="0" borderId="0" xfId="0" applyNumberFormat="1" applyFont="1" applyFill="1" applyProtection="1">
      <protection hidden="1"/>
    </xf>
    <xf numFmtId="0" fontId="15" fillId="19" borderId="0" xfId="0" applyFont="1" applyFill="1" applyAlignment="1" applyProtection="1">
      <alignment horizontal="center"/>
      <protection hidden="1"/>
    </xf>
    <xf numFmtId="178" fontId="15" fillId="19" borderId="0" xfId="5" applyNumberFormat="1" applyFont="1" applyFill="1" applyAlignment="1" applyProtection="1">
      <alignment horizontal="center"/>
      <protection hidden="1"/>
    </xf>
    <xf numFmtId="0" fontId="30" fillId="0" borderId="42" xfId="0" applyFont="1" applyBorder="1" applyAlignment="1" applyProtection="1">
      <alignment vertical="center"/>
      <protection hidden="1"/>
    </xf>
    <xf numFmtId="0" fontId="31" fillId="0" borderId="42" xfId="0" applyFont="1" applyBorder="1" applyAlignment="1" applyProtection="1">
      <alignment vertical="center"/>
      <protection hidden="1"/>
    </xf>
    <xf numFmtId="0" fontId="32" fillId="9" borderId="38" xfId="0" applyFont="1" applyFill="1" applyBorder="1" applyAlignment="1">
      <alignment vertical="center" wrapText="1"/>
    </xf>
    <xf numFmtId="0" fontId="32" fillId="9" borderId="39" xfId="0" applyFont="1" applyFill="1" applyBorder="1" applyAlignment="1">
      <alignment horizontal="center" vertical="center" wrapText="1"/>
    </xf>
    <xf numFmtId="0" fontId="31" fillId="0" borderId="40" xfId="0" applyFont="1" applyBorder="1" applyAlignment="1">
      <alignment vertical="center"/>
    </xf>
    <xf numFmtId="10" fontId="31" fillId="10" borderId="41" xfId="5" applyNumberFormat="1" applyFont="1" applyFill="1" applyBorder="1" applyAlignment="1">
      <alignment horizontal="center" vertical="center"/>
    </xf>
    <xf numFmtId="10" fontId="30" fillId="10" borderId="43" xfId="5" applyNumberFormat="1" applyFont="1" applyFill="1" applyBorder="1" applyAlignment="1">
      <alignment horizontal="center" vertical="center"/>
    </xf>
    <xf numFmtId="0" fontId="31" fillId="0" borderId="42" xfId="0" applyFont="1" applyBorder="1" applyAlignment="1">
      <alignment vertical="center"/>
    </xf>
    <xf numFmtId="0" fontId="31" fillId="0" borderId="44" xfId="0" applyFont="1" applyBorder="1" applyAlignment="1">
      <alignment vertical="center"/>
    </xf>
    <xf numFmtId="10" fontId="30" fillId="10" borderId="45" xfId="5" applyNumberFormat="1" applyFont="1" applyFill="1" applyBorder="1" applyAlignment="1">
      <alignment horizontal="center" vertical="center"/>
    </xf>
    <xf numFmtId="170" fontId="15" fillId="2" borderId="1" xfId="3" applyFont="1" applyFill="1" applyBorder="1" applyAlignment="1">
      <alignment horizontal="center"/>
    </xf>
    <xf numFmtId="170" fontId="15" fillId="2" borderId="1" xfId="3" applyFont="1" applyFill="1" applyBorder="1"/>
    <xf numFmtId="0" fontId="15" fillId="0" borderId="0" xfId="8" applyFont="1"/>
    <xf numFmtId="0" fontId="15" fillId="2" borderId="1" xfId="3" applyNumberFormat="1" applyFont="1" applyFill="1" applyBorder="1" applyAlignment="1">
      <alignment horizontal="center"/>
    </xf>
    <xf numFmtId="10" fontId="15" fillId="10" borderId="15" xfId="5" applyNumberFormat="1" applyFont="1" applyFill="1" applyBorder="1" applyAlignment="1">
      <alignment horizontal="center"/>
    </xf>
    <xf numFmtId="0" fontId="16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horizontal="center" vertical="center" wrapText="1"/>
    </xf>
    <xf numFmtId="10" fontId="15" fillId="0" borderId="0" xfId="5" applyNumberFormat="1" applyFont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10" fontId="15" fillId="10" borderId="10" xfId="5" applyNumberFormat="1" applyFont="1" applyFill="1" applyBorder="1" applyAlignment="1">
      <alignment horizontal="center" vertical="center"/>
    </xf>
    <xf numFmtId="10" fontId="15" fillId="10" borderId="0" xfId="5" applyNumberFormat="1" applyFont="1" applyFill="1" applyBorder="1" applyAlignment="1">
      <alignment horizontal="center" vertical="center"/>
    </xf>
    <xf numFmtId="2" fontId="24" fillId="10" borderId="10" xfId="5" applyNumberFormat="1" applyFont="1" applyFill="1" applyBorder="1" applyAlignment="1">
      <alignment horizontal="center" vertical="center"/>
    </xf>
    <xf numFmtId="2" fontId="15" fillId="10" borderId="10" xfId="5" applyNumberFormat="1" applyFont="1" applyFill="1" applyBorder="1" applyAlignment="1">
      <alignment horizontal="center" vertical="center"/>
    </xf>
    <xf numFmtId="177" fontId="24" fillId="10" borderId="2" xfId="5" applyNumberFormat="1" applyFont="1" applyFill="1" applyBorder="1" applyAlignment="1">
      <alignment horizontal="center" vertical="center"/>
    </xf>
    <xf numFmtId="9" fontId="24" fillId="10" borderId="2" xfId="5" applyFont="1" applyFill="1" applyBorder="1" applyAlignment="1">
      <alignment horizontal="center" vertical="center"/>
    </xf>
    <xf numFmtId="177" fontId="15" fillId="10" borderId="2" xfId="5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177" fontId="24" fillId="10" borderId="6" xfId="5" applyNumberFormat="1" applyFont="1" applyFill="1" applyBorder="1" applyAlignment="1">
      <alignment horizontal="center" vertical="center"/>
    </xf>
    <xf numFmtId="9" fontId="24" fillId="10" borderId="6" xfId="5" applyFont="1" applyFill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177" fontId="24" fillId="10" borderId="8" xfId="5" applyNumberFormat="1" applyFont="1" applyFill="1" applyBorder="1" applyAlignment="1">
      <alignment horizontal="center" vertical="center"/>
    </xf>
    <xf numFmtId="9" fontId="24" fillId="10" borderId="8" xfId="5" applyFont="1" applyFill="1" applyBorder="1" applyAlignment="1">
      <alignment horizontal="center" vertical="center"/>
    </xf>
    <xf numFmtId="10" fontId="16" fillId="0" borderId="0" xfId="5" applyNumberFormat="1" applyFont="1" applyAlignment="1">
      <alignment horizontal="center" vertical="center"/>
    </xf>
    <xf numFmtId="170" fontId="15" fillId="0" borderId="0" xfId="5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1" fillId="4" borderId="0" xfId="0" applyFont="1" applyFill="1" applyBorder="1" applyAlignment="1">
      <alignment vertical="center"/>
    </xf>
    <xf numFmtId="0" fontId="116" fillId="0" borderId="0" xfId="0" applyFont="1" applyBorder="1" applyAlignment="1">
      <alignment vertical="center"/>
    </xf>
    <xf numFmtId="0" fontId="116" fillId="4" borderId="0" xfId="0" applyFont="1" applyFill="1" applyBorder="1" applyAlignment="1">
      <alignment vertical="center"/>
    </xf>
    <xf numFmtId="0" fontId="115" fillId="17" borderId="0" xfId="0" applyFont="1" applyFill="1" applyBorder="1" applyAlignment="1">
      <alignment horizontal="center" vertical="center"/>
    </xf>
    <xf numFmtId="0" fontId="63" fillId="0" borderId="0" xfId="0" applyFont="1" applyBorder="1" applyAlignment="1" applyProtection="1">
      <alignment horizontal="left" vertical="center"/>
      <protection hidden="1"/>
    </xf>
    <xf numFmtId="0" fontId="32" fillId="0" borderId="0" xfId="0" applyFont="1" applyBorder="1" applyAlignment="1">
      <alignment vertical="center"/>
    </xf>
    <xf numFmtId="0" fontId="118" fillId="0" borderId="0" xfId="0" applyFont="1" applyBorder="1" applyAlignment="1">
      <alignment horizontal="right" vertical="center"/>
    </xf>
    <xf numFmtId="0" fontId="32" fillId="4" borderId="0" xfId="0" applyFont="1" applyFill="1" applyBorder="1" applyAlignment="1">
      <alignment vertical="center"/>
    </xf>
    <xf numFmtId="0" fontId="119" fillId="0" borderId="0" xfId="0" applyFont="1" applyBorder="1" applyAlignment="1" applyProtection="1">
      <alignment horizontal="left" vertical="center"/>
      <protection hidden="1"/>
    </xf>
    <xf numFmtId="0" fontId="121" fillId="0" borderId="0" xfId="0" applyFont="1" applyBorder="1" applyAlignment="1">
      <alignment horizontal="right" vertical="center"/>
    </xf>
    <xf numFmtId="14" fontId="121" fillId="0" borderId="3" xfId="0" applyNumberFormat="1" applyFont="1" applyBorder="1" applyAlignment="1" applyProtection="1">
      <alignment horizontal="center" vertical="center" shrinkToFit="1"/>
      <protection locked="0"/>
    </xf>
    <xf numFmtId="0" fontId="122" fillId="0" borderId="0" xfId="0" applyFont="1" applyBorder="1" applyAlignment="1">
      <alignment horizontal="right" vertical="center"/>
    </xf>
    <xf numFmtId="0" fontId="120" fillId="0" borderId="0" xfId="0" applyFont="1" applyBorder="1" applyAlignment="1" applyProtection="1">
      <alignment vertical="center"/>
      <protection hidden="1"/>
    </xf>
    <xf numFmtId="0" fontId="119" fillId="0" borderId="0" xfId="0" applyFont="1" applyBorder="1" applyAlignment="1" applyProtection="1">
      <alignment horizontal="left" vertical="center"/>
      <protection locked="0"/>
    </xf>
    <xf numFmtId="0" fontId="121" fillId="0" borderId="0" xfId="0" applyFont="1" applyBorder="1" applyAlignment="1" applyProtection="1">
      <alignment vertical="center"/>
      <protection hidden="1"/>
    </xf>
    <xf numFmtId="0" fontId="63" fillId="0" borderId="0" xfId="0" applyFont="1" applyBorder="1" applyAlignment="1" applyProtection="1">
      <alignment vertical="center"/>
      <protection hidden="1"/>
    </xf>
    <xf numFmtId="0" fontId="63" fillId="4" borderId="0" xfId="0" applyFont="1" applyFill="1" applyBorder="1" applyAlignment="1" applyProtection="1">
      <alignment vertical="center"/>
      <protection hidden="1"/>
    </xf>
    <xf numFmtId="0" fontId="120" fillId="0" borderId="0" xfId="0" applyFont="1" applyBorder="1" applyAlignment="1" applyProtection="1">
      <alignment vertical="center" wrapText="1"/>
      <protection hidden="1"/>
    </xf>
    <xf numFmtId="0" fontId="119" fillId="0" borderId="0" xfId="0" applyFont="1" applyBorder="1" applyAlignment="1" applyProtection="1">
      <alignment vertical="center"/>
      <protection hidden="1"/>
    </xf>
    <xf numFmtId="0" fontId="63" fillId="0" borderId="0" xfId="0" applyFont="1" applyBorder="1" applyAlignment="1" applyProtection="1">
      <alignment horizontal="left" vertical="center"/>
      <protection locked="0"/>
    </xf>
    <xf numFmtId="0" fontId="123" fillId="0" borderId="0" xfId="0" applyFont="1" applyBorder="1" applyAlignment="1" applyProtection="1">
      <alignment vertical="center"/>
      <protection hidden="1"/>
    </xf>
    <xf numFmtId="0" fontId="23" fillId="0" borderId="0" xfId="0" applyFont="1"/>
    <xf numFmtId="0" fontId="124" fillId="3" borderId="0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/>
    </xf>
    <xf numFmtId="0" fontId="124" fillId="0" borderId="0" xfId="0" applyFont="1" applyBorder="1" applyAlignment="1">
      <alignment vertical="center"/>
    </xf>
    <xf numFmtId="0" fontId="125" fillId="0" borderId="0" xfId="0" applyFont="1" applyBorder="1" applyAlignment="1">
      <alignment horizontal="left" vertical="center"/>
    </xf>
    <xf numFmtId="0" fontId="126" fillId="0" borderId="0" xfId="0" applyFont="1" applyBorder="1" applyAlignment="1" applyProtection="1">
      <alignment horizontal="center" vertical="center"/>
      <protection hidden="1"/>
    </xf>
    <xf numFmtId="0" fontId="125" fillId="0" borderId="0" xfId="0" applyFont="1" applyBorder="1" applyAlignment="1">
      <alignment horizontal="center" vertical="center"/>
    </xf>
    <xf numFmtId="0" fontId="124" fillId="0" borderId="0" xfId="0" applyFont="1" applyBorder="1" applyAlignment="1">
      <alignment horizontal="center" vertical="center"/>
    </xf>
    <xf numFmtId="0" fontId="124" fillId="0" borderId="0" xfId="0" applyFont="1" applyFill="1" applyBorder="1" applyAlignment="1">
      <alignment horizontal="center" vertical="center"/>
    </xf>
    <xf numFmtId="10" fontId="30" fillId="0" borderId="0" xfId="5" applyNumberFormat="1" applyFont="1" applyFill="1" applyBorder="1" applyAlignment="1" applyProtection="1">
      <alignment vertical="center"/>
      <protection hidden="1"/>
    </xf>
    <xf numFmtId="0" fontId="31" fillId="0" borderId="0" xfId="0" applyFont="1" applyAlignment="1" applyProtection="1">
      <alignment vertical="center"/>
      <protection hidden="1"/>
    </xf>
    <xf numFmtId="0" fontId="120" fillId="0" borderId="0" xfId="0" applyFont="1" applyAlignment="1" applyProtection="1">
      <alignment vertical="center"/>
      <protection hidden="1"/>
    </xf>
    <xf numFmtId="10" fontId="120" fillId="0" borderId="1" xfId="5" applyNumberFormat="1" applyFont="1" applyFill="1" applyBorder="1" applyAlignment="1" applyProtection="1">
      <alignment horizontal="center" vertical="center"/>
      <protection hidden="1"/>
    </xf>
    <xf numFmtId="0" fontId="31" fillId="0" borderId="0" xfId="0" applyFont="1" applyBorder="1" applyAlignment="1" applyProtection="1">
      <alignment vertical="center"/>
      <protection hidden="1"/>
    </xf>
    <xf numFmtId="0" fontId="31" fillId="4" borderId="0" xfId="0" applyFont="1" applyFill="1" applyBorder="1" applyAlignment="1" applyProtection="1">
      <alignment vertical="center"/>
      <protection hidden="1"/>
    </xf>
    <xf numFmtId="0" fontId="120" fillId="0" borderId="2" xfId="0" applyFont="1" applyBorder="1" applyAlignment="1" applyProtection="1">
      <alignment vertical="center"/>
      <protection hidden="1"/>
    </xf>
    <xf numFmtId="182" fontId="128" fillId="0" borderId="0" xfId="1" applyNumberFormat="1" applyFont="1" applyFill="1" applyBorder="1" applyAlignment="1" applyProtection="1">
      <alignment vertical="center"/>
      <protection hidden="1"/>
    </xf>
    <xf numFmtId="0" fontId="129" fillId="0" borderId="0" xfId="0" applyFont="1" applyAlignment="1" applyProtection="1">
      <alignment horizontal="left" vertical="center"/>
      <protection hidden="1"/>
    </xf>
    <xf numFmtId="10" fontId="120" fillId="12" borderId="1" xfId="5" applyNumberFormat="1" applyFont="1" applyFill="1" applyBorder="1" applyAlignment="1" applyProtection="1">
      <alignment horizontal="center" vertical="center"/>
      <protection hidden="1"/>
    </xf>
    <xf numFmtId="0" fontId="120" fillId="0" borderId="0" xfId="0" applyFont="1" applyFill="1" applyBorder="1" applyAlignment="1" applyProtection="1">
      <alignment vertical="center"/>
      <protection hidden="1"/>
    </xf>
    <xf numFmtId="0" fontId="120" fillId="0" borderId="2" xfId="0" applyFont="1" applyFill="1" applyBorder="1" applyAlignment="1" applyProtection="1">
      <alignment vertical="center"/>
      <protection hidden="1"/>
    </xf>
    <xf numFmtId="10" fontId="120" fillId="12" borderId="1" xfId="5" applyNumberFormat="1" applyFont="1" applyFill="1" applyBorder="1" applyAlignment="1" applyProtection="1">
      <alignment horizontal="right" vertical="center"/>
      <protection hidden="1"/>
    </xf>
    <xf numFmtId="10" fontId="120" fillId="0" borderId="5" xfId="5" applyNumberFormat="1" applyFont="1" applyFill="1" applyBorder="1" applyAlignment="1" applyProtection="1">
      <alignment horizontal="center" vertical="center"/>
      <protection hidden="1"/>
    </xf>
    <xf numFmtId="10" fontId="120" fillId="0" borderId="3" xfId="5" applyNumberFormat="1" applyFont="1" applyFill="1" applyBorder="1" applyAlignment="1" applyProtection="1">
      <alignment horizontal="center" vertical="center"/>
      <protection hidden="1"/>
    </xf>
    <xf numFmtId="10" fontId="129" fillId="0" borderId="3" xfId="5" applyNumberFormat="1" applyFont="1" applyFill="1" applyBorder="1" applyAlignment="1" applyProtection="1">
      <alignment horizontal="center" vertical="center"/>
      <protection hidden="1"/>
    </xf>
    <xf numFmtId="10" fontId="120" fillId="0" borderId="0" xfId="5" applyNumberFormat="1" applyFont="1" applyFill="1" applyBorder="1" applyAlignment="1" applyProtection="1">
      <alignment horizontal="center" vertical="center"/>
      <protection hidden="1"/>
    </xf>
    <xf numFmtId="179" fontId="120" fillId="0" borderId="0" xfId="1" applyNumberFormat="1" applyFont="1" applyFill="1" applyBorder="1" applyAlignment="1" applyProtection="1">
      <alignment horizontal="center" vertical="center"/>
      <protection locked="0"/>
    </xf>
    <xf numFmtId="10" fontId="120" fillId="0" borderId="0" xfId="5" applyNumberFormat="1" applyFont="1" applyFill="1" applyBorder="1" applyAlignment="1" applyProtection="1">
      <alignment horizontal="right" vertical="center"/>
      <protection hidden="1"/>
    </xf>
    <xf numFmtId="10" fontId="30" fillId="0" borderId="0" xfId="5" applyNumberFormat="1" applyFont="1" applyFill="1" applyBorder="1" applyAlignment="1" applyProtection="1">
      <alignment vertical="center"/>
      <protection locked="0"/>
    </xf>
    <xf numFmtId="0" fontId="126" fillId="0" borderId="0" xfId="0" applyFont="1" applyBorder="1" applyAlignment="1" applyProtection="1">
      <alignment horizontal="center"/>
      <protection hidden="1"/>
    </xf>
    <xf numFmtId="0" fontId="133" fillId="0" borderId="2" xfId="0" applyFont="1" applyBorder="1"/>
    <xf numFmtId="0" fontId="120" fillId="0" borderId="2" xfId="0" applyFont="1" applyBorder="1" applyAlignment="1" applyProtection="1">
      <alignment horizontal="left" vertical="center"/>
      <protection hidden="1"/>
    </xf>
    <xf numFmtId="0" fontId="119" fillId="0" borderId="1" xfId="0" applyFont="1" applyBorder="1" applyAlignment="1" applyProtection="1">
      <alignment horizontal="center" vertical="center"/>
      <protection hidden="1"/>
    </xf>
    <xf numFmtId="10" fontId="121" fillId="0" borderId="1" xfId="5" applyNumberFormat="1" applyFont="1" applyBorder="1" applyAlignment="1" applyProtection="1">
      <alignment horizontal="center" vertical="center"/>
      <protection hidden="1"/>
    </xf>
    <xf numFmtId="0" fontId="134" fillId="0" borderId="0" xfId="0" applyFont="1" applyAlignment="1" applyProtection="1">
      <alignment horizontal="right" vertical="center"/>
      <protection hidden="1"/>
    </xf>
    <xf numFmtId="0" fontId="135" fillId="0" borderId="0" xfId="0" applyFont="1" applyFill="1" applyBorder="1" applyAlignment="1">
      <alignment horizontal="center" vertical="top"/>
    </xf>
    <xf numFmtId="0" fontId="119" fillId="0" borderId="0" xfId="0" applyFont="1" applyBorder="1" applyAlignment="1">
      <alignment vertical="center"/>
    </xf>
    <xf numFmtId="179" fontId="120" fillId="8" borderId="1" xfId="1" applyNumberFormat="1" applyFont="1" applyFill="1" applyBorder="1" applyAlignment="1" applyProtection="1">
      <alignment horizontal="center" vertical="center"/>
      <protection locked="0"/>
    </xf>
    <xf numFmtId="0" fontId="133" fillId="0" borderId="0" xfId="0" applyFont="1"/>
    <xf numFmtId="10" fontId="119" fillId="0" borderId="1" xfId="0" applyNumberFormat="1" applyFont="1" applyBorder="1" applyAlignment="1" applyProtection="1">
      <alignment horizontal="right" vertical="center"/>
      <protection hidden="1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119" fillId="0" borderId="0" xfId="0" applyFont="1" applyBorder="1" applyAlignment="1" applyProtection="1">
      <alignment horizontal="center" vertical="center"/>
      <protection hidden="1"/>
    </xf>
    <xf numFmtId="0" fontId="135" fillId="0" borderId="0" xfId="0" applyFont="1" applyFill="1" applyBorder="1" applyAlignment="1">
      <alignment horizontal="center"/>
    </xf>
    <xf numFmtId="0" fontId="31" fillId="0" borderId="0" xfId="0" applyFont="1" applyBorder="1" applyAlignment="1" applyProtection="1">
      <alignment horizontal="center" vertical="center"/>
      <protection hidden="1"/>
    </xf>
    <xf numFmtId="0" fontId="124" fillId="3" borderId="0" xfId="0" applyFont="1" applyFill="1" applyBorder="1" applyAlignment="1" applyProtection="1">
      <alignment horizontal="center" vertical="center"/>
      <protection hidden="1"/>
    </xf>
    <xf numFmtId="0" fontId="115" fillId="0" borderId="0" xfId="0" applyFont="1" applyBorder="1" applyAlignment="1" applyProtection="1">
      <alignment vertical="center"/>
      <protection hidden="1"/>
    </xf>
    <xf numFmtId="0" fontId="30" fillId="0" borderId="0" xfId="0" applyFont="1" applyBorder="1" applyAlignment="1" applyProtection="1">
      <alignment vertical="center"/>
      <protection hidden="1"/>
    </xf>
    <xf numFmtId="0" fontId="136" fillId="0" borderId="0" xfId="0" applyFont="1" applyFill="1" applyBorder="1" applyAlignment="1" applyProtection="1">
      <alignment vertical="center"/>
      <protection hidden="1"/>
    </xf>
    <xf numFmtId="0" fontId="136" fillId="0" borderId="0" xfId="0" applyFont="1" applyFill="1" applyBorder="1" applyAlignment="1" applyProtection="1">
      <alignment horizontal="center" vertical="center"/>
      <protection hidden="1"/>
    </xf>
    <xf numFmtId="0" fontId="115" fillId="4" borderId="0" xfId="0" applyFont="1" applyFill="1" applyBorder="1" applyAlignment="1" applyProtection="1">
      <alignment vertical="center"/>
      <protection hidden="1"/>
    </xf>
    <xf numFmtId="175" fontId="137" fillId="0" borderId="0" xfId="5" applyNumberFormat="1" applyFont="1" applyFill="1" applyBorder="1" applyAlignment="1" applyProtection="1">
      <alignment horizontal="center" vertical="center"/>
      <protection hidden="1"/>
    </xf>
    <xf numFmtId="175" fontId="137" fillId="0" borderId="0" xfId="5" applyNumberFormat="1" applyFont="1" applyFill="1" applyBorder="1" applyAlignment="1" applyProtection="1">
      <alignment vertical="center"/>
      <protection hidden="1"/>
    </xf>
    <xf numFmtId="180" fontId="136" fillId="0" borderId="0" xfId="7" applyNumberFormat="1" applyFont="1" applyFill="1" applyBorder="1" applyAlignment="1" applyProtection="1">
      <alignment horizontal="center" vertical="center"/>
      <protection hidden="1"/>
    </xf>
    <xf numFmtId="0" fontId="63" fillId="0" borderId="0" xfId="0" applyFont="1" applyFill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3" fillId="4" borderId="0" xfId="0" applyFont="1" applyFill="1" applyBorder="1" applyAlignment="1">
      <alignment vertical="center"/>
    </xf>
    <xf numFmtId="0" fontId="123" fillId="0" borderId="0" xfId="0" applyFont="1" applyFill="1" applyBorder="1" applyAlignment="1">
      <alignment vertical="center"/>
    </xf>
    <xf numFmtId="0" fontId="126" fillId="8" borderId="1" xfId="0" applyFont="1" applyFill="1" applyBorder="1" applyAlignment="1" applyProtection="1">
      <alignment horizontal="center" vertical="center"/>
      <protection locked="0"/>
    </xf>
    <xf numFmtId="0" fontId="123" fillId="0" borderId="0" xfId="0" applyFont="1" applyBorder="1" applyAlignment="1">
      <alignment vertical="center"/>
    </xf>
    <xf numFmtId="0" fontId="123" fillId="4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21" fillId="0" borderId="0" xfId="0" applyFont="1" applyFill="1" applyBorder="1" applyAlignment="1">
      <alignment vertical="center"/>
    </xf>
    <xf numFmtId="0" fontId="63" fillId="0" borderId="0" xfId="0" applyFont="1" applyFill="1" applyBorder="1" applyAlignment="1" applyProtection="1">
      <alignment horizontal="left" vertical="top" wrapText="1"/>
      <protection locked="0"/>
    </xf>
    <xf numFmtId="0" fontId="131" fillId="0" borderId="0" xfId="0" applyFont="1" applyFill="1" applyBorder="1" applyAlignment="1">
      <alignment vertical="center"/>
    </xf>
    <xf numFmtId="0" fontId="30" fillId="8" borderId="1" xfId="0" applyFont="1" applyFill="1" applyBorder="1" applyAlignment="1" applyProtection="1">
      <alignment horizontal="center" vertical="center"/>
      <protection locked="0"/>
    </xf>
    <xf numFmtId="0" fontId="63" fillId="0" borderId="0" xfId="0" applyFont="1" applyFill="1" applyBorder="1" applyAlignment="1" applyProtection="1">
      <alignment vertical="center"/>
      <protection hidden="1"/>
    </xf>
    <xf numFmtId="0" fontId="119" fillId="0" borderId="0" xfId="0" applyFont="1" applyFill="1" applyBorder="1" applyAlignment="1" applyProtection="1">
      <alignment horizontal="left" vertical="center"/>
      <protection hidden="1"/>
    </xf>
    <xf numFmtId="0" fontId="119" fillId="0" borderId="0" xfId="0" applyFont="1" applyFill="1" applyBorder="1" applyAlignment="1" applyProtection="1">
      <alignment horizontal="center" vertical="center"/>
      <protection locked="0"/>
    </xf>
    <xf numFmtId="0" fontId="121" fillId="0" borderId="0" xfId="0" applyFont="1" applyFill="1" applyBorder="1" applyAlignment="1" applyProtection="1">
      <alignment vertical="center"/>
      <protection hidden="1"/>
    </xf>
    <xf numFmtId="0" fontId="120" fillId="0" borderId="0" xfId="0" applyFont="1" applyFill="1" applyBorder="1" applyAlignment="1">
      <alignment horizontal="right" vertical="top" wrapText="1"/>
    </xf>
    <xf numFmtId="0" fontId="119" fillId="0" borderId="0" xfId="0" applyFont="1" applyFill="1" applyBorder="1" applyAlignment="1">
      <alignment vertical="center"/>
    </xf>
    <xf numFmtId="0" fontId="119" fillId="0" borderId="0" xfId="0" applyFont="1" applyFill="1" applyBorder="1" applyAlignment="1" applyProtection="1">
      <alignment vertical="center"/>
      <protection hidden="1"/>
    </xf>
    <xf numFmtId="0" fontId="119" fillId="0" borderId="0" xfId="0" applyFont="1" applyFill="1" applyBorder="1" applyAlignment="1">
      <alignment horizontal="left" vertical="center"/>
    </xf>
    <xf numFmtId="0" fontId="119" fillId="0" borderId="0" xfId="0" applyFont="1" applyBorder="1" applyAlignment="1" applyProtection="1">
      <alignment horizontal="center" vertical="center"/>
      <protection locked="0"/>
    </xf>
    <xf numFmtId="0" fontId="119" fillId="0" borderId="0" xfId="0" applyFont="1" applyFill="1" applyBorder="1" applyAlignment="1" applyProtection="1">
      <alignment horizontal="center" vertical="center"/>
      <protection hidden="1"/>
    </xf>
    <xf numFmtId="0" fontId="31" fillId="18" borderId="0" xfId="0" applyFont="1" applyFill="1" applyBorder="1" applyAlignment="1">
      <alignment vertical="center"/>
    </xf>
    <xf numFmtId="0" fontId="31" fillId="14" borderId="0" xfId="0" applyFont="1" applyFill="1" applyBorder="1" applyAlignment="1">
      <alignment vertical="center"/>
    </xf>
    <xf numFmtId="0" fontId="30" fillId="14" borderId="0" xfId="0" applyFont="1" applyFill="1" applyBorder="1" applyAlignment="1" applyProtection="1">
      <alignment vertical="center"/>
      <protection hidden="1"/>
    </xf>
    <xf numFmtId="0" fontId="30" fillId="14" borderId="0" xfId="0" applyFont="1" applyFill="1" applyBorder="1" applyAlignment="1">
      <alignment vertical="center"/>
    </xf>
    <xf numFmtId="0" fontId="128" fillId="14" borderId="0" xfId="0" applyFont="1" applyFill="1" applyBorder="1" applyAlignment="1">
      <alignment vertical="center"/>
    </xf>
    <xf numFmtId="0" fontId="29" fillId="0" borderId="0" xfId="251" applyFont="1" applyProtection="1">
      <protection hidden="1"/>
    </xf>
    <xf numFmtId="9" fontId="29" fillId="8" borderId="0" xfId="251" applyNumberFormat="1" applyFont="1" applyFill="1" applyProtection="1">
      <protection locked="0"/>
    </xf>
    <xf numFmtId="0" fontId="29" fillId="0" borderId="0" xfId="251" applyFont="1"/>
    <xf numFmtId="10" fontId="29" fillId="2" borderId="16" xfId="321" applyNumberFormat="1" applyFont="1" applyFill="1" applyBorder="1" applyProtection="1">
      <protection locked="0"/>
    </xf>
    <xf numFmtId="0" fontId="142" fillId="0" borderId="0" xfId="251" applyFont="1"/>
    <xf numFmtId="170" fontId="29" fillId="0" borderId="0" xfId="251" applyNumberFormat="1" applyFont="1"/>
    <xf numFmtId="10" fontId="29" fillId="0" borderId="0" xfId="251" applyNumberFormat="1" applyFont="1"/>
    <xf numFmtId="2" fontId="29" fillId="2" borderId="16" xfId="251" applyNumberFormat="1" applyFont="1" applyFill="1" applyBorder="1" applyProtection="1">
      <protection locked="0"/>
    </xf>
    <xf numFmtId="10" fontId="29" fillId="0" borderId="0" xfId="321" applyNumberFormat="1" applyFont="1"/>
    <xf numFmtId="10" fontId="29" fillId="0" borderId="0" xfId="251" applyNumberFormat="1" applyFont="1" applyProtection="1">
      <protection hidden="1"/>
    </xf>
    <xf numFmtId="171" fontId="29" fillId="0" borderId="0" xfId="251" applyNumberFormat="1" applyFont="1"/>
    <xf numFmtId="0" fontId="29" fillId="0" borderId="0" xfId="251" applyFont="1" applyFill="1" applyProtection="1">
      <protection hidden="1"/>
    </xf>
    <xf numFmtId="0" fontId="29" fillId="7" borderId="0" xfId="251" applyFont="1" applyFill="1" applyProtection="1">
      <protection hidden="1"/>
    </xf>
    <xf numFmtId="0" fontId="29" fillId="7" borderId="0" xfId="251" applyFont="1" applyFill="1" applyAlignment="1" applyProtection="1">
      <alignment horizontal="center"/>
      <protection hidden="1"/>
    </xf>
    <xf numFmtId="173" fontId="29" fillId="0" borderId="0" xfId="198" applyNumberFormat="1" applyFont="1" applyProtection="1">
      <protection hidden="1"/>
    </xf>
    <xf numFmtId="170" fontId="29" fillId="0" borderId="0" xfId="251" applyNumberFormat="1" applyFont="1" applyProtection="1">
      <protection hidden="1"/>
    </xf>
    <xf numFmtId="0" fontId="29" fillId="2" borderId="0" xfId="251" applyFont="1" applyFill="1" applyProtection="1">
      <protection hidden="1"/>
    </xf>
    <xf numFmtId="209" fontId="29" fillId="0" borderId="0" xfId="251" applyNumberFormat="1" applyFont="1"/>
    <xf numFmtId="173" fontId="29" fillId="0" borderId="0" xfId="251" applyNumberFormat="1" applyFont="1"/>
    <xf numFmtId="170" fontId="29" fillId="0" borderId="0" xfId="198" applyFont="1"/>
    <xf numFmtId="170" fontId="29" fillId="0" borderId="0" xfId="198" applyNumberFormat="1" applyFont="1" applyAlignment="1" applyProtection="1">
      <alignment horizontal="center"/>
      <protection hidden="1"/>
    </xf>
    <xf numFmtId="170" fontId="29" fillId="0" borderId="0" xfId="198" applyNumberFormat="1" applyFont="1" applyProtection="1">
      <protection hidden="1"/>
    </xf>
    <xf numFmtId="0" fontId="144" fillId="0" borderId="0" xfId="482" applyFont="1" applyAlignment="1" applyProtection="1">
      <alignment horizontal="center"/>
      <protection hidden="1"/>
    </xf>
    <xf numFmtId="0" fontId="144" fillId="0" borderId="0" xfId="482" applyFont="1" applyProtection="1">
      <protection hidden="1"/>
    </xf>
    <xf numFmtId="0" fontId="144" fillId="0" borderId="0" xfId="482" applyNumberFormat="1" applyFont="1" applyAlignment="1" applyProtection="1">
      <alignment horizontal="center" vertical="center"/>
      <protection hidden="1"/>
    </xf>
    <xf numFmtId="10" fontId="144" fillId="0" borderId="0" xfId="5" applyNumberFormat="1" applyFont="1" applyAlignment="1" applyProtection="1">
      <alignment horizontal="center" vertical="center"/>
      <protection hidden="1"/>
    </xf>
    <xf numFmtId="168" fontId="144" fillId="0" borderId="0" xfId="482" applyNumberFormat="1" applyFont="1" applyAlignment="1" applyProtection="1">
      <alignment horizontal="center"/>
      <protection hidden="1"/>
    </xf>
    <xf numFmtId="170" fontId="144" fillId="0" borderId="0" xfId="482" applyNumberFormat="1" applyFont="1" applyProtection="1">
      <protection hidden="1"/>
    </xf>
    <xf numFmtId="0" fontId="117" fillId="80" borderId="9" xfId="482" applyNumberFormat="1" applyFont="1" applyFill="1" applyBorder="1" applyAlignment="1">
      <alignment horizontal="center" vertical="center"/>
    </xf>
    <xf numFmtId="0" fontId="144" fillId="0" borderId="0" xfId="482" applyFont="1"/>
    <xf numFmtId="0" fontId="144" fillId="0" borderId="6" xfId="482" applyNumberFormat="1" applyFont="1" applyFill="1" applyBorder="1" applyAlignment="1">
      <alignment horizontal="center" vertical="center"/>
    </xf>
    <xf numFmtId="0" fontId="144" fillId="0" borderId="10" xfId="482" applyNumberFormat="1" applyFont="1" applyFill="1" applyBorder="1" applyAlignment="1" applyProtection="1">
      <alignment horizontal="center" vertical="center"/>
      <protection hidden="1"/>
    </xf>
    <xf numFmtId="0" fontId="144" fillId="0" borderId="15" xfId="482" applyNumberFormat="1" applyFont="1" applyFill="1" applyBorder="1" applyAlignment="1" applyProtection="1">
      <alignment horizontal="center" vertical="center"/>
      <protection hidden="1"/>
    </xf>
    <xf numFmtId="0" fontId="144" fillId="0" borderId="11" xfId="482" applyNumberFormat="1" applyFont="1" applyFill="1" applyBorder="1" applyAlignment="1">
      <alignment horizontal="center" vertical="center"/>
    </xf>
    <xf numFmtId="0" fontId="144" fillId="2" borderId="69" xfId="482" applyNumberFormat="1" applyFont="1" applyFill="1" applyBorder="1" applyAlignment="1" applyProtection="1">
      <alignment horizontal="center" vertical="center"/>
      <protection locked="0"/>
    </xf>
    <xf numFmtId="0" fontId="144" fillId="2" borderId="68" xfId="482" applyNumberFormat="1" applyFont="1" applyFill="1" applyBorder="1" applyAlignment="1" applyProtection="1">
      <alignment horizontal="center" vertical="center"/>
      <protection locked="0"/>
    </xf>
    <xf numFmtId="0" fontId="144" fillId="0" borderId="0" xfId="482" applyFont="1" applyAlignment="1">
      <alignment horizontal="center"/>
    </xf>
    <xf numFmtId="0" fontId="144" fillId="0" borderId="0" xfId="482" applyNumberFormat="1" applyFont="1" applyAlignment="1">
      <alignment horizontal="center" vertical="center"/>
    </xf>
    <xf numFmtId="0" fontId="145" fillId="0" borderId="0" xfId="482" applyNumberFormat="1" applyFont="1" applyAlignment="1">
      <alignment horizontal="center" vertical="center"/>
    </xf>
    <xf numFmtId="0" fontId="144" fillId="0" borderId="0" xfId="482" applyNumberFormat="1" applyFont="1" applyFill="1" applyBorder="1" applyAlignment="1" applyProtection="1">
      <alignment horizontal="center" vertical="center"/>
      <protection hidden="1"/>
    </xf>
    <xf numFmtId="0" fontId="144" fillId="0" borderId="0" xfId="482" applyFont="1" applyFill="1" applyBorder="1" applyAlignment="1" applyProtection="1">
      <alignment horizontal="center"/>
      <protection hidden="1"/>
    </xf>
    <xf numFmtId="171" fontId="144" fillId="0" borderId="0" xfId="406" applyNumberFormat="1" applyFont="1" applyAlignment="1">
      <alignment horizontal="center"/>
    </xf>
    <xf numFmtId="0" fontId="144" fillId="7" borderId="0" xfId="482" applyFont="1" applyFill="1"/>
    <xf numFmtId="0" fontId="144" fillId="78" borderId="0" xfId="482" applyFont="1" applyFill="1"/>
    <xf numFmtId="0" fontId="144" fillId="6" borderId="0" xfId="482" applyFont="1" applyFill="1"/>
    <xf numFmtId="171" fontId="117" fillId="0" borderId="0" xfId="785" applyNumberFormat="1" applyFont="1"/>
    <xf numFmtId="10" fontId="144" fillId="0" borderId="0" xfId="482" applyNumberFormat="1" applyFont="1"/>
    <xf numFmtId="10" fontId="144" fillId="0" borderId="0" xfId="794" applyNumberFormat="1" applyFont="1" applyAlignment="1">
      <alignment horizontal="center"/>
    </xf>
    <xf numFmtId="0" fontId="144" fillId="0" borderId="0" xfId="482" applyFont="1" applyAlignment="1" applyProtection="1">
      <alignment horizontal="center" vertical="center"/>
      <protection hidden="1"/>
    </xf>
    <xf numFmtId="0" fontId="117" fillId="80" borderId="9" xfId="482" applyFont="1" applyFill="1" applyBorder="1" applyAlignment="1">
      <alignment horizontal="center" vertical="center"/>
    </xf>
    <xf numFmtId="0" fontId="144" fillId="0" borderId="6" xfId="482" applyFont="1" applyFill="1" applyBorder="1" applyAlignment="1">
      <alignment horizontal="center" vertical="center"/>
    </xf>
    <xf numFmtId="0" fontId="144" fillId="0" borderId="10" xfId="482" applyFont="1" applyFill="1" applyBorder="1" applyAlignment="1" applyProtection="1">
      <alignment horizontal="center" vertical="center"/>
      <protection hidden="1"/>
    </xf>
    <xf numFmtId="10" fontId="144" fillId="2" borderId="70" xfId="482" applyNumberFormat="1" applyFont="1" applyFill="1" applyBorder="1" applyAlignment="1" applyProtection="1">
      <alignment horizontal="center" vertical="center"/>
      <protection locked="0"/>
    </xf>
    <xf numFmtId="0" fontId="144" fillId="0" borderId="0" xfId="482" applyFont="1" applyAlignment="1">
      <alignment horizontal="center" vertical="center"/>
    </xf>
    <xf numFmtId="0" fontId="117" fillId="80" borderId="17" xfId="482" applyFont="1" applyFill="1" applyBorder="1" applyAlignment="1">
      <alignment horizontal="center" vertical="center"/>
    </xf>
    <xf numFmtId="0" fontId="117" fillId="80" borderId="1" xfId="482" applyFont="1" applyFill="1" applyBorder="1" applyAlignment="1">
      <alignment horizontal="center" vertical="center"/>
    </xf>
    <xf numFmtId="2" fontId="144" fillId="0" borderId="0" xfId="482" applyNumberFormat="1" applyFont="1" applyAlignment="1" applyProtection="1">
      <alignment horizontal="center" vertical="center"/>
      <protection hidden="1"/>
    </xf>
    <xf numFmtId="168" fontId="144" fillId="84" borderId="0" xfId="482" applyNumberFormat="1" applyFont="1" applyFill="1" applyAlignment="1" applyProtection="1">
      <alignment horizontal="center"/>
      <protection hidden="1"/>
    </xf>
    <xf numFmtId="170" fontId="144" fillId="84" borderId="0" xfId="482" applyNumberFormat="1" applyFont="1" applyFill="1" applyProtection="1">
      <protection hidden="1"/>
    </xf>
    <xf numFmtId="0" fontId="144" fillId="84" borderId="0" xfId="482" applyFont="1" applyFill="1" applyProtection="1">
      <protection hidden="1"/>
    </xf>
    <xf numFmtId="0" fontId="144" fillId="18" borderId="0" xfId="482" applyFont="1" applyFill="1" applyProtection="1">
      <protection hidden="1"/>
    </xf>
    <xf numFmtId="0" fontId="144" fillId="18" borderId="0" xfId="482" applyFont="1" applyFill="1"/>
    <xf numFmtId="171" fontId="144" fillId="18" borderId="0" xfId="406" applyNumberFormat="1" applyFont="1" applyFill="1" applyAlignment="1">
      <alignment horizontal="center"/>
    </xf>
    <xf numFmtId="10" fontId="146" fillId="18" borderId="0" xfId="762" applyNumberFormat="1" applyFont="1" applyFill="1"/>
    <xf numFmtId="0" fontId="144" fillId="0" borderId="1" xfId="482" applyFont="1" applyBorder="1" applyAlignment="1" applyProtection="1">
      <alignment horizontal="center" vertical="center"/>
      <protection hidden="1"/>
    </xf>
    <xf numFmtId="2" fontId="144" fillId="0" borderId="1" xfId="482" applyNumberFormat="1" applyFont="1" applyBorder="1" applyAlignment="1" applyProtection="1">
      <alignment horizontal="center" vertical="center"/>
      <protection hidden="1"/>
    </xf>
    <xf numFmtId="0" fontId="144" fillId="0" borderId="1" xfId="482" applyNumberFormat="1" applyFont="1" applyBorder="1" applyAlignment="1" applyProtection="1">
      <alignment horizontal="center" vertical="center"/>
      <protection hidden="1"/>
    </xf>
    <xf numFmtId="2" fontId="144" fillId="0" borderId="1" xfId="482" applyNumberFormat="1" applyFont="1" applyFill="1" applyBorder="1" applyAlignment="1" applyProtection="1">
      <alignment horizontal="center" vertical="center"/>
      <protection hidden="1"/>
    </xf>
    <xf numFmtId="0" fontId="144" fillId="0" borderId="0" xfId="482" applyFont="1" applyAlignment="1" applyProtection="1">
      <alignment vertical="center"/>
      <protection hidden="1"/>
    </xf>
    <xf numFmtId="0" fontId="144" fillId="82" borderId="1" xfId="482" applyFont="1" applyFill="1" applyBorder="1" applyAlignment="1" applyProtection="1">
      <alignment horizontal="center" vertical="center"/>
      <protection hidden="1"/>
    </xf>
    <xf numFmtId="0" fontId="128" fillId="14" borderId="0" xfId="0" applyFont="1" applyFill="1" applyBorder="1" applyAlignment="1">
      <alignment horizontal="center" vertical="center"/>
    </xf>
    <xf numFmtId="0" fontId="128" fillId="4" borderId="0" xfId="0" applyFont="1" applyFill="1" applyBorder="1" applyAlignment="1">
      <alignment vertical="center"/>
    </xf>
    <xf numFmtId="0" fontId="132" fillId="0" borderId="0" xfId="0" applyFont="1" applyFill="1" applyBorder="1" applyAlignment="1">
      <alignment vertical="center"/>
    </xf>
    <xf numFmtId="0" fontId="132" fillId="0" borderId="0" xfId="0" applyFont="1" applyFill="1" applyBorder="1" applyAlignment="1">
      <alignment horizontal="center" vertical="center"/>
    </xf>
    <xf numFmtId="0" fontId="129" fillId="0" borderId="0" xfId="0" applyFont="1" applyFill="1" applyBorder="1" applyAlignment="1">
      <alignment horizontal="center" vertical="center"/>
    </xf>
    <xf numFmtId="10" fontId="144" fillId="0" borderId="11" xfId="5" applyNumberFormat="1" applyFont="1" applyBorder="1" applyAlignment="1" applyProtection="1">
      <alignment horizontal="center" vertical="center"/>
      <protection hidden="1"/>
    </xf>
    <xf numFmtId="213" fontId="144" fillId="0" borderId="0" xfId="482" applyNumberFormat="1" applyFont="1" applyAlignment="1">
      <alignment horizontal="center" vertical="center"/>
    </xf>
    <xf numFmtId="213" fontId="144" fillId="0" borderId="11" xfId="482" applyNumberFormat="1" applyFont="1" applyBorder="1" applyAlignment="1" applyProtection="1">
      <alignment horizontal="center" vertical="center"/>
      <protection hidden="1"/>
    </xf>
    <xf numFmtId="213" fontId="144" fillId="0" borderId="0" xfId="482" applyNumberFormat="1" applyFont="1" applyAlignment="1" applyProtection="1">
      <alignment horizontal="center" vertical="center"/>
      <protection hidden="1"/>
    </xf>
    <xf numFmtId="213" fontId="144" fillId="7" borderId="0" xfId="482" applyNumberFormat="1" applyFont="1" applyFill="1" applyAlignment="1" applyProtection="1">
      <alignment horizontal="center" vertical="center"/>
      <protection hidden="1"/>
    </xf>
    <xf numFmtId="213" fontId="144" fillId="0" borderId="0" xfId="482" applyNumberFormat="1" applyFont="1" applyFill="1" applyAlignment="1" applyProtection="1">
      <alignment horizontal="center" vertical="center"/>
      <protection hidden="1"/>
    </xf>
    <xf numFmtId="213" fontId="117" fillId="80" borderId="9" xfId="482" applyNumberFormat="1" applyFont="1" applyFill="1" applyBorder="1" applyAlignment="1">
      <alignment horizontal="center" vertical="center"/>
    </xf>
    <xf numFmtId="213" fontId="144" fillId="0" borderId="6" xfId="482" applyNumberFormat="1" applyFont="1" applyFill="1" applyBorder="1" applyAlignment="1">
      <alignment horizontal="center" vertical="center"/>
    </xf>
    <xf numFmtId="213" fontId="144" fillId="0" borderId="10" xfId="482" applyNumberFormat="1" applyFont="1" applyFill="1" applyBorder="1" applyAlignment="1" applyProtection="1">
      <alignment horizontal="center" vertical="center"/>
      <protection hidden="1"/>
    </xf>
    <xf numFmtId="213" fontId="144" fillId="2" borderId="69" xfId="482" applyNumberFormat="1" applyFont="1" applyFill="1" applyBorder="1" applyAlignment="1" applyProtection="1">
      <alignment horizontal="center" vertical="center"/>
      <protection locked="0"/>
    </xf>
    <xf numFmtId="213" fontId="117" fillId="80" borderId="10" xfId="482" applyNumberFormat="1" applyFont="1" applyFill="1" applyBorder="1" applyAlignment="1">
      <alignment horizontal="center" vertical="center"/>
    </xf>
    <xf numFmtId="213" fontId="117" fillId="81" borderId="16" xfId="482" applyNumberFormat="1" applyFont="1" applyFill="1" applyBorder="1" applyAlignment="1" applyProtection="1">
      <alignment horizontal="center" vertical="center"/>
      <protection hidden="1"/>
    </xf>
    <xf numFmtId="213" fontId="144" fillId="7" borderId="10" xfId="482" applyNumberFormat="1" applyFont="1" applyFill="1" applyBorder="1" applyAlignment="1" applyProtection="1">
      <alignment horizontal="center" vertical="center"/>
      <protection hidden="1"/>
    </xf>
    <xf numFmtId="213" fontId="144" fillId="2" borderId="16" xfId="482" applyNumberFormat="1" applyFont="1" applyFill="1" applyBorder="1" applyAlignment="1" applyProtection="1">
      <alignment horizontal="center" vertical="center"/>
      <protection locked="0"/>
    </xf>
    <xf numFmtId="213" fontId="144" fillId="0" borderId="0" xfId="482" applyNumberFormat="1" applyFont="1" applyFill="1" applyBorder="1" applyAlignment="1" applyProtection="1">
      <alignment horizontal="center" vertical="center"/>
      <protection hidden="1"/>
    </xf>
    <xf numFmtId="0" fontId="144" fillId="0" borderId="3" xfId="482" applyNumberFormat="1" applyFont="1" applyBorder="1" applyAlignment="1" applyProtection="1">
      <alignment horizontal="center" vertical="center"/>
      <protection hidden="1"/>
    </xf>
    <xf numFmtId="0" fontId="144" fillId="84" borderId="70" xfId="482" applyFont="1" applyFill="1" applyBorder="1" applyAlignment="1" applyProtection="1">
      <alignment horizontal="center" vertical="center"/>
      <protection hidden="1"/>
    </xf>
    <xf numFmtId="213" fontId="117" fillId="84" borderId="69" xfId="482" applyNumberFormat="1" applyFont="1" applyFill="1" applyBorder="1" applyAlignment="1" applyProtection="1">
      <alignment horizontal="center" vertical="center"/>
      <protection hidden="1"/>
    </xf>
    <xf numFmtId="0" fontId="117" fillId="84" borderId="69" xfId="482" applyNumberFormat="1" applyFont="1" applyFill="1" applyBorder="1" applyAlignment="1" applyProtection="1">
      <alignment horizontal="center" vertical="center"/>
      <protection hidden="1"/>
    </xf>
    <xf numFmtId="213" fontId="117" fillId="84" borderId="68" xfId="482" applyNumberFormat="1" applyFont="1" applyFill="1" applyBorder="1" applyAlignment="1" applyProtection="1">
      <alignment horizontal="center" vertical="center"/>
      <protection hidden="1"/>
    </xf>
    <xf numFmtId="10" fontId="144" fillId="0" borderId="71" xfId="482" applyNumberFormat="1" applyFont="1" applyBorder="1" applyAlignment="1" applyProtection="1">
      <alignment horizontal="center" vertical="center"/>
      <protection hidden="1"/>
    </xf>
    <xf numFmtId="213" fontId="144" fillId="0" borderId="72" xfId="482" applyNumberFormat="1" applyFont="1" applyBorder="1" applyAlignment="1" applyProtection="1">
      <alignment horizontal="center" vertical="center"/>
      <protection hidden="1"/>
    </xf>
    <xf numFmtId="214" fontId="144" fillId="0" borderId="73" xfId="482" applyNumberFormat="1" applyFont="1" applyBorder="1" applyAlignment="1" applyProtection="1">
      <alignment horizontal="center" vertical="center"/>
      <protection hidden="1"/>
    </xf>
    <xf numFmtId="213" fontId="144" fillId="0" borderId="74" xfId="482" applyNumberFormat="1" applyFont="1" applyBorder="1" applyAlignment="1" applyProtection="1">
      <alignment horizontal="center" vertical="center"/>
      <protection hidden="1"/>
    </xf>
    <xf numFmtId="214" fontId="144" fillId="84" borderId="73" xfId="482" applyNumberFormat="1" applyFont="1" applyFill="1" applyBorder="1" applyAlignment="1" applyProtection="1">
      <alignment horizontal="center" vertical="center"/>
      <protection hidden="1"/>
    </xf>
    <xf numFmtId="214" fontId="144" fillId="84" borderId="75" xfId="482" applyNumberFormat="1" applyFont="1" applyFill="1" applyBorder="1" applyAlignment="1" applyProtection="1">
      <alignment horizontal="center" vertical="center"/>
      <protection hidden="1"/>
    </xf>
    <xf numFmtId="0" fontId="144" fillId="85" borderId="1" xfId="482" applyNumberFormat="1" applyFont="1" applyFill="1" applyBorder="1" applyAlignment="1" applyProtection="1">
      <alignment horizontal="center" vertical="center"/>
      <protection hidden="1"/>
    </xf>
    <xf numFmtId="214" fontId="144" fillId="86" borderId="73" xfId="482" applyNumberFormat="1" applyFont="1" applyFill="1" applyBorder="1" applyAlignment="1" applyProtection="1">
      <alignment horizontal="center" vertical="center"/>
      <protection hidden="1"/>
    </xf>
    <xf numFmtId="168" fontId="144" fillId="86" borderId="0" xfId="482" applyNumberFormat="1" applyFont="1" applyFill="1" applyAlignment="1" applyProtection="1">
      <alignment horizontal="center"/>
      <protection hidden="1"/>
    </xf>
    <xf numFmtId="213" fontId="144" fillId="84" borderId="12" xfId="406" applyNumberFormat="1" applyFont="1" applyFill="1" applyBorder="1" applyAlignment="1" applyProtection="1">
      <alignment horizontal="center" vertical="center"/>
      <protection hidden="1"/>
    </xf>
    <xf numFmtId="178" fontId="144" fillId="84" borderId="12" xfId="5" applyNumberFormat="1" applyFont="1" applyFill="1" applyBorder="1" applyAlignment="1" applyProtection="1">
      <alignment horizontal="center" vertical="center"/>
      <protection hidden="1"/>
    </xf>
    <xf numFmtId="2" fontId="144" fillId="18" borderId="1" xfId="482" applyNumberFormat="1" applyFont="1" applyFill="1" applyBorder="1" applyAlignment="1" applyProtection="1">
      <alignment horizontal="center" vertical="center"/>
      <protection hidden="1"/>
    </xf>
    <xf numFmtId="170" fontId="29" fillId="0" borderId="0" xfId="198" applyNumberFormat="1" applyFont="1" applyFill="1" applyBorder="1" applyProtection="1">
      <protection locked="0"/>
    </xf>
    <xf numFmtId="10" fontId="29" fillId="8" borderId="0" xfId="321" applyNumberFormat="1" applyFont="1" applyFill="1" applyProtection="1">
      <protection locked="0"/>
    </xf>
    <xf numFmtId="10" fontId="29" fillId="0" borderId="0" xfId="5" applyNumberFormat="1" applyFont="1" applyProtection="1">
      <protection hidden="1"/>
    </xf>
    <xf numFmtId="10" fontId="24" fillId="10" borderId="6" xfId="5" applyNumberFormat="1" applyFont="1" applyFill="1" applyBorder="1" applyAlignment="1">
      <alignment horizontal="center" vertical="center"/>
    </xf>
    <xf numFmtId="10" fontId="15" fillId="0" borderId="9" xfId="5" applyNumberFormat="1" applyFont="1" applyBorder="1" applyAlignment="1">
      <alignment horizontal="center" vertical="center" wrapText="1"/>
    </xf>
    <xf numFmtId="10" fontId="24" fillId="10" borderId="2" xfId="5" applyNumberFormat="1" applyFont="1" applyFill="1" applyBorder="1" applyAlignment="1">
      <alignment horizontal="center" vertical="center"/>
    </xf>
    <xf numFmtId="10" fontId="15" fillId="0" borderId="10" xfId="5" applyNumberFormat="1" applyFont="1" applyBorder="1" applyAlignment="1">
      <alignment horizontal="center" vertical="center" wrapText="1"/>
    </xf>
    <xf numFmtId="10" fontId="24" fillId="10" borderId="8" xfId="5" applyNumberFormat="1" applyFont="1" applyFill="1" applyBorder="1" applyAlignment="1">
      <alignment horizontal="center" vertical="center"/>
    </xf>
    <xf numFmtId="10" fontId="15" fillId="0" borderId="11" xfId="5" applyNumberFormat="1" applyFont="1" applyBorder="1" applyAlignment="1">
      <alignment horizontal="center" vertical="center" wrapText="1"/>
    </xf>
    <xf numFmtId="0" fontId="16" fillId="83" borderId="0" xfId="0" applyFont="1" applyFill="1"/>
    <xf numFmtId="10" fontId="16" fillId="83" borderId="0" xfId="5" applyNumberFormat="1" applyFont="1" applyFill="1"/>
    <xf numFmtId="10" fontId="16" fillId="83" borderId="0" xfId="0" applyNumberFormat="1" applyFont="1" applyFill="1"/>
    <xf numFmtId="0" fontId="16" fillId="16" borderId="0" xfId="0" applyFont="1" applyFill="1" applyBorder="1"/>
    <xf numFmtId="170" fontId="16" fillId="16" borderId="0" xfId="0" applyNumberFormat="1" applyFont="1" applyFill="1" applyBorder="1"/>
    <xf numFmtId="172" fontId="29" fillId="0" borderId="0" xfId="198" applyNumberFormat="1" applyFont="1" applyProtection="1">
      <protection hidden="1"/>
    </xf>
    <xf numFmtId="10" fontId="29" fillId="9" borderId="0" xfId="251" applyNumberFormat="1" applyFont="1" applyFill="1"/>
    <xf numFmtId="172" fontId="29" fillId="0" borderId="0" xfId="251" applyNumberFormat="1" applyFont="1" applyFill="1" applyBorder="1" applyProtection="1">
      <protection hidden="1"/>
    </xf>
    <xf numFmtId="173" fontId="120" fillId="86" borderId="17" xfId="5" applyNumberFormat="1" applyFont="1" applyFill="1" applyBorder="1" applyAlignment="1" applyProtection="1">
      <alignment horizontal="center" vertical="center"/>
      <protection locked="0"/>
    </xf>
    <xf numFmtId="170" fontId="126" fillId="86" borderId="1" xfId="1" applyFont="1" applyFill="1" applyBorder="1" applyAlignment="1" applyProtection="1">
      <alignment horizontal="center" vertical="center" shrinkToFit="1"/>
      <protection locked="0"/>
    </xf>
    <xf numFmtId="170" fontId="115" fillId="86" borderId="1" xfId="1" applyFont="1" applyFill="1" applyBorder="1" applyAlignment="1" applyProtection="1">
      <alignment horizontal="center" vertical="center" shrinkToFit="1"/>
      <protection locked="0" hidden="1"/>
    </xf>
    <xf numFmtId="179" fontId="120" fillId="86" borderId="1" xfId="1" applyNumberFormat="1" applyFont="1" applyFill="1" applyBorder="1" applyAlignment="1" applyProtection="1">
      <alignment horizontal="center" vertical="center" shrinkToFit="1"/>
      <protection locked="0"/>
    </xf>
    <xf numFmtId="179" fontId="120" fillId="86" borderId="1" xfId="1" applyNumberFormat="1" applyFont="1" applyFill="1" applyBorder="1" applyAlignment="1" applyProtection="1">
      <alignment horizontal="center" vertical="center"/>
      <protection locked="0"/>
    </xf>
    <xf numFmtId="10" fontId="120" fillId="86" borderId="1" xfId="5" applyNumberFormat="1" applyFont="1" applyFill="1" applyBorder="1" applyAlignment="1" applyProtection="1">
      <alignment horizontal="center" vertical="center"/>
      <protection hidden="1"/>
    </xf>
    <xf numFmtId="10" fontId="120" fillId="86" borderId="1" xfId="5" applyNumberFormat="1" applyFont="1" applyFill="1" applyBorder="1" applyAlignment="1" applyProtection="1">
      <alignment horizontal="center" vertical="center"/>
      <protection locked="0"/>
    </xf>
    <xf numFmtId="179" fontId="120" fillId="86" borderId="9" xfId="1" applyNumberFormat="1" applyFont="1" applyFill="1" applyBorder="1" applyAlignment="1" applyProtection="1">
      <alignment horizontal="center" vertical="center" wrapText="1"/>
      <protection locked="0"/>
    </xf>
    <xf numFmtId="0" fontId="119" fillId="0" borderId="0" xfId="0" applyFont="1" applyFill="1" applyBorder="1" applyAlignment="1" applyProtection="1">
      <alignment vertical="center" wrapText="1"/>
      <protection locked="0"/>
    </xf>
    <xf numFmtId="0" fontId="119" fillId="4" borderId="0" xfId="0" applyFont="1" applyFill="1" applyBorder="1" applyAlignment="1">
      <alignment vertical="center"/>
    </xf>
    <xf numFmtId="0" fontId="116" fillId="18" borderId="0" xfId="0" applyFont="1" applyFill="1" applyBorder="1" applyAlignment="1">
      <alignment vertical="center"/>
    </xf>
    <xf numFmtId="0" fontId="32" fillId="18" borderId="0" xfId="0" applyFont="1" applyFill="1" applyBorder="1" applyAlignment="1">
      <alignment vertical="center"/>
    </xf>
    <xf numFmtId="0" fontId="63" fillId="18" borderId="0" xfId="0" applyFont="1" applyFill="1" applyBorder="1" applyAlignment="1" applyProtection="1">
      <alignment vertical="center"/>
      <protection hidden="1"/>
    </xf>
    <xf numFmtId="0" fontId="31" fillId="18" borderId="0" xfId="0" applyFont="1" applyFill="1" applyBorder="1" applyAlignment="1" applyProtection="1">
      <alignment vertical="center"/>
      <protection hidden="1"/>
    </xf>
    <xf numFmtId="0" fontId="119" fillId="18" borderId="0" xfId="0" applyFont="1" applyFill="1" applyBorder="1" applyAlignment="1">
      <alignment vertical="center"/>
    </xf>
    <xf numFmtId="0" fontId="115" fillId="18" borderId="0" xfId="0" applyFont="1" applyFill="1" applyBorder="1" applyAlignment="1" applyProtection="1">
      <alignment vertical="center"/>
      <protection hidden="1"/>
    </xf>
    <xf numFmtId="0" fontId="63" fillId="18" borderId="0" xfId="0" applyFont="1" applyFill="1" applyBorder="1" applyAlignment="1">
      <alignment vertical="center"/>
    </xf>
    <xf numFmtId="0" fontId="123" fillId="18" borderId="0" xfId="0" applyFont="1" applyFill="1" applyBorder="1" applyAlignment="1">
      <alignment vertical="center"/>
    </xf>
    <xf numFmtId="0" fontId="14" fillId="0" borderId="1" xfId="0" quotePrefix="1" applyFont="1" applyFill="1" applyBorder="1" applyAlignment="1" applyProtection="1">
      <alignment horizontal="center" vertical="center"/>
      <protection hidden="1"/>
    </xf>
    <xf numFmtId="215" fontId="136" fillId="0" borderId="16" xfId="7" applyNumberFormat="1" applyFont="1" applyFill="1" applyBorder="1" applyAlignment="1" applyProtection="1">
      <alignment horizontal="center" vertical="center"/>
      <protection hidden="1"/>
    </xf>
    <xf numFmtId="10" fontId="29" fillId="89" borderId="0" xfId="321" applyNumberFormat="1" applyFont="1" applyFill="1" applyBorder="1" applyProtection="1">
      <protection locked="0"/>
    </xf>
    <xf numFmtId="0" fontId="0" fillId="18" borderId="0" xfId="0" applyFill="1"/>
    <xf numFmtId="0" fontId="170" fillId="18" borderId="1" xfId="0" applyFont="1" applyFill="1" applyBorder="1"/>
    <xf numFmtId="10" fontId="15" fillId="15" borderId="1" xfId="7" applyNumberFormat="1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vertical="center"/>
      <protection hidden="1"/>
    </xf>
    <xf numFmtId="10" fontId="15" fillId="89" borderId="1" xfId="5" applyNumberFormat="1" applyFont="1" applyFill="1" applyBorder="1"/>
    <xf numFmtId="0" fontId="15" fillId="89" borderId="1" xfId="0" applyFont="1" applyFill="1" applyBorder="1" applyAlignment="1">
      <alignment horizontal="center"/>
    </xf>
    <xf numFmtId="10" fontId="15" fillId="89" borderId="1" xfId="0" applyNumberFormat="1" applyFont="1" applyFill="1" applyBorder="1"/>
    <xf numFmtId="0" fontId="15" fillId="88" borderId="1" xfId="0" applyFont="1" applyFill="1" applyBorder="1" applyAlignment="1">
      <alignment horizontal="center"/>
    </xf>
    <xf numFmtId="219" fontId="29" fillId="0" borderId="0" xfId="1" applyNumberFormat="1" applyFont="1"/>
    <xf numFmtId="0" fontId="171" fillId="91" borderId="0" xfId="0" applyFont="1" applyFill="1" applyAlignment="1" applyProtection="1">
      <alignment horizontal="center"/>
      <protection hidden="1"/>
    </xf>
    <xf numFmtId="0" fontId="9" fillId="91" borderId="0" xfId="0" applyFont="1" applyFill="1" applyProtection="1">
      <protection hidden="1"/>
    </xf>
    <xf numFmtId="0" fontId="171" fillId="91" borderId="0" xfId="0" applyFont="1" applyFill="1" applyBorder="1" applyAlignment="1" applyProtection="1">
      <alignment horizontal="left"/>
      <protection hidden="1"/>
    </xf>
    <xf numFmtId="0" fontId="9" fillId="91" borderId="0" xfId="0" applyFont="1" applyFill="1" applyBorder="1" applyProtection="1">
      <protection hidden="1"/>
    </xf>
    <xf numFmtId="0" fontId="9" fillId="91" borderId="0" xfId="0" applyFont="1" applyFill="1" applyBorder="1" applyAlignment="1" applyProtection="1">
      <alignment horizontal="center"/>
      <protection hidden="1"/>
    </xf>
    <xf numFmtId="0" fontId="173" fillId="91" borderId="1" xfId="0" applyFont="1" applyFill="1" applyBorder="1" applyAlignment="1" applyProtection="1">
      <alignment horizontal="center" vertical="center" wrapText="1"/>
      <protection hidden="1"/>
    </xf>
    <xf numFmtId="10" fontId="9" fillId="91" borderId="1" xfId="1353" applyNumberFormat="1" applyFont="1" applyFill="1" applyBorder="1" applyAlignment="1" applyProtection="1">
      <alignment horizontal="center" vertical="center" wrapText="1"/>
      <protection hidden="1"/>
    </xf>
    <xf numFmtId="170" fontId="9" fillId="91" borderId="1" xfId="3" applyFont="1" applyFill="1" applyBorder="1" applyAlignment="1" applyProtection="1">
      <alignment horizontal="center" vertical="center" wrapText="1"/>
      <protection hidden="1"/>
    </xf>
    <xf numFmtId="0" fontId="9" fillId="91" borderId="1" xfId="0" applyFont="1" applyFill="1" applyBorder="1" applyAlignment="1" applyProtection="1">
      <alignment horizontal="center" vertical="center" wrapText="1"/>
      <protection hidden="1"/>
    </xf>
    <xf numFmtId="0" fontId="171" fillId="91" borderId="0" xfId="0" applyFont="1" applyFill="1" applyBorder="1" applyAlignment="1" applyProtection="1">
      <alignment horizontal="center"/>
      <protection hidden="1"/>
    </xf>
    <xf numFmtId="170" fontId="15" fillId="91" borderId="0" xfId="1354" applyFont="1" applyFill="1" applyBorder="1" applyProtection="1">
      <protection hidden="1"/>
    </xf>
    <xf numFmtId="10" fontId="171" fillId="91" borderId="0" xfId="7" applyNumberFormat="1" applyFont="1" applyFill="1" applyAlignment="1" applyProtection="1">
      <alignment horizontal="right"/>
      <protection hidden="1"/>
    </xf>
    <xf numFmtId="0" fontId="9" fillId="91" borderId="0" xfId="0" applyFont="1" applyFill="1" applyAlignment="1" applyProtection="1">
      <alignment horizontal="center"/>
      <protection hidden="1"/>
    </xf>
    <xf numFmtId="170" fontId="9" fillId="91" borderId="0" xfId="0" applyNumberFormat="1" applyFont="1" applyFill="1" applyProtection="1">
      <protection hidden="1"/>
    </xf>
    <xf numFmtId="0" fontId="174" fillId="90" borderId="1" xfId="0" applyFont="1" applyFill="1" applyBorder="1" applyAlignment="1">
      <alignment horizontal="center"/>
    </xf>
    <xf numFmtId="0" fontId="27" fillId="18" borderId="1" xfId="0" quotePrefix="1" applyFont="1" applyFill="1" applyBorder="1" applyAlignment="1">
      <alignment horizontal="center" vertical="top"/>
    </xf>
    <xf numFmtId="0" fontId="27" fillId="18" borderId="1" xfId="0" applyFont="1" applyFill="1" applyBorder="1" applyAlignment="1">
      <alignment vertical="top"/>
    </xf>
    <xf numFmtId="0" fontId="27" fillId="18" borderId="1" xfId="0" applyFont="1" applyFill="1" applyBorder="1" applyAlignment="1">
      <alignment vertical="top" wrapText="1"/>
    </xf>
    <xf numFmtId="0" fontId="27" fillId="18" borderId="1" xfId="0" applyFont="1" applyFill="1" applyBorder="1"/>
    <xf numFmtId="17" fontId="27" fillId="18" borderId="1" xfId="0" applyNumberFormat="1" applyFont="1" applyFill="1" applyBorder="1" applyAlignment="1">
      <alignment horizontal="center" vertical="top"/>
    </xf>
    <xf numFmtId="16" fontId="27" fillId="18" borderId="1" xfId="0" applyNumberFormat="1" applyFont="1" applyFill="1" applyBorder="1" applyAlignment="1">
      <alignment horizontal="center"/>
    </xf>
    <xf numFmtId="213" fontId="144" fillId="18" borderId="0" xfId="482" applyNumberFormat="1" applyFont="1" applyFill="1" applyProtection="1">
      <protection hidden="1"/>
    </xf>
    <xf numFmtId="170" fontId="15" fillId="2" borderId="6" xfId="3" applyFont="1" applyFill="1" applyBorder="1" applyAlignment="1">
      <alignment vertical="center"/>
    </xf>
    <xf numFmtId="170" fontId="15" fillId="2" borderId="2" xfId="3" applyFont="1" applyFill="1" applyBorder="1" applyAlignment="1">
      <alignment vertical="center"/>
    </xf>
    <xf numFmtId="178" fontId="29" fillId="0" borderId="0" xfId="5" applyNumberFormat="1" applyFont="1" applyProtection="1">
      <protection hidden="1"/>
    </xf>
    <xf numFmtId="0" fontId="28" fillId="0" borderId="0" xfId="251" applyFont="1" applyProtection="1">
      <protection hidden="1"/>
    </xf>
    <xf numFmtId="172" fontId="28" fillId="0" borderId="0" xfId="198" applyNumberFormat="1" applyFont="1" applyProtection="1">
      <protection hidden="1"/>
    </xf>
    <xf numFmtId="178" fontId="175" fillId="79" borderId="0" xfId="321" applyNumberFormat="1" applyFont="1" applyFill="1" applyProtection="1">
      <protection hidden="1"/>
    </xf>
    <xf numFmtId="9" fontId="29" fillId="92" borderId="0" xfId="251" applyNumberFormat="1" applyFont="1" applyFill="1" applyProtection="1">
      <protection locked="0"/>
    </xf>
    <xf numFmtId="10" fontId="29" fillId="92" borderId="0" xfId="251" applyNumberFormat="1" applyFont="1" applyFill="1" applyBorder="1" applyProtection="1">
      <protection locked="0"/>
    </xf>
    <xf numFmtId="10" fontId="29" fillId="92" borderId="0" xfId="251" applyNumberFormat="1" applyFont="1" applyFill="1" applyProtection="1">
      <protection locked="0"/>
    </xf>
    <xf numFmtId="0" fontId="143" fillId="92" borderId="0" xfId="251" applyFont="1" applyFill="1" applyProtection="1">
      <protection hidden="1"/>
    </xf>
    <xf numFmtId="215" fontId="29" fillId="92" borderId="0" xfId="251" applyNumberFormat="1" applyFont="1" applyFill="1" applyProtection="1">
      <protection hidden="1"/>
    </xf>
    <xf numFmtId="171" fontId="29" fillId="92" borderId="0" xfId="251" applyNumberFormat="1" applyFont="1" applyFill="1" applyProtection="1">
      <protection hidden="1"/>
    </xf>
    <xf numFmtId="0" fontId="29" fillId="92" borderId="0" xfId="251" applyFont="1" applyFill="1"/>
    <xf numFmtId="0" fontId="29" fillId="92" borderId="0" xfId="251" applyFont="1" applyFill="1" applyProtection="1">
      <protection hidden="1"/>
    </xf>
    <xf numFmtId="10" fontId="29" fillId="92" borderId="0" xfId="5" applyNumberFormat="1" applyFont="1" applyFill="1" applyProtection="1">
      <protection hidden="1"/>
    </xf>
    <xf numFmtId="173" fontId="29" fillId="92" borderId="0" xfId="321" applyNumberFormat="1" applyFont="1" applyFill="1" applyProtection="1">
      <protection hidden="1"/>
    </xf>
    <xf numFmtId="10" fontId="29" fillId="92" borderId="0" xfId="321" applyNumberFormat="1" applyFont="1" applyFill="1" applyProtection="1">
      <protection hidden="1"/>
    </xf>
    <xf numFmtId="178" fontId="29" fillId="92" borderId="0" xfId="321" applyNumberFormat="1" applyFont="1" applyFill="1" applyProtection="1">
      <protection hidden="1"/>
    </xf>
    <xf numFmtId="172" fontId="29" fillId="92" borderId="0" xfId="198" applyNumberFormat="1" applyFont="1" applyFill="1" applyProtection="1">
      <protection hidden="1"/>
    </xf>
    <xf numFmtId="0" fontId="176" fillId="0" borderId="0" xfId="0" applyFont="1" applyBorder="1" applyAlignment="1">
      <alignment vertical="center"/>
    </xf>
    <xf numFmtId="14" fontId="176" fillId="0" borderId="0" xfId="0" applyNumberFormat="1" applyFont="1" applyBorder="1" applyAlignment="1" applyProtection="1">
      <alignment vertical="center"/>
      <protection hidden="1"/>
    </xf>
    <xf numFmtId="0" fontId="177" fillId="0" borderId="0" xfId="0" applyFont="1" applyBorder="1" applyAlignment="1" applyProtection="1">
      <alignment horizontal="left" vertical="center"/>
      <protection hidden="1"/>
    </xf>
    <xf numFmtId="14" fontId="115" fillId="4" borderId="0" xfId="0" applyNumberFormat="1" applyFont="1" applyFill="1" applyBorder="1" applyAlignment="1">
      <alignment vertical="center"/>
    </xf>
    <xf numFmtId="167" fontId="29" fillId="0" borderId="0" xfId="251" applyNumberFormat="1" applyFont="1" applyProtection="1">
      <protection hidden="1"/>
    </xf>
    <xf numFmtId="0" fontId="29" fillId="14" borderId="0" xfId="251" applyFont="1" applyFill="1" applyProtection="1">
      <protection hidden="1"/>
    </xf>
    <xf numFmtId="215" fontId="29" fillId="14" borderId="0" xfId="251" applyNumberFormat="1" applyFont="1" applyFill="1" applyProtection="1">
      <protection hidden="1"/>
    </xf>
    <xf numFmtId="171" fontId="29" fillId="14" borderId="0" xfId="251" applyNumberFormat="1" applyFont="1" applyFill="1" applyBorder="1" applyProtection="1">
      <protection hidden="1"/>
    </xf>
    <xf numFmtId="171" fontId="29" fillId="14" borderId="0" xfId="251" applyNumberFormat="1" applyFont="1" applyFill="1" applyProtection="1">
      <protection hidden="1"/>
    </xf>
    <xf numFmtId="0" fontId="29" fillId="14" borderId="0" xfId="251" applyFont="1" applyFill="1"/>
    <xf numFmtId="218" fontId="29" fillId="14" borderId="0" xfId="251" applyNumberFormat="1" applyFont="1" applyFill="1" applyProtection="1">
      <protection hidden="1"/>
    </xf>
    <xf numFmtId="172" fontId="29" fillId="14" borderId="0" xfId="198" applyNumberFormat="1" applyFont="1" applyFill="1" applyProtection="1">
      <protection hidden="1"/>
    </xf>
    <xf numFmtId="172" fontId="29" fillId="14" borderId="0" xfId="251" applyNumberFormat="1" applyFont="1" applyFill="1" applyProtection="1">
      <protection hidden="1"/>
    </xf>
    <xf numFmtId="10" fontId="29" fillId="14" borderId="0" xfId="321" applyNumberFormat="1" applyFont="1" applyFill="1" applyProtection="1">
      <protection hidden="1"/>
    </xf>
    <xf numFmtId="0" fontId="27" fillId="18" borderId="1" xfId="0" applyFont="1" applyFill="1" applyBorder="1" applyAlignment="1">
      <alignment horizontal="left" vertical="top" wrapText="1"/>
    </xf>
    <xf numFmtId="0" fontId="178" fillId="0" borderId="0" xfId="0" applyFont="1" applyBorder="1" applyAlignment="1" applyProtection="1">
      <alignment vertical="center"/>
      <protection hidden="1"/>
    </xf>
    <xf numFmtId="220" fontId="137" fillId="0" borderId="16" xfId="7" applyNumberFormat="1" applyFont="1" applyFill="1" applyBorder="1" applyAlignment="1" applyProtection="1">
      <alignment horizontal="center" vertical="center"/>
      <protection hidden="1"/>
    </xf>
    <xf numFmtId="14" fontId="0" fillId="18" borderId="0" xfId="0" applyNumberFormat="1" applyFill="1"/>
    <xf numFmtId="0" fontId="3" fillId="14" borderId="1" xfId="2" applyNumberFormat="1" applyFont="1" applyFill="1" applyBorder="1" applyAlignment="1" applyProtection="1">
      <alignment horizontal="center"/>
    </xf>
    <xf numFmtId="10" fontId="3" fillId="14" borderId="1" xfId="5" applyNumberFormat="1" applyFont="1" applyFill="1" applyBorder="1" applyAlignment="1">
      <alignment horizontal="center"/>
    </xf>
    <xf numFmtId="0" fontId="4" fillId="14" borderId="1" xfId="0" applyFont="1" applyFill="1" applyBorder="1"/>
    <xf numFmtId="10" fontId="4" fillId="14" borderId="1" xfId="5" applyNumberFormat="1" applyFont="1" applyFill="1" applyBorder="1"/>
    <xf numFmtId="0" fontId="124" fillId="0" borderId="0" xfId="0" applyFont="1" applyFill="1" applyBorder="1" applyAlignment="1">
      <alignment horizontal="center" vertical="center"/>
    </xf>
    <xf numFmtId="173" fontId="120" fillId="86" borderId="1" xfId="7" applyNumberFormat="1" applyFont="1" applyFill="1" applyBorder="1" applyAlignment="1" applyProtection="1">
      <alignment horizontal="center" vertical="center" shrinkToFit="1"/>
      <protection locked="0"/>
    </xf>
    <xf numFmtId="221" fontId="29" fillId="0" borderId="0" xfId="251" applyNumberFormat="1" applyFont="1"/>
    <xf numFmtId="14" fontId="170" fillId="18" borderId="9" xfId="0" applyNumberFormat="1" applyFont="1" applyFill="1" applyBorder="1" applyAlignment="1">
      <alignment horizontal="center"/>
    </xf>
    <xf numFmtId="14" fontId="170" fillId="18" borderId="10" xfId="0" applyNumberFormat="1" applyFont="1" applyFill="1" applyBorder="1" applyAlignment="1">
      <alignment horizontal="center"/>
    </xf>
    <xf numFmtId="14" fontId="170" fillId="18" borderId="11" xfId="0" applyNumberFormat="1" applyFont="1" applyFill="1" applyBorder="1" applyAlignment="1">
      <alignment horizontal="center"/>
    </xf>
    <xf numFmtId="0" fontId="170" fillId="18" borderId="9" xfId="0" applyFont="1" applyFill="1" applyBorder="1" applyAlignment="1">
      <alignment horizontal="center"/>
    </xf>
    <xf numFmtId="0" fontId="170" fillId="18" borderId="10" xfId="0" applyFont="1" applyFill="1" applyBorder="1" applyAlignment="1">
      <alignment horizontal="center"/>
    </xf>
    <xf numFmtId="0" fontId="170" fillId="18" borderId="11" xfId="0" applyFont="1" applyFill="1" applyBorder="1" applyAlignment="1">
      <alignment horizontal="center"/>
    </xf>
    <xf numFmtId="0" fontId="119" fillId="0" borderId="0" xfId="0" quotePrefix="1" applyFont="1" applyFill="1" applyBorder="1" applyAlignment="1" applyProtection="1">
      <alignment horizontal="center" vertical="center"/>
      <protection locked="0"/>
    </xf>
    <xf numFmtId="0" fontId="119" fillId="0" borderId="0" xfId="0" applyFont="1" applyFill="1" applyBorder="1" applyAlignment="1" applyProtection="1">
      <alignment horizontal="center" vertical="center"/>
      <protection locked="0"/>
    </xf>
    <xf numFmtId="0" fontId="119" fillId="0" borderId="3" xfId="0" applyFont="1" applyFill="1" applyBorder="1" applyAlignment="1" applyProtection="1">
      <alignment horizontal="center" vertical="center"/>
      <protection locked="0"/>
    </xf>
    <xf numFmtId="10" fontId="120" fillId="0" borderId="9" xfId="5" applyNumberFormat="1" applyFont="1" applyFill="1" applyBorder="1" applyAlignment="1" applyProtection="1">
      <alignment horizontal="center" vertical="center"/>
      <protection hidden="1"/>
    </xf>
    <xf numFmtId="10" fontId="120" fillId="0" borderId="11" xfId="5" applyNumberFormat="1" applyFont="1" applyFill="1" applyBorder="1" applyAlignment="1" applyProtection="1">
      <alignment horizontal="center" vertical="center"/>
      <protection hidden="1"/>
    </xf>
    <xf numFmtId="173" fontId="120" fillId="0" borderId="17" xfId="5" applyNumberFormat="1" applyFont="1" applyFill="1" applyBorder="1" applyAlignment="1" applyProtection="1">
      <alignment horizontal="center" vertical="center"/>
      <protection hidden="1"/>
    </xf>
    <xf numFmtId="173" fontId="120" fillId="0" borderId="19" xfId="5" applyNumberFormat="1" applyFont="1" applyFill="1" applyBorder="1" applyAlignment="1" applyProtection="1">
      <alignment horizontal="center" vertical="center"/>
      <protection hidden="1"/>
    </xf>
    <xf numFmtId="173" fontId="120" fillId="0" borderId="18" xfId="5" applyNumberFormat="1" applyFont="1" applyFill="1" applyBorder="1" applyAlignment="1" applyProtection="1">
      <alignment horizontal="center" vertical="center"/>
      <protection hidden="1"/>
    </xf>
    <xf numFmtId="179" fontId="120" fillId="86" borderId="9" xfId="1" applyNumberFormat="1" applyFont="1" applyFill="1" applyBorder="1" applyAlignment="1" applyProtection="1">
      <alignment horizontal="center" vertical="center" wrapText="1"/>
      <protection locked="0"/>
    </xf>
    <xf numFmtId="179" fontId="120" fillId="86" borderId="11" xfId="1" applyNumberFormat="1" applyFont="1" applyFill="1" applyBorder="1" applyAlignment="1" applyProtection="1">
      <alignment horizontal="center" vertical="center" wrapText="1"/>
      <protection locked="0"/>
    </xf>
    <xf numFmtId="173" fontId="179" fillId="86" borderId="17" xfId="5" applyNumberFormat="1" applyFont="1" applyFill="1" applyBorder="1" applyAlignment="1" applyProtection="1">
      <alignment horizontal="center" vertical="center"/>
      <protection locked="0"/>
    </xf>
    <xf numFmtId="173" fontId="179" fillId="86" borderId="19" xfId="5" applyNumberFormat="1" applyFont="1" applyFill="1" applyBorder="1" applyAlignment="1" applyProtection="1">
      <alignment horizontal="center" vertical="center"/>
      <protection locked="0"/>
    </xf>
    <xf numFmtId="173" fontId="179" fillId="86" borderId="18" xfId="5" applyNumberFormat="1" applyFont="1" applyFill="1" applyBorder="1" applyAlignment="1" applyProtection="1">
      <alignment horizontal="center" vertical="center"/>
      <protection locked="0"/>
    </xf>
    <xf numFmtId="173" fontId="120" fillId="0" borderId="17" xfId="7" applyNumberFormat="1" applyFont="1" applyFill="1" applyBorder="1" applyAlignment="1" applyProtection="1">
      <alignment horizontal="center" vertical="center"/>
      <protection hidden="1"/>
    </xf>
    <xf numFmtId="173" fontId="120" fillId="0" borderId="19" xfId="7" applyNumberFormat="1" applyFont="1" applyFill="1" applyBorder="1" applyAlignment="1" applyProtection="1">
      <alignment horizontal="center" vertical="center"/>
      <protection hidden="1"/>
    </xf>
    <xf numFmtId="173" fontId="120" fillId="0" borderId="18" xfId="7" applyNumberFormat="1" applyFont="1" applyFill="1" applyBorder="1" applyAlignment="1" applyProtection="1">
      <alignment horizontal="center" vertical="center"/>
      <protection hidden="1"/>
    </xf>
    <xf numFmtId="0" fontId="63" fillId="16" borderId="4" xfId="0" applyFont="1" applyFill="1" applyBorder="1" applyAlignment="1" applyProtection="1">
      <alignment horizontal="left" vertical="top" wrapText="1"/>
      <protection locked="0"/>
    </xf>
    <xf numFmtId="0" fontId="63" fillId="16" borderId="5" xfId="0" applyFont="1" applyFill="1" applyBorder="1" applyAlignment="1" applyProtection="1">
      <alignment horizontal="left" vertical="top" wrapText="1"/>
      <protection locked="0"/>
    </xf>
    <xf numFmtId="0" fontId="63" fillId="16" borderId="6" xfId="0" applyFont="1" applyFill="1" applyBorder="1" applyAlignment="1" applyProtection="1">
      <alignment horizontal="left" vertical="top" wrapText="1"/>
      <protection locked="0"/>
    </xf>
    <xf numFmtId="0" fontId="63" fillId="16" borderId="15" xfId="0" applyFont="1" applyFill="1" applyBorder="1" applyAlignment="1" applyProtection="1">
      <alignment horizontal="left" vertical="top" wrapText="1"/>
      <protection locked="0"/>
    </xf>
    <xf numFmtId="0" fontId="63" fillId="16" borderId="0" xfId="0" applyFont="1" applyFill="1" applyBorder="1" applyAlignment="1" applyProtection="1">
      <alignment horizontal="left" vertical="top" wrapText="1"/>
      <protection locked="0"/>
    </xf>
    <xf numFmtId="0" fontId="63" fillId="16" borderId="2" xfId="0" applyFont="1" applyFill="1" applyBorder="1" applyAlignment="1" applyProtection="1">
      <alignment horizontal="left" vertical="top" wrapText="1"/>
      <protection locked="0"/>
    </xf>
    <xf numFmtId="0" fontId="119" fillId="0" borderId="0" xfId="0" applyFont="1" applyFill="1" applyBorder="1" applyAlignment="1" applyProtection="1">
      <alignment horizontal="center" vertical="center" shrinkToFit="1"/>
      <protection locked="0"/>
    </xf>
    <xf numFmtId="0" fontId="119" fillId="0" borderId="5" xfId="0" applyFont="1" applyBorder="1" applyAlignment="1" applyProtection="1">
      <alignment horizontal="center" vertical="center"/>
      <protection locked="0"/>
    </xf>
    <xf numFmtId="0" fontId="119" fillId="0" borderId="0" xfId="0" applyFont="1" applyFill="1" applyBorder="1" applyAlignment="1" applyProtection="1">
      <alignment vertical="center"/>
      <protection locked="0"/>
    </xf>
    <xf numFmtId="0" fontId="119" fillId="0" borderId="0" xfId="0" applyFont="1" applyFill="1" applyBorder="1" applyAlignment="1" applyProtection="1">
      <alignment horizontal="center" vertical="center" wrapText="1"/>
      <protection locked="0"/>
    </xf>
    <xf numFmtId="164" fontId="120" fillId="86" borderId="17" xfId="3" applyNumberFormat="1" applyFont="1" applyFill="1" applyBorder="1" applyAlignment="1" applyProtection="1">
      <alignment horizontal="center" vertical="center"/>
      <protection locked="0"/>
    </xf>
    <xf numFmtId="164" fontId="120" fillId="86" borderId="19" xfId="3" applyNumberFormat="1" applyFont="1" applyFill="1" applyBorder="1" applyAlignment="1" applyProtection="1">
      <alignment horizontal="center" vertical="center"/>
      <protection locked="0"/>
    </xf>
    <xf numFmtId="164" fontId="120" fillId="86" borderId="18" xfId="3" applyNumberFormat="1" applyFont="1" applyFill="1" applyBorder="1" applyAlignment="1" applyProtection="1">
      <alignment horizontal="center" vertical="center"/>
      <protection locked="0"/>
    </xf>
    <xf numFmtId="0" fontId="120" fillId="0" borderId="17" xfId="0" applyFont="1" applyBorder="1" applyAlignment="1" applyProtection="1">
      <alignment horizontal="center" vertical="center" wrapText="1"/>
      <protection hidden="1"/>
    </xf>
    <xf numFmtId="0" fontId="120" fillId="0" borderId="19" xfId="0" applyFont="1" applyBorder="1" applyAlignment="1" applyProtection="1">
      <alignment horizontal="center" vertical="center" wrapText="1"/>
      <protection hidden="1"/>
    </xf>
    <xf numFmtId="0" fontId="120" fillId="0" borderId="18" xfId="0" applyFont="1" applyBorder="1" applyAlignment="1" applyProtection="1">
      <alignment horizontal="center" vertical="center" wrapText="1"/>
      <protection hidden="1"/>
    </xf>
    <xf numFmtId="0" fontId="119" fillId="86" borderId="17" xfId="0" applyFont="1" applyFill="1" applyBorder="1" applyAlignment="1" applyProtection="1">
      <alignment horizontal="center" vertical="center"/>
      <protection locked="0"/>
    </xf>
    <xf numFmtId="0" fontId="119" fillId="86" borderId="19" xfId="0" applyFont="1" applyFill="1" applyBorder="1" applyAlignment="1" applyProtection="1">
      <alignment horizontal="center" vertical="center"/>
      <protection locked="0"/>
    </xf>
    <xf numFmtId="0" fontId="119" fillId="86" borderId="18" xfId="0" applyFont="1" applyFill="1" applyBorder="1" applyAlignment="1" applyProtection="1">
      <alignment horizontal="center" vertical="center"/>
      <protection locked="0"/>
    </xf>
    <xf numFmtId="0" fontId="115" fillId="0" borderId="0" xfId="0" applyFont="1" applyFill="1" applyBorder="1" applyAlignment="1">
      <alignment horizontal="center" vertical="center"/>
    </xf>
    <xf numFmtId="0" fontId="117" fillId="0" borderId="0" xfId="0" applyFont="1" applyFill="1" applyBorder="1" applyAlignment="1">
      <alignment horizontal="center" vertical="center"/>
    </xf>
    <xf numFmtId="0" fontId="119" fillId="86" borderId="1" xfId="0" applyFont="1" applyFill="1" applyBorder="1" applyAlignment="1" applyProtection="1">
      <alignment horizontal="center" vertical="center"/>
      <protection locked="0"/>
    </xf>
    <xf numFmtId="0" fontId="120" fillId="86" borderId="17" xfId="0" applyFont="1" applyFill="1" applyBorder="1" applyAlignment="1" applyProtection="1">
      <alignment horizontal="center" vertical="center" shrinkToFit="1"/>
      <protection locked="0"/>
    </xf>
    <xf numFmtId="0" fontId="120" fillId="86" borderId="19" xfId="0" applyFont="1" applyFill="1" applyBorder="1" applyAlignment="1" applyProtection="1">
      <alignment horizontal="center" vertical="center" shrinkToFit="1"/>
      <protection locked="0"/>
    </xf>
    <xf numFmtId="0" fontId="120" fillId="86" borderId="18" xfId="0" applyFont="1" applyFill="1" applyBorder="1" applyAlignment="1" applyProtection="1">
      <alignment horizontal="center" vertical="center" shrinkToFit="1"/>
      <protection locked="0"/>
    </xf>
    <xf numFmtId="0" fontId="119" fillId="86" borderId="17" xfId="0" applyFont="1" applyFill="1" applyBorder="1" applyAlignment="1" applyProtection="1">
      <alignment horizontal="center" vertical="center" shrinkToFit="1"/>
      <protection locked="0"/>
    </xf>
    <xf numFmtId="0" fontId="119" fillId="86" borderId="19" xfId="0" applyFont="1" applyFill="1" applyBorder="1" applyAlignment="1" applyProtection="1">
      <alignment horizontal="center" vertical="center" shrinkToFit="1"/>
      <protection locked="0"/>
    </xf>
    <xf numFmtId="0" fontId="119" fillId="86" borderId="18" xfId="0" applyFont="1" applyFill="1" applyBorder="1" applyAlignment="1" applyProtection="1">
      <alignment horizontal="center" vertical="center" shrinkToFit="1"/>
      <protection locked="0"/>
    </xf>
    <xf numFmtId="0" fontId="120" fillId="0" borderId="3" xfId="0" applyFont="1" applyFill="1" applyBorder="1" applyAlignment="1" applyProtection="1">
      <alignment horizontal="center" vertical="center"/>
      <protection locked="0"/>
    </xf>
    <xf numFmtId="3" fontId="119" fillId="86" borderId="17" xfId="0" applyNumberFormat="1" applyFont="1" applyFill="1" applyBorder="1" applyAlignment="1" applyProtection="1">
      <alignment horizontal="center" vertical="center"/>
      <protection locked="0"/>
    </xf>
    <xf numFmtId="3" fontId="119" fillId="86" borderId="19" xfId="0" applyNumberFormat="1" applyFont="1" applyFill="1" applyBorder="1" applyAlignment="1" applyProtection="1">
      <alignment horizontal="center" vertical="center"/>
      <protection locked="0"/>
    </xf>
    <xf numFmtId="3" fontId="119" fillId="86" borderId="18" xfId="0" applyNumberFormat="1" applyFont="1" applyFill="1" applyBorder="1" applyAlignment="1" applyProtection="1">
      <alignment horizontal="center" vertical="center"/>
      <protection locked="0"/>
    </xf>
    <xf numFmtId="0" fontId="119" fillId="86" borderId="1" xfId="0" applyFont="1" applyFill="1" applyBorder="1" applyAlignment="1" applyProtection="1">
      <alignment horizontal="center" vertical="center" shrinkToFit="1"/>
      <protection locked="0"/>
    </xf>
    <xf numFmtId="179" fontId="120" fillId="86" borderId="17" xfId="1" applyNumberFormat="1" applyFont="1" applyFill="1" applyBorder="1" applyAlignment="1" applyProtection="1">
      <alignment horizontal="center" vertical="center"/>
      <protection locked="0"/>
    </xf>
    <xf numFmtId="179" fontId="120" fillId="86" borderId="18" xfId="1" applyNumberFormat="1" applyFont="1" applyFill="1" applyBorder="1" applyAlignment="1" applyProtection="1">
      <alignment horizontal="center" vertical="center"/>
      <protection locked="0"/>
    </xf>
    <xf numFmtId="10" fontId="120" fillId="86" borderId="17" xfId="3" applyNumberFormat="1" applyFont="1" applyFill="1" applyBorder="1" applyAlignment="1" applyProtection="1">
      <alignment horizontal="center" vertical="center"/>
      <protection locked="0"/>
    </xf>
    <xf numFmtId="10" fontId="120" fillId="86" borderId="18" xfId="3" applyNumberFormat="1" applyFont="1" applyFill="1" applyBorder="1" applyAlignment="1" applyProtection="1">
      <alignment horizontal="center" vertical="center"/>
      <protection locked="0"/>
    </xf>
    <xf numFmtId="0" fontId="125" fillId="0" borderId="0" xfId="0" applyFont="1" applyBorder="1" applyAlignment="1">
      <alignment horizontal="center" vertical="center"/>
    </xf>
    <xf numFmtId="0" fontId="120" fillId="86" borderId="17" xfId="0" applyFont="1" applyFill="1" applyBorder="1" applyAlignment="1" applyProtection="1">
      <alignment horizontal="center" vertical="center"/>
      <protection locked="0"/>
    </xf>
    <xf numFmtId="0" fontId="120" fillId="86" borderId="19" xfId="0" applyFont="1" applyFill="1" applyBorder="1" applyAlignment="1" applyProtection="1">
      <alignment horizontal="center" vertical="center"/>
      <protection locked="0"/>
    </xf>
    <xf numFmtId="0" fontId="120" fillId="86" borderId="18" xfId="0" applyFont="1" applyFill="1" applyBorder="1" applyAlignment="1" applyProtection="1">
      <alignment horizontal="center" vertical="center"/>
      <protection locked="0"/>
    </xf>
    <xf numFmtId="213" fontId="120" fillId="86" borderId="17" xfId="3" applyNumberFormat="1" applyFont="1" applyFill="1" applyBorder="1" applyAlignment="1" applyProtection="1">
      <alignment horizontal="center" vertical="center"/>
      <protection locked="0"/>
    </xf>
    <xf numFmtId="213" fontId="120" fillId="86" borderId="19" xfId="3" applyNumberFormat="1" applyFont="1" applyFill="1" applyBorder="1" applyAlignment="1" applyProtection="1">
      <alignment horizontal="center" vertical="center"/>
      <protection locked="0"/>
    </xf>
    <xf numFmtId="213" fontId="120" fillId="86" borderId="18" xfId="3" applyNumberFormat="1" applyFont="1" applyFill="1" applyBorder="1" applyAlignment="1" applyProtection="1">
      <alignment horizontal="center" vertical="center"/>
      <protection locked="0"/>
    </xf>
    <xf numFmtId="0" fontId="125" fillId="0" borderId="0" xfId="0" applyFont="1" applyBorder="1" applyAlignment="1">
      <alignment horizontal="left" vertical="center"/>
    </xf>
    <xf numFmtId="0" fontId="120" fillId="0" borderId="0" xfId="0" applyFont="1" applyAlignment="1" applyProtection="1">
      <alignment vertical="center"/>
      <protection hidden="1"/>
    </xf>
    <xf numFmtId="0" fontId="120" fillId="0" borderId="2" xfId="0" applyFont="1" applyBorder="1" applyAlignment="1" applyProtection="1">
      <alignment vertical="center"/>
      <protection hidden="1"/>
    </xf>
    <xf numFmtId="0" fontId="124" fillId="0" borderId="0" xfId="0" applyFont="1" applyFill="1" applyBorder="1" applyAlignment="1">
      <alignment horizontal="center" vertical="center"/>
    </xf>
    <xf numFmtId="211" fontId="120" fillId="86" borderId="17" xfId="5" applyNumberFormat="1" applyFont="1" applyFill="1" applyBorder="1" applyAlignment="1" applyProtection="1">
      <alignment horizontal="center" vertical="center"/>
      <protection locked="0"/>
    </xf>
    <xf numFmtId="211" fontId="120" fillId="86" borderId="19" xfId="5" applyNumberFormat="1" applyFont="1" applyFill="1" applyBorder="1" applyAlignment="1" applyProtection="1">
      <alignment horizontal="center" vertical="center"/>
      <protection locked="0"/>
    </xf>
    <xf numFmtId="211" fontId="120" fillId="86" borderId="18" xfId="5" applyNumberFormat="1" applyFont="1" applyFill="1" applyBorder="1" applyAlignment="1" applyProtection="1">
      <alignment horizontal="center" vertical="center"/>
      <protection locked="0"/>
    </xf>
    <xf numFmtId="10" fontId="120" fillId="86" borderId="17" xfId="5" applyNumberFormat="1" applyFont="1" applyFill="1" applyBorder="1" applyAlignment="1" applyProtection="1">
      <alignment horizontal="center" vertical="center"/>
      <protection locked="0"/>
    </xf>
    <xf numFmtId="10" fontId="120" fillId="86" borderId="19" xfId="5" applyNumberFormat="1" applyFont="1" applyFill="1" applyBorder="1" applyAlignment="1" applyProtection="1">
      <alignment horizontal="center" vertical="center"/>
      <protection locked="0"/>
    </xf>
    <xf numFmtId="10" fontId="120" fillId="86" borderId="18" xfId="5" applyNumberFormat="1" applyFont="1" applyFill="1" applyBorder="1" applyAlignment="1" applyProtection="1">
      <alignment horizontal="center" vertical="center"/>
      <protection locked="0"/>
    </xf>
    <xf numFmtId="212" fontId="120" fillId="86" borderId="17" xfId="7" applyNumberFormat="1" applyFont="1" applyFill="1" applyBorder="1" applyAlignment="1" applyProtection="1">
      <alignment horizontal="center" vertical="center" shrinkToFit="1"/>
      <protection locked="0"/>
    </xf>
    <xf numFmtId="212" fontId="120" fillId="86" borderId="18" xfId="7" applyNumberFormat="1" applyFont="1" applyFill="1" applyBorder="1" applyAlignment="1" applyProtection="1">
      <alignment horizontal="center" vertical="center" shrinkToFit="1"/>
      <protection locked="0"/>
    </xf>
    <xf numFmtId="173" fontId="179" fillId="0" borderId="17" xfId="5" applyNumberFormat="1" applyFont="1" applyFill="1" applyBorder="1" applyAlignment="1" applyProtection="1">
      <alignment horizontal="center" vertical="center"/>
      <protection hidden="1"/>
    </xf>
    <xf numFmtId="173" fontId="179" fillId="0" borderId="19" xfId="5" applyNumberFormat="1" applyFont="1" applyFill="1" applyBorder="1" applyAlignment="1" applyProtection="1">
      <alignment horizontal="center" vertical="center"/>
      <protection hidden="1"/>
    </xf>
    <xf numFmtId="173" fontId="179" fillId="0" borderId="18" xfId="5" applyNumberFormat="1" applyFont="1" applyFill="1" applyBorder="1" applyAlignment="1" applyProtection="1">
      <alignment horizontal="center" vertical="center"/>
      <protection hidden="1"/>
    </xf>
    <xf numFmtId="0" fontId="130" fillId="0" borderId="0" xfId="0" applyFont="1" applyBorder="1" applyAlignment="1">
      <alignment horizontal="center" vertical="center" wrapText="1" shrinkToFit="1"/>
    </xf>
    <xf numFmtId="0" fontId="130" fillId="0" borderId="3" xfId="0" applyFont="1" applyBorder="1" applyAlignment="1">
      <alignment horizontal="center" vertical="center" wrapText="1" shrinkToFit="1"/>
    </xf>
    <xf numFmtId="179" fontId="120" fillId="86" borderId="17" xfId="3" applyNumberFormat="1" applyFont="1" applyFill="1" applyBorder="1" applyAlignment="1" applyProtection="1">
      <alignment horizontal="center" vertical="center"/>
      <protection locked="0"/>
    </xf>
    <xf numFmtId="179" fontId="120" fillId="86" borderId="18" xfId="3" applyNumberFormat="1" applyFont="1" applyFill="1" applyBorder="1" applyAlignment="1" applyProtection="1">
      <alignment horizontal="center" vertical="center"/>
      <protection locked="0"/>
    </xf>
    <xf numFmtId="213" fontId="120" fillId="86" borderId="17" xfId="5" applyNumberFormat="1" applyFont="1" applyFill="1" applyBorder="1" applyAlignment="1" applyProtection="1">
      <alignment horizontal="center" vertical="center"/>
      <protection locked="0"/>
    </xf>
    <xf numFmtId="213" fontId="120" fillId="86" borderId="18" xfId="5" applyNumberFormat="1" applyFont="1" applyFill="1" applyBorder="1" applyAlignment="1" applyProtection="1">
      <alignment horizontal="center" vertical="center"/>
      <protection locked="0"/>
    </xf>
    <xf numFmtId="173" fontId="120" fillId="86" borderId="17" xfId="5" applyNumberFormat="1" applyFont="1" applyFill="1" applyBorder="1" applyAlignment="1" applyProtection="1">
      <alignment horizontal="center" vertical="center"/>
      <protection locked="0"/>
    </xf>
    <xf numFmtId="173" fontId="120" fillId="86" borderId="18" xfId="5" applyNumberFormat="1" applyFont="1" applyFill="1" applyBorder="1" applyAlignment="1" applyProtection="1">
      <alignment horizontal="center" vertical="center"/>
      <protection locked="0"/>
    </xf>
    <xf numFmtId="0" fontId="63" fillId="16" borderId="7" xfId="0" applyFont="1" applyFill="1" applyBorder="1" applyAlignment="1" applyProtection="1">
      <alignment horizontal="left" vertical="top" wrapText="1"/>
      <protection locked="0"/>
    </xf>
    <xf numFmtId="0" fontId="63" fillId="16" borderId="3" xfId="0" applyFont="1" applyFill="1" applyBorder="1" applyAlignment="1" applyProtection="1">
      <alignment horizontal="left" vertical="top" wrapText="1"/>
      <protection locked="0"/>
    </xf>
    <xf numFmtId="0" fontId="63" fillId="16" borderId="8" xfId="0" applyFont="1" applyFill="1" applyBorder="1" applyAlignment="1" applyProtection="1">
      <alignment horizontal="left" vertical="top" wrapText="1"/>
      <protection locked="0"/>
    </xf>
    <xf numFmtId="0" fontId="121" fillId="0" borderId="2" xfId="0" applyFont="1" applyBorder="1" applyAlignment="1">
      <alignment horizontal="left" vertical="center"/>
    </xf>
    <xf numFmtId="0" fontId="31" fillId="0" borderId="0" xfId="0" applyFont="1" applyBorder="1" applyAlignment="1">
      <alignment vertical="center"/>
    </xf>
    <xf numFmtId="173" fontId="120" fillId="0" borderId="0" xfId="7" applyNumberFormat="1" applyFont="1" applyFill="1" applyBorder="1" applyAlignment="1" applyProtection="1">
      <alignment horizontal="center" vertical="center"/>
      <protection hidden="1"/>
    </xf>
    <xf numFmtId="0" fontId="136" fillId="0" borderId="20" xfId="0" applyFont="1" applyFill="1" applyBorder="1" applyAlignment="1" applyProtection="1">
      <alignment horizontal="center" vertical="center"/>
      <protection hidden="1"/>
    </xf>
    <xf numFmtId="0" fontId="136" fillId="0" borderId="21" xfId="0" applyFont="1" applyFill="1" applyBorder="1" applyAlignment="1" applyProtection="1">
      <alignment horizontal="center" vertical="center"/>
      <protection hidden="1"/>
    </xf>
    <xf numFmtId="0" fontId="136" fillId="0" borderId="22" xfId="0" applyFont="1" applyFill="1" applyBorder="1" applyAlignment="1" applyProtection="1">
      <alignment horizontal="center" vertical="center"/>
      <protection hidden="1"/>
    </xf>
    <xf numFmtId="0" fontId="132" fillId="0" borderId="0" xfId="0" applyFont="1" applyFill="1" applyBorder="1" applyAlignment="1">
      <alignment horizontal="left" vertical="center"/>
    </xf>
    <xf numFmtId="0" fontId="132" fillId="0" borderId="0" xfId="0" applyFont="1" applyFill="1" applyBorder="1" applyAlignment="1">
      <alignment horizontal="left" vertical="top"/>
    </xf>
    <xf numFmtId="170" fontId="125" fillId="0" borderId="15" xfId="0" applyNumberFormat="1" applyFont="1" applyBorder="1" applyAlignment="1">
      <alignment horizontal="center" vertical="center"/>
    </xf>
    <xf numFmtId="4" fontId="121" fillId="0" borderId="18" xfId="1" applyNumberFormat="1" applyFont="1" applyBorder="1" applyAlignment="1" applyProtection="1">
      <alignment horizontal="center" vertical="center"/>
      <protection hidden="1"/>
    </xf>
    <xf numFmtId="4" fontId="121" fillId="0" borderId="1" xfId="1" applyNumberFormat="1" applyFont="1" applyBorder="1" applyAlignment="1" applyProtection="1">
      <alignment horizontal="center" vertical="center"/>
      <protection hidden="1"/>
    </xf>
    <xf numFmtId="179" fontId="120" fillId="87" borderId="17" xfId="3" applyNumberFormat="1" applyFont="1" applyFill="1" applyBorder="1" applyAlignment="1" applyProtection="1">
      <alignment horizontal="center" vertical="center"/>
      <protection locked="0"/>
    </xf>
    <xf numFmtId="179" fontId="120" fillId="87" borderId="18" xfId="3" applyNumberFormat="1" applyFont="1" applyFill="1" applyBorder="1" applyAlignment="1" applyProtection="1">
      <alignment horizontal="center" vertical="center"/>
      <protection locked="0"/>
    </xf>
    <xf numFmtId="173" fontId="120" fillId="86" borderId="19" xfId="7" applyNumberFormat="1" applyFont="1" applyFill="1" applyBorder="1" applyAlignment="1" applyProtection="1">
      <alignment horizontal="center" vertical="center"/>
      <protection locked="0"/>
    </xf>
    <xf numFmtId="173" fontId="120" fillId="86" borderId="18" xfId="7" applyNumberFormat="1" applyFont="1" applyFill="1" applyBorder="1" applyAlignment="1" applyProtection="1">
      <alignment horizontal="center" vertical="center"/>
      <protection locked="0"/>
    </xf>
    <xf numFmtId="179" fontId="120" fillId="86" borderId="4" xfId="3" applyNumberFormat="1" applyFont="1" applyFill="1" applyBorder="1" applyAlignment="1" applyProtection="1">
      <alignment horizontal="center" vertical="center"/>
      <protection locked="0"/>
    </xf>
    <xf numFmtId="179" fontId="120" fillId="86" borderId="6" xfId="3" applyNumberFormat="1" applyFont="1" applyFill="1" applyBorder="1" applyAlignment="1" applyProtection="1">
      <alignment horizontal="center" vertical="center"/>
      <protection locked="0"/>
    </xf>
    <xf numFmtId="179" fontId="120" fillId="86" borderId="7" xfId="3" applyNumberFormat="1" applyFont="1" applyFill="1" applyBorder="1" applyAlignment="1" applyProtection="1">
      <alignment horizontal="center" vertical="center"/>
      <protection locked="0"/>
    </xf>
    <xf numFmtId="179" fontId="120" fillId="86" borderId="8" xfId="3" applyNumberFormat="1" applyFont="1" applyFill="1" applyBorder="1" applyAlignment="1" applyProtection="1">
      <alignment horizontal="center" vertical="center"/>
      <protection locked="0"/>
    </xf>
    <xf numFmtId="0" fontId="119" fillId="0" borderId="2" xfId="0" applyFont="1" applyBorder="1" applyAlignment="1" applyProtection="1">
      <alignment horizontal="left" vertical="center"/>
      <protection hidden="1"/>
    </xf>
    <xf numFmtId="0" fontId="9" fillId="91" borderId="1" xfId="0" applyFont="1" applyFill="1" applyBorder="1" applyAlignment="1" applyProtection="1">
      <alignment horizontal="center" vertical="center" wrapText="1"/>
      <protection hidden="1"/>
    </xf>
    <xf numFmtId="0" fontId="172" fillId="91" borderId="0" xfId="0" applyFont="1" applyFill="1" applyAlignment="1" applyProtection="1">
      <alignment horizontal="center" vertical="top" wrapText="1"/>
      <protection hidden="1"/>
    </xf>
    <xf numFmtId="0" fontId="173" fillId="91" borderId="1" xfId="0" applyFont="1" applyFill="1" applyBorder="1" applyAlignment="1" applyProtection="1">
      <alignment horizontal="center" vertical="center" wrapText="1"/>
      <protection hidden="1"/>
    </xf>
    <xf numFmtId="10" fontId="9" fillId="91" borderId="1" xfId="1353" applyNumberFormat="1" applyFont="1" applyFill="1" applyBorder="1" applyAlignment="1" applyProtection="1">
      <alignment horizontal="center" vertical="center" wrapText="1"/>
      <protection hidden="1"/>
    </xf>
    <xf numFmtId="171" fontId="21" fillId="0" borderId="24" xfId="3" applyNumberFormat="1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171" fontId="21" fillId="0" borderId="35" xfId="3" applyNumberFormat="1" applyFont="1" applyBorder="1" applyAlignment="1">
      <alignment horizontal="center" vertical="top"/>
    </xf>
    <xf numFmtId="171" fontId="21" fillId="0" borderId="36" xfId="3" applyNumberFormat="1" applyFont="1" applyBorder="1" applyAlignment="1">
      <alignment horizontal="center" vertical="top"/>
    </xf>
    <xf numFmtId="171" fontId="21" fillId="0" borderId="37" xfId="3" applyNumberFormat="1" applyFont="1" applyBorder="1" applyAlignment="1">
      <alignment horizontal="center" vertical="top"/>
    </xf>
    <xf numFmtId="0" fontId="21" fillId="0" borderId="24" xfId="0" applyFont="1" applyBorder="1" applyAlignment="1">
      <alignment horizontal="center" vertical="top"/>
    </xf>
    <xf numFmtId="0" fontId="21" fillId="0" borderId="35" xfId="0" applyFont="1" applyBorder="1" applyAlignment="1">
      <alignment horizontal="center" vertical="top"/>
    </xf>
    <xf numFmtId="0" fontId="21" fillId="0" borderId="36" xfId="0" applyFont="1" applyBorder="1" applyAlignment="1">
      <alignment horizontal="center" vertical="top"/>
    </xf>
    <xf numFmtId="0" fontId="21" fillId="0" borderId="37" xfId="0" applyFont="1" applyBorder="1" applyAlignment="1">
      <alignment horizontal="center" vertical="top"/>
    </xf>
    <xf numFmtId="0" fontId="31" fillId="0" borderId="0" xfId="0" applyFont="1" applyFill="1" applyBorder="1" applyAlignment="1" applyProtection="1">
      <alignment vertical="center"/>
      <protection hidden="1"/>
    </xf>
    <xf numFmtId="0" fontId="124" fillId="0" borderId="0" xfId="0" applyFont="1" applyFill="1" applyBorder="1" applyAlignment="1" applyProtection="1">
      <alignment horizontal="left" vertical="top"/>
      <protection hidden="1"/>
    </xf>
    <xf numFmtId="0" fontId="31" fillId="0" borderId="0" xfId="0" applyFont="1" applyFill="1" applyBorder="1" applyAlignment="1" applyProtection="1">
      <alignment horizontal="left" vertical="top"/>
      <protection hidden="1"/>
    </xf>
    <xf numFmtId="0" fontId="31" fillId="0" borderId="0" xfId="0" applyFont="1" applyFill="1" applyBorder="1" applyAlignment="1" applyProtection="1">
      <alignment horizontal="right" vertical="top"/>
      <protection hidden="1"/>
    </xf>
    <xf numFmtId="0" fontId="31" fillId="0" borderId="0" xfId="0" applyFont="1" applyFill="1" applyBorder="1" applyAlignment="1" applyProtection="1">
      <alignment horizontal="left" vertical="top" wrapText="1"/>
      <protection hidden="1"/>
    </xf>
    <xf numFmtId="170" fontId="30" fillId="0" borderId="1" xfId="1" applyFont="1" applyFill="1" applyBorder="1" applyAlignment="1" applyProtection="1">
      <alignment horizontal="left" vertical="top"/>
      <protection hidden="1"/>
    </xf>
    <xf numFmtId="0" fontId="138" fillId="0" borderId="0" xfId="0" applyFont="1" applyFill="1" applyBorder="1" applyAlignment="1" applyProtection="1">
      <alignment vertical="center"/>
      <protection hidden="1"/>
    </xf>
    <xf numFmtId="0" fontId="139" fillId="0" borderId="0" xfId="0" applyFont="1" applyFill="1" applyBorder="1" applyAlignment="1" applyProtection="1">
      <alignment vertical="center"/>
      <protection hidden="1"/>
    </xf>
    <xf numFmtId="0" fontId="139" fillId="0" borderId="0" xfId="0" applyFont="1" applyFill="1" applyBorder="1" applyAlignment="1">
      <alignment vertical="center"/>
    </xf>
    <xf numFmtId="0" fontId="28" fillId="0" borderId="0" xfId="0" applyFont="1" applyFill="1" applyProtection="1">
      <protection hidden="1"/>
    </xf>
    <xf numFmtId="0" fontId="30" fillId="0" borderId="0" xfId="0" applyFont="1" applyFill="1" applyBorder="1" applyAlignment="1" applyProtection="1">
      <alignment vertical="center"/>
      <protection hidden="1"/>
    </xf>
    <xf numFmtId="0" fontId="140" fillId="0" borderId="0" xfId="0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>
      <alignment vertical="center"/>
    </xf>
    <xf numFmtId="0" fontId="29" fillId="0" borderId="0" xfId="0" applyFont="1" applyFill="1" applyProtection="1">
      <protection hidden="1"/>
    </xf>
    <xf numFmtId="0" fontId="29" fillId="0" borderId="0" xfId="0" applyFont="1" applyFill="1"/>
  </cellXfs>
  <cellStyles count="1355">
    <cellStyle name="_x000d__x000a_JournalTemplate=C:\COMFO\CTALK\JOURSTD.TPL_x000d__x000a_LbStateAddress=3 3 0 251 1 89 2 311_x000d__x000a_LbStateJou" xfId="9"/>
    <cellStyle name="??" xfId="10"/>
    <cellStyle name="???" xfId="11"/>
    <cellStyle name="??? ??" xfId="12"/>
    <cellStyle name="??? 1" xfId="13"/>
    <cellStyle name="??? 2" xfId="14"/>
    <cellStyle name="??? 3" xfId="15"/>
    <cellStyle name="??? 4" xfId="16"/>
    <cellStyle name="????" xfId="17"/>
    <cellStyle name="???? ??" xfId="18"/>
    <cellStyle name="???? 2" xfId="19"/>
    <cellStyle name="?????" xfId="20"/>
    <cellStyle name="????? 1" xfId="21"/>
    <cellStyle name="????? 2" xfId="22"/>
    <cellStyle name="????? 3" xfId="23"/>
    <cellStyle name="????? 4" xfId="24"/>
    <cellStyle name="????? 5" xfId="25"/>
    <cellStyle name="????? 6" xfId="26"/>
    <cellStyle name="??????" xfId="27"/>
    <cellStyle name="???????" xfId="28"/>
    <cellStyle name="????????" xfId="29"/>
    <cellStyle name="????????? 1" xfId="30"/>
    <cellStyle name="????????? 2" xfId="31"/>
    <cellStyle name="????????? 3" xfId="32"/>
    <cellStyle name="????????? 4" xfId="33"/>
    <cellStyle name="??????????" xfId="34"/>
    <cellStyle name="????????????" xfId="35"/>
    <cellStyle name="?????????????" xfId="36"/>
    <cellStyle name="??????????????????? [0]_swap" xfId="37"/>
    <cellStyle name="??????????????????????" xfId="38"/>
    <cellStyle name="???????????????????_swap" xfId="39"/>
    <cellStyle name="?????????????????_Attach2-peer compare" xfId="40"/>
    <cellStyle name="??????????????1" xfId="41"/>
    <cellStyle name="??????????????2" xfId="42"/>
    <cellStyle name="??????????????3" xfId="43"/>
    <cellStyle name="??????????????4" xfId="44"/>
    <cellStyle name="??????????????5" xfId="45"/>
    <cellStyle name="??????????????6" xfId="46"/>
    <cellStyle name="????_ALM System - Field" xfId="47"/>
    <cellStyle name="???_Data - Bloomberg" xfId="48"/>
    <cellStyle name="?鹎%U龡&amp;H?_x0008__x001c__x001c_?_x0007__x0001__x0001_" xfId="920"/>
    <cellStyle name="?鹎%U龡&amp;H?_x0008__x001c__x001c_?_x0007__x0001__x0001_ 2" xfId="921"/>
    <cellStyle name="0mitP" xfId="49"/>
    <cellStyle name="0ohneP" xfId="50"/>
    <cellStyle name="10mitP" xfId="51"/>
    <cellStyle name="12mitP" xfId="52"/>
    <cellStyle name="12ohneP" xfId="53"/>
    <cellStyle name="13mitP" xfId="54"/>
    <cellStyle name="1mitP" xfId="55"/>
    <cellStyle name="1ohneP" xfId="56"/>
    <cellStyle name="20% - ????? 1" xfId="57"/>
    <cellStyle name="20% - ????? 2" xfId="58"/>
    <cellStyle name="20% - ????? 3" xfId="59"/>
    <cellStyle name="20% - ????? 4" xfId="60"/>
    <cellStyle name="20% - ????? 5" xfId="61"/>
    <cellStyle name="20% - ????? 6" xfId="62"/>
    <cellStyle name="20% - ??????????????1" xfId="63"/>
    <cellStyle name="20% - ??????????????2" xfId="64"/>
    <cellStyle name="20% - ??????????????3" xfId="65"/>
    <cellStyle name="20% - ??????????????4" xfId="66"/>
    <cellStyle name="20% - ??????????????5" xfId="67"/>
    <cellStyle name="20% - ??????????????6" xfId="68"/>
    <cellStyle name="20% - Accent1 2" xfId="69"/>
    <cellStyle name="20% - Accent2 2" xfId="70"/>
    <cellStyle name="20% - Accent3 2" xfId="71"/>
    <cellStyle name="20% - Accent4 2" xfId="72"/>
    <cellStyle name="20% - Accent5 2" xfId="73"/>
    <cellStyle name="20% - Accent6 2" xfId="74"/>
    <cellStyle name="20% - Énfasis1" xfId="75"/>
    <cellStyle name="20% - Énfasis2" xfId="76"/>
    <cellStyle name="20% - Énfasis3" xfId="77"/>
    <cellStyle name="20% - Énfasis4" xfId="78"/>
    <cellStyle name="20% - Énfasis5" xfId="79"/>
    <cellStyle name="20% - Énfasis6" xfId="80"/>
    <cellStyle name="20% - アクセント 1" xfId="81"/>
    <cellStyle name="20% - アクセント 2" xfId="82"/>
    <cellStyle name="20% - アクセント 3" xfId="83"/>
    <cellStyle name="20% - アクセント 4" xfId="84"/>
    <cellStyle name="20% - アクセント 5" xfId="85"/>
    <cellStyle name="20% - アクセント 6" xfId="86"/>
    <cellStyle name="20% - ส่วนที่ถูกเน้น1" xfId="87"/>
    <cellStyle name="20% - ส่วนที่ถูกเน้น2" xfId="88"/>
    <cellStyle name="20% - ส่วนที่ถูกเน้น3" xfId="89"/>
    <cellStyle name="20% - ส่วนที่ถูกเน้น4" xfId="90"/>
    <cellStyle name="20% - ส่วนที่ถูกเน้น5" xfId="91"/>
    <cellStyle name="20% - ส่วนที่ถูกเน้น6" xfId="92"/>
    <cellStyle name="20% - 强调文字颜色 1 2" xfId="922"/>
    <cellStyle name="20% - 强调文字颜色 1 2 2" xfId="923"/>
    <cellStyle name="20% - 强调文字颜色 1 2 2 2" xfId="924"/>
    <cellStyle name="20% - 强调文字颜色 1 2 3" xfId="925"/>
    <cellStyle name="20% - 强调文字颜色 1 3" xfId="926"/>
    <cellStyle name="20% - 强调文字颜色 1 3 2" xfId="927"/>
    <cellStyle name="20% - 强调文字颜色 1 3 2 2" xfId="928"/>
    <cellStyle name="20% - 强调文字颜色 1 3 2 2 2" xfId="929"/>
    <cellStyle name="20% - 强调文字颜色 1 3 2 3" xfId="930"/>
    <cellStyle name="20% - 强调文字颜色 1 3 3" xfId="931"/>
    <cellStyle name="20% - 强调文字颜色 1 3 3 2" xfId="932"/>
    <cellStyle name="20% - 强调文字颜色 1 3 4" xfId="933"/>
    <cellStyle name="20% - 强调文字颜色 1 4" xfId="934"/>
    <cellStyle name="20% - 强调文字颜色 1 4 2" xfId="935"/>
    <cellStyle name="20% - 强调文字颜色 1 4 2 2" xfId="936"/>
    <cellStyle name="20% - 强调文字颜色 1 4 3" xfId="937"/>
    <cellStyle name="20% - 强调文字颜色 1 5" xfId="938"/>
    <cellStyle name="20% - 强调文字颜色 1 5 2" xfId="939"/>
    <cellStyle name="20% - 强调文字颜色 2 2" xfId="940"/>
    <cellStyle name="20% - 强调文字颜色 2 2 2" xfId="941"/>
    <cellStyle name="20% - 强调文字颜色 2 2 2 2" xfId="942"/>
    <cellStyle name="20% - 强调文字颜色 2 2 3" xfId="943"/>
    <cellStyle name="20% - 强调文字颜色 2 3" xfId="944"/>
    <cellStyle name="20% - 强调文字颜色 2 3 2" xfId="945"/>
    <cellStyle name="20% - 强调文字颜色 2 3 2 2" xfId="946"/>
    <cellStyle name="20% - 强调文字颜色 2 3 2 2 2" xfId="947"/>
    <cellStyle name="20% - 强调文字颜色 2 3 2 3" xfId="948"/>
    <cellStyle name="20% - 强调文字颜色 2 3 3" xfId="949"/>
    <cellStyle name="20% - 强调文字颜色 2 3 3 2" xfId="950"/>
    <cellStyle name="20% - 强调文字颜色 2 3 4" xfId="951"/>
    <cellStyle name="20% - 强调文字颜色 2 4" xfId="952"/>
    <cellStyle name="20% - 强调文字颜色 2 4 2" xfId="953"/>
    <cellStyle name="20% - 强调文字颜色 2 4 2 2" xfId="954"/>
    <cellStyle name="20% - 强调文字颜色 2 4 3" xfId="955"/>
    <cellStyle name="20% - 强调文字颜色 2 5" xfId="956"/>
    <cellStyle name="20% - 强调文字颜色 2 5 2" xfId="957"/>
    <cellStyle name="20% - 强调文字颜色 3 2" xfId="958"/>
    <cellStyle name="20% - 强调文字颜色 3 2 2" xfId="959"/>
    <cellStyle name="20% - 强调文字颜色 3 2 2 2" xfId="960"/>
    <cellStyle name="20% - 强调文字颜色 3 2 3" xfId="961"/>
    <cellStyle name="20% - 强调文字颜色 3 3" xfId="962"/>
    <cellStyle name="20% - 强调文字颜色 3 3 2" xfId="963"/>
    <cellStyle name="20% - 强调文字颜色 3 3 2 2" xfId="964"/>
    <cellStyle name="20% - 强调文字颜色 3 3 2 2 2" xfId="965"/>
    <cellStyle name="20% - 强调文字颜色 3 3 2 3" xfId="966"/>
    <cellStyle name="20% - 强调文字颜色 3 3 3" xfId="967"/>
    <cellStyle name="20% - 强调文字颜色 3 3 3 2" xfId="968"/>
    <cellStyle name="20% - 强调文字颜色 3 3 4" xfId="969"/>
    <cellStyle name="20% - 强调文字颜色 3 4" xfId="970"/>
    <cellStyle name="20% - 强调文字颜色 3 4 2" xfId="971"/>
    <cellStyle name="20% - 强调文字颜色 3 4 2 2" xfId="972"/>
    <cellStyle name="20% - 强调文字颜色 3 4 3" xfId="973"/>
    <cellStyle name="20% - 强调文字颜色 3 5" xfId="974"/>
    <cellStyle name="20% - 强调文字颜色 3 5 2" xfId="975"/>
    <cellStyle name="20% - 强调文字颜色 4 2" xfId="976"/>
    <cellStyle name="20% - 强调文字颜色 4 2 2" xfId="977"/>
    <cellStyle name="20% - 强调文字颜色 4 2 2 2" xfId="978"/>
    <cellStyle name="20% - 强调文字颜色 4 2 3" xfId="979"/>
    <cellStyle name="20% - 强调文字颜色 4 3" xfId="980"/>
    <cellStyle name="20% - 强调文字颜色 4 3 2" xfId="981"/>
    <cellStyle name="20% - 强调文字颜色 4 3 2 2" xfId="982"/>
    <cellStyle name="20% - 强调文字颜色 4 3 2 2 2" xfId="983"/>
    <cellStyle name="20% - 强调文字颜色 4 3 2 3" xfId="984"/>
    <cellStyle name="20% - 强调文字颜色 4 3 3" xfId="985"/>
    <cellStyle name="20% - 强调文字颜色 4 3 3 2" xfId="986"/>
    <cellStyle name="20% - 强调文字颜色 4 3 4" xfId="987"/>
    <cellStyle name="20% - 强调文字颜色 4 4" xfId="988"/>
    <cellStyle name="20% - 强调文字颜色 4 4 2" xfId="989"/>
    <cellStyle name="20% - 强调文字颜色 4 4 2 2" xfId="990"/>
    <cellStyle name="20% - 强调文字颜色 4 4 3" xfId="991"/>
    <cellStyle name="20% - 强调文字颜色 4 5" xfId="992"/>
    <cellStyle name="20% - 强调文字颜色 4 5 2" xfId="993"/>
    <cellStyle name="20% - 强调文字颜色 5 2" xfId="994"/>
    <cellStyle name="20% - 强调文字颜色 5 2 2" xfId="995"/>
    <cellStyle name="20% - 强调文字颜色 5 2 2 2" xfId="996"/>
    <cellStyle name="20% - 强调文字颜色 5 2 3" xfId="997"/>
    <cellStyle name="20% - 强调文字颜色 5 3" xfId="998"/>
    <cellStyle name="20% - 强调文字颜色 5 3 2" xfId="999"/>
    <cellStyle name="20% - 强调文字颜色 5 3 2 2" xfId="1000"/>
    <cellStyle name="20% - 强调文字颜色 5 3 2 2 2" xfId="1001"/>
    <cellStyle name="20% - 强调文字颜色 5 3 2 3" xfId="1002"/>
    <cellStyle name="20% - 强调文字颜色 5 3 3" xfId="1003"/>
    <cellStyle name="20% - 强调文字颜色 5 3 3 2" xfId="1004"/>
    <cellStyle name="20% - 强调文字颜色 5 3 4" xfId="1005"/>
    <cellStyle name="20% - 强调文字颜色 5 4" xfId="1006"/>
    <cellStyle name="20% - 强调文字颜色 5 4 2" xfId="1007"/>
    <cellStyle name="20% - 强调文字颜色 5 4 2 2" xfId="1008"/>
    <cellStyle name="20% - 强调文字颜色 5 4 3" xfId="1009"/>
    <cellStyle name="20% - 强调文字颜色 5 5" xfId="1010"/>
    <cellStyle name="20% - 强调文字颜色 5 5 2" xfId="1011"/>
    <cellStyle name="20% - 强调文字颜色 6 2" xfId="1012"/>
    <cellStyle name="20% - 强调文字颜色 6 2 2" xfId="1013"/>
    <cellStyle name="20% - 强调文字颜色 6 2 2 2" xfId="1014"/>
    <cellStyle name="20% - 强调文字颜色 6 2 3" xfId="1015"/>
    <cellStyle name="20% - 强调文字颜色 6 3" xfId="1016"/>
    <cellStyle name="20% - 强调文字颜色 6 3 2" xfId="1017"/>
    <cellStyle name="20% - 强调文字颜色 6 3 2 2" xfId="1018"/>
    <cellStyle name="20% - 强调文字颜色 6 3 2 2 2" xfId="1019"/>
    <cellStyle name="20% - 强调文字颜色 6 3 2 3" xfId="1020"/>
    <cellStyle name="20% - 强调文字颜色 6 3 3" xfId="1021"/>
    <cellStyle name="20% - 强调文字颜色 6 3 3 2" xfId="1022"/>
    <cellStyle name="20% - 强调文字颜色 6 3 4" xfId="1023"/>
    <cellStyle name="20% - 强调文字颜色 6 4" xfId="1024"/>
    <cellStyle name="20% - 强调文字颜色 6 4 2" xfId="1025"/>
    <cellStyle name="20% - 强调文字颜色 6 4 2 2" xfId="1026"/>
    <cellStyle name="20% - 强调文字颜色 6 4 3" xfId="1027"/>
    <cellStyle name="20% - 强调文字颜色 6 5" xfId="1028"/>
    <cellStyle name="20% - 强调文字颜色 6 5 2" xfId="1029"/>
    <cellStyle name="2002 1" xfId="93"/>
    <cellStyle name="2mitP" xfId="94"/>
    <cellStyle name="2ohneP" xfId="95"/>
    <cellStyle name="3mitP" xfId="96"/>
    <cellStyle name="3ohneP" xfId="97"/>
    <cellStyle name="40% - ????? 1" xfId="98"/>
    <cellStyle name="40% - ????? 2" xfId="99"/>
    <cellStyle name="40% - ????? 3" xfId="100"/>
    <cellStyle name="40% - ????? 4" xfId="101"/>
    <cellStyle name="40% - ????? 5" xfId="102"/>
    <cellStyle name="40% - ????? 6" xfId="103"/>
    <cellStyle name="40% - ??????????????1" xfId="104"/>
    <cellStyle name="40% - ??????????????2" xfId="105"/>
    <cellStyle name="40% - ??????????????3" xfId="106"/>
    <cellStyle name="40% - ??????????????4" xfId="107"/>
    <cellStyle name="40% - ??????????????5" xfId="108"/>
    <cellStyle name="40% - ??????????????6" xfId="109"/>
    <cellStyle name="40% - Accent1 2" xfId="110"/>
    <cellStyle name="40% - Accent2 2" xfId="111"/>
    <cellStyle name="40% - Accent3 2" xfId="112"/>
    <cellStyle name="40% - Accent4 2" xfId="113"/>
    <cellStyle name="40% - Accent5 2" xfId="114"/>
    <cellStyle name="40% - Accent6 2" xfId="115"/>
    <cellStyle name="40% - Énfasis1" xfId="116"/>
    <cellStyle name="40% - Énfasis2" xfId="117"/>
    <cellStyle name="40% - Énfasis3" xfId="118"/>
    <cellStyle name="40% - Énfasis4" xfId="119"/>
    <cellStyle name="40% - Énfasis5" xfId="120"/>
    <cellStyle name="40% - Énfasis6" xfId="121"/>
    <cellStyle name="40% - アクセント 1" xfId="122"/>
    <cellStyle name="40% - アクセント 2" xfId="123"/>
    <cellStyle name="40% - アクセント 3" xfId="124"/>
    <cellStyle name="40% - アクセント 4" xfId="125"/>
    <cellStyle name="40% - アクセント 5" xfId="126"/>
    <cellStyle name="40% - アクセント 6" xfId="127"/>
    <cellStyle name="40% - ส่วนที่ถูกเน้น1" xfId="128"/>
    <cellStyle name="40% - ส่วนที่ถูกเน้น2" xfId="129"/>
    <cellStyle name="40% - ส่วนที่ถูกเน้น3" xfId="130"/>
    <cellStyle name="40% - ส่วนที่ถูกเน้น4" xfId="131"/>
    <cellStyle name="40% - ส่วนที่ถูกเน้น5" xfId="132"/>
    <cellStyle name="40% - ส่วนที่ถูกเน้น6" xfId="133"/>
    <cellStyle name="40% - 强调文字颜色 1 2" xfId="1030"/>
    <cellStyle name="40% - 强调文字颜色 1 2 2" xfId="1031"/>
    <cellStyle name="40% - 强调文字颜色 1 2 2 2" xfId="1032"/>
    <cellStyle name="40% - 强调文字颜色 1 2 3" xfId="1033"/>
    <cellStyle name="40% - 强调文字颜色 1 3" xfId="1034"/>
    <cellStyle name="40% - 强调文字颜色 1 3 2" xfId="1035"/>
    <cellStyle name="40% - 强调文字颜色 1 3 2 2" xfId="1036"/>
    <cellStyle name="40% - 强调文字颜色 1 3 2 2 2" xfId="1037"/>
    <cellStyle name="40% - 强调文字颜色 1 3 2 3" xfId="1038"/>
    <cellStyle name="40% - 强调文字颜色 1 3 3" xfId="1039"/>
    <cellStyle name="40% - 强调文字颜色 1 3 3 2" xfId="1040"/>
    <cellStyle name="40% - 强调文字颜色 1 3 4" xfId="1041"/>
    <cellStyle name="40% - 强调文字颜色 1 4" xfId="1042"/>
    <cellStyle name="40% - 强调文字颜色 1 4 2" xfId="1043"/>
    <cellStyle name="40% - 强调文字颜色 1 4 2 2" xfId="1044"/>
    <cellStyle name="40% - 强调文字颜色 1 4 3" xfId="1045"/>
    <cellStyle name="40% - 强调文字颜色 1 5" xfId="1046"/>
    <cellStyle name="40% - 强调文字颜色 1 5 2" xfId="1047"/>
    <cellStyle name="40% - 强调文字颜色 2 2" xfId="1048"/>
    <cellStyle name="40% - 强调文字颜色 2 2 2" xfId="1049"/>
    <cellStyle name="40% - 强调文字颜色 2 2 2 2" xfId="1050"/>
    <cellStyle name="40% - 强调文字颜色 2 2 3" xfId="1051"/>
    <cellStyle name="40% - 强调文字颜色 2 3" xfId="1052"/>
    <cellStyle name="40% - 强调文字颜色 2 3 2" xfId="1053"/>
    <cellStyle name="40% - 强调文字颜色 2 3 2 2" xfId="1054"/>
    <cellStyle name="40% - 强调文字颜色 2 3 2 2 2" xfId="1055"/>
    <cellStyle name="40% - 强调文字颜色 2 3 2 3" xfId="1056"/>
    <cellStyle name="40% - 强调文字颜色 2 3 3" xfId="1057"/>
    <cellStyle name="40% - 强调文字颜色 2 3 3 2" xfId="1058"/>
    <cellStyle name="40% - 强调文字颜色 2 3 4" xfId="1059"/>
    <cellStyle name="40% - 强调文字颜色 2 4" xfId="1060"/>
    <cellStyle name="40% - 强调文字颜色 2 4 2" xfId="1061"/>
    <cellStyle name="40% - 强调文字颜色 2 4 2 2" xfId="1062"/>
    <cellStyle name="40% - 强调文字颜色 2 4 3" xfId="1063"/>
    <cellStyle name="40% - 强调文字颜色 2 5" xfId="1064"/>
    <cellStyle name="40% - 强调文字颜色 2 5 2" xfId="1065"/>
    <cellStyle name="40% - 强调文字颜色 3 2" xfId="1066"/>
    <cellStyle name="40% - 强调文字颜色 3 2 2" xfId="1067"/>
    <cellStyle name="40% - 强调文字颜色 3 2 2 2" xfId="1068"/>
    <cellStyle name="40% - 强调文字颜色 3 2 3" xfId="1069"/>
    <cellStyle name="40% - 强调文字颜色 3 3" xfId="1070"/>
    <cellStyle name="40% - 强调文字颜色 3 3 2" xfId="1071"/>
    <cellStyle name="40% - 强调文字颜色 3 3 2 2" xfId="1072"/>
    <cellStyle name="40% - 强调文字颜色 3 3 2 2 2" xfId="1073"/>
    <cellStyle name="40% - 强调文字颜色 3 3 2 3" xfId="1074"/>
    <cellStyle name="40% - 强调文字颜色 3 3 3" xfId="1075"/>
    <cellStyle name="40% - 强调文字颜色 3 3 3 2" xfId="1076"/>
    <cellStyle name="40% - 强调文字颜色 3 3 4" xfId="1077"/>
    <cellStyle name="40% - 强调文字颜色 3 4" xfId="1078"/>
    <cellStyle name="40% - 强调文字颜色 3 4 2" xfId="1079"/>
    <cellStyle name="40% - 强调文字颜色 3 4 2 2" xfId="1080"/>
    <cellStyle name="40% - 强调文字颜色 3 4 3" xfId="1081"/>
    <cellStyle name="40% - 强调文字颜色 3 5" xfId="1082"/>
    <cellStyle name="40% - 强调文字颜色 3 5 2" xfId="1083"/>
    <cellStyle name="40% - 强调文字颜色 4 2" xfId="1084"/>
    <cellStyle name="40% - 强调文字颜色 4 2 2" xfId="1085"/>
    <cellStyle name="40% - 强调文字颜色 4 2 2 2" xfId="1086"/>
    <cellStyle name="40% - 强调文字颜色 4 2 3" xfId="1087"/>
    <cellStyle name="40% - 强调文字颜色 4 3" xfId="1088"/>
    <cellStyle name="40% - 强调文字颜色 4 3 2" xfId="1089"/>
    <cellStyle name="40% - 强调文字颜色 4 3 2 2" xfId="1090"/>
    <cellStyle name="40% - 强调文字颜色 4 3 2 2 2" xfId="1091"/>
    <cellStyle name="40% - 强调文字颜色 4 3 2 3" xfId="1092"/>
    <cellStyle name="40% - 强调文字颜色 4 3 3" xfId="1093"/>
    <cellStyle name="40% - 强调文字颜色 4 3 3 2" xfId="1094"/>
    <cellStyle name="40% - 强调文字颜色 4 3 4" xfId="1095"/>
    <cellStyle name="40% - 强调文字颜色 4 4" xfId="1096"/>
    <cellStyle name="40% - 强调文字颜色 4 4 2" xfId="1097"/>
    <cellStyle name="40% - 强调文字颜色 4 4 2 2" xfId="1098"/>
    <cellStyle name="40% - 强调文字颜色 4 4 3" xfId="1099"/>
    <cellStyle name="40% - 强调文字颜色 4 5" xfId="1100"/>
    <cellStyle name="40% - 强调文字颜色 4 5 2" xfId="1101"/>
    <cellStyle name="40% - 强调文字颜色 5 2" xfId="1102"/>
    <cellStyle name="40% - 强调文字颜色 5 2 2" xfId="1103"/>
    <cellStyle name="40% - 强调文字颜色 5 2 2 2" xfId="1104"/>
    <cellStyle name="40% - 强调文字颜色 5 2 3" xfId="1105"/>
    <cellStyle name="40% - 强调文字颜色 5 3" xfId="1106"/>
    <cellStyle name="40% - 强调文字颜色 5 3 2" xfId="1107"/>
    <cellStyle name="40% - 强调文字颜色 5 3 2 2" xfId="1108"/>
    <cellStyle name="40% - 强调文字颜色 5 3 2 2 2" xfId="1109"/>
    <cellStyle name="40% - 强调文字颜色 5 3 2 3" xfId="1110"/>
    <cellStyle name="40% - 强调文字颜色 5 3 3" xfId="1111"/>
    <cellStyle name="40% - 强调文字颜色 5 3 3 2" xfId="1112"/>
    <cellStyle name="40% - 强调文字颜色 5 3 4" xfId="1113"/>
    <cellStyle name="40% - 强调文字颜色 5 4" xfId="1114"/>
    <cellStyle name="40% - 强调文字颜色 5 4 2" xfId="1115"/>
    <cellStyle name="40% - 强调文字颜色 5 4 2 2" xfId="1116"/>
    <cellStyle name="40% - 强调文字颜色 5 4 3" xfId="1117"/>
    <cellStyle name="40% - 强调文字颜色 5 5" xfId="1118"/>
    <cellStyle name="40% - 强调文字颜色 5 5 2" xfId="1119"/>
    <cellStyle name="40% - 强调文字颜色 6 2" xfId="1120"/>
    <cellStyle name="40% - 强调文字颜色 6 2 2" xfId="1121"/>
    <cellStyle name="40% - 强调文字颜色 6 2 2 2" xfId="1122"/>
    <cellStyle name="40% - 强调文字颜色 6 2 3" xfId="1123"/>
    <cellStyle name="40% - 强调文字颜色 6 3" xfId="1124"/>
    <cellStyle name="40% - 强调文字颜色 6 3 2" xfId="1125"/>
    <cellStyle name="40% - 强调文字颜色 6 3 2 2" xfId="1126"/>
    <cellStyle name="40% - 强调文字颜色 6 3 2 2 2" xfId="1127"/>
    <cellStyle name="40% - 强调文字颜色 6 3 2 3" xfId="1128"/>
    <cellStyle name="40% - 强调文字颜色 6 3 3" xfId="1129"/>
    <cellStyle name="40% - 强调文字颜色 6 3 3 2" xfId="1130"/>
    <cellStyle name="40% - 强调文字颜色 6 3 4" xfId="1131"/>
    <cellStyle name="40% - 强调文字颜色 6 4" xfId="1132"/>
    <cellStyle name="40% - 强调文字颜色 6 4 2" xfId="1133"/>
    <cellStyle name="40% - 强调文字颜色 6 4 2 2" xfId="1134"/>
    <cellStyle name="40% - 强调文字颜色 6 4 3" xfId="1135"/>
    <cellStyle name="40% - 强调文字颜色 6 5" xfId="1136"/>
    <cellStyle name="40% - 强调文字颜色 6 5 2" xfId="1137"/>
    <cellStyle name="4mitP" xfId="134"/>
    <cellStyle name="4ohneP" xfId="135"/>
    <cellStyle name="60% - ????? 1" xfId="136"/>
    <cellStyle name="60% - ????? 2" xfId="137"/>
    <cellStyle name="60% - ????? 3" xfId="138"/>
    <cellStyle name="60% - ????? 4" xfId="139"/>
    <cellStyle name="60% - ????? 5" xfId="140"/>
    <cellStyle name="60% - ????? 6" xfId="141"/>
    <cellStyle name="60% - ??????????????1" xfId="142"/>
    <cellStyle name="60% - ??????????????2" xfId="143"/>
    <cellStyle name="60% - ??????????????3" xfId="144"/>
    <cellStyle name="60% - ??????????????4" xfId="145"/>
    <cellStyle name="60% - ??????????????5" xfId="146"/>
    <cellStyle name="60% - ??????????????6" xfId="147"/>
    <cellStyle name="60% - Accent1 2" xfId="148"/>
    <cellStyle name="60% - Accent2 2" xfId="149"/>
    <cellStyle name="60% - Accent3 2" xfId="150"/>
    <cellStyle name="60% - Accent4 2" xfId="151"/>
    <cellStyle name="60% - Accent5 2" xfId="152"/>
    <cellStyle name="60% - Accent6 2" xfId="153"/>
    <cellStyle name="60% - Énfasis1" xfId="154"/>
    <cellStyle name="60% - Énfasis2" xfId="155"/>
    <cellStyle name="60% - Énfasis3" xfId="156"/>
    <cellStyle name="60% - Énfasis4" xfId="157"/>
    <cellStyle name="60% - Énfasis5" xfId="158"/>
    <cellStyle name="60% - Énfasis6" xfId="159"/>
    <cellStyle name="60% - アクセント 1" xfId="160"/>
    <cellStyle name="60% - アクセント 2" xfId="161"/>
    <cellStyle name="60% - アクセント 3" xfId="162"/>
    <cellStyle name="60% - アクセント 4" xfId="163"/>
    <cellStyle name="60% - アクセント 5" xfId="164"/>
    <cellStyle name="60% - アクセント 6" xfId="165"/>
    <cellStyle name="60% - ส่วนที่ถูกเน้น1" xfId="166"/>
    <cellStyle name="60% - ส่วนที่ถูกเน้น2" xfId="167"/>
    <cellStyle name="60% - ส่วนที่ถูกเน้น3" xfId="168"/>
    <cellStyle name="60% - ส่วนที่ถูกเน้น4" xfId="169"/>
    <cellStyle name="60% - ส่วนที่ถูกเน้น5" xfId="170"/>
    <cellStyle name="60% - ส่วนที่ถูกเน้น6" xfId="171"/>
    <cellStyle name="60% - 强调文字颜色 1 2" xfId="1138"/>
    <cellStyle name="60% - 强调文字颜色 1 2 2" xfId="1139"/>
    <cellStyle name="60% - 强调文字颜色 2 2" xfId="1140"/>
    <cellStyle name="60% - 强调文字颜色 2 2 2" xfId="1141"/>
    <cellStyle name="60% - 强调文字颜色 3 2" xfId="1142"/>
    <cellStyle name="60% - 强调文字颜色 3 2 2" xfId="1143"/>
    <cellStyle name="60% - 强调文字颜色 4 2" xfId="1144"/>
    <cellStyle name="60% - 强调文字颜色 4 2 2" xfId="1145"/>
    <cellStyle name="60% - 强调文字颜色 5 2" xfId="1146"/>
    <cellStyle name="60% - 强调文字颜色 5 2 2" xfId="1147"/>
    <cellStyle name="60% - 强调文字颜色 6 2" xfId="1148"/>
    <cellStyle name="60% - 强调文字颜色 6 2 2" xfId="1149"/>
    <cellStyle name="6mitP" xfId="172"/>
    <cellStyle name="6ohneP" xfId="173"/>
    <cellStyle name="7mitP" xfId="174"/>
    <cellStyle name="9mitP" xfId="175"/>
    <cellStyle name="9ohneP" xfId="176"/>
    <cellStyle name="Accent1 2" xfId="177"/>
    <cellStyle name="Accent2 2" xfId="178"/>
    <cellStyle name="Accent3 2" xfId="179"/>
    <cellStyle name="Accent4 2" xfId="180"/>
    <cellStyle name="Accent5 2" xfId="181"/>
    <cellStyle name="Accent6 2" xfId="182"/>
    <cellStyle name="Bad 2" xfId="183"/>
    <cellStyle name="Body line" xfId="184"/>
    <cellStyle name="Bold" xfId="185"/>
    <cellStyle name="BoldRight" xfId="186"/>
    <cellStyle name="Buena" xfId="187"/>
    <cellStyle name="Calc Currency (0)" xfId="188"/>
    <cellStyle name="Calculation 2" xfId="189"/>
    <cellStyle name="Cálculo" xfId="190"/>
    <cellStyle name="Celda de comprobación" xfId="191"/>
    <cellStyle name="Celda vinculada" xfId="192"/>
    <cellStyle name="Check Cell 2" xfId="193"/>
    <cellStyle name="Comma" xfId="1" builtinId="3"/>
    <cellStyle name="Comma 10" xfId="194"/>
    <cellStyle name="Comma 11" xfId="195"/>
    <cellStyle name="Comma 2" xfId="2"/>
    <cellStyle name="Comma 2 2" xfId="196"/>
    <cellStyle name="Comma 2 3" xfId="406"/>
    <cellStyle name="Comma 2_Nordea review writeup Jan 12" xfId="197"/>
    <cellStyle name="Comma 3" xfId="3"/>
    <cellStyle name="Comma 3 2" xfId="407"/>
    <cellStyle name="Comma 3 3" xfId="919"/>
    <cellStyle name="Comma 4" xfId="198"/>
    <cellStyle name="Comma 4 2" xfId="199"/>
    <cellStyle name="Comma 5" xfId="200"/>
    <cellStyle name="Comma 5 2" xfId="201"/>
    <cellStyle name="Comma 6" xfId="202"/>
    <cellStyle name="Comma 7" xfId="203"/>
    <cellStyle name="Comma 8" xfId="204"/>
    <cellStyle name="Comma 9" xfId="205"/>
    <cellStyle name="comma zerodec" xfId="206"/>
    <cellStyle name="Currency [0] _dat" xfId="207"/>
    <cellStyle name="Currency 2" xfId="208"/>
    <cellStyle name="Currency 3" xfId="209"/>
    <cellStyle name="Currency 4" xfId="210"/>
    <cellStyle name="Currency 5" xfId="211"/>
    <cellStyle name="Currency 6" xfId="212"/>
    <cellStyle name="Currency1" xfId="213"/>
    <cellStyle name="DateOnly" xfId="214"/>
    <cellStyle name="Dollar (zero dec)" xfId="215"/>
    <cellStyle name="Encabezado 4" xfId="216"/>
    <cellStyle name="Énfasis1" xfId="217"/>
    <cellStyle name="Énfasis2" xfId="218"/>
    <cellStyle name="Énfasis3" xfId="219"/>
    <cellStyle name="Énfasis4" xfId="220"/>
    <cellStyle name="Énfasis5" xfId="221"/>
    <cellStyle name="Énfasis6" xfId="222"/>
    <cellStyle name="Entrada" xfId="223"/>
    <cellStyle name="Euro" xfId="408"/>
    <cellStyle name="Euro 2" xfId="409"/>
    <cellStyle name="Euro 3" xfId="410"/>
    <cellStyle name="Explanatory Text 2" xfId="224"/>
    <cellStyle name="foot left" xfId="225"/>
    <cellStyle name="foot-right" xfId="226"/>
    <cellStyle name="Fuss" xfId="227"/>
    <cellStyle name="Good 2" xfId="228"/>
    <cellStyle name="Grey" xfId="229"/>
    <cellStyle name="H Line__" xfId="230"/>
    <cellStyle name="Header1" xfId="231"/>
    <cellStyle name="Header2" xfId="232"/>
    <cellStyle name="Heading 1 2" xfId="233"/>
    <cellStyle name="Heading 2 2" xfId="234"/>
    <cellStyle name="Heading 3 2" xfId="235"/>
    <cellStyle name="Heading 4 2" xfId="236"/>
    <cellStyle name="Hipervínculo_pib0010" xfId="237"/>
    <cellStyle name="Hyperlink 2" xfId="238"/>
    <cellStyle name="Hyperlink 3" xfId="239"/>
    <cellStyle name="Hyperlink 4" xfId="240"/>
    <cellStyle name="Incorrecto" xfId="241"/>
    <cellStyle name="Input [yellow]" xfId="242"/>
    <cellStyle name="Input 10" xfId="411"/>
    <cellStyle name="Input 11" xfId="412"/>
    <cellStyle name="Input 12" xfId="413"/>
    <cellStyle name="Input 13" xfId="414"/>
    <cellStyle name="Input 14" xfId="415"/>
    <cellStyle name="Input 15" xfId="416"/>
    <cellStyle name="Input 16" xfId="417"/>
    <cellStyle name="Input 17" xfId="418"/>
    <cellStyle name="Input 18" xfId="419"/>
    <cellStyle name="Input 19" xfId="420"/>
    <cellStyle name="Input 2" xfId="243"/>
    <cellStyle name="Input 20" xfId="421"/>
    <cellStyle name="Input 21" xfId="422"/>
    <cellStyle name="Input 22" xfId="423"/>
    <cellStyle name="Input 23" xfId="424"/>
    <cellStyle name="Input 24" xfId="425"/>
    <cellStyle name="Input 25" xfId="426"/>
    <cellStyle name="Input 26" xfId="427"/>
    <cellStyle name="Input 27" xfId="428"/>
    <cellStyle name="Input 28" xfId="429"/>
    <cellStyle name="Input 29" xfId="430"/>
    <cellStyle name="Input 3" xfId="431"/>
    <cellStyle name="Input 30" xfId="432"/>
    <cellStyle name="Input 31" xfId="433"/>
    <cellStyle name="Input 32" xfId="434"/>
    <cellStyle name="Input 33" xfId="435"/>
    <cellStyle name="Input 34" xfId="436"/>
    <cellStyle name="Input 35" xfId="437"/>
    <cellStyle name="Input 36" xfId="438"/>
    <cellStyle name="Input 37" xfId="439"/>
    <cellStyle name="Input 38" xfId="440"/>
    <cellStyle name="Input 39" xfId="441"/>
    <cellStyle name="Input 4" xfId="442"/>
    <cellStyle name="Input 40" xfId="443"/>
    <cellStyle name="Input 41" xfId="444"/>
    <cellStyle name="Input 42" xfId="445"/>
    <cellStyle name="Input 43" xfId="446"/>
    <cellStyle name="Input 44" xfId="447"/>
    <cellStyle name="Input 45" xfId="448"/>
    <cellStyle name="Input 46" xfId="449"/>
    <cellStyle name="Input 47" xfId="450"/>
    <cellStyle name="Input 48" xfId="451"/>
    <cellStyle name="Input 49" xfId="452"/>
    <cellStyle name="Input 5" xfId="453"/>
    <cellStyle name="Input 50" xfId="454"/>
    <cellStyle name="Input 51" xfId="455"/>
    <cellStyle name="Input 52" xfId="456"/>
    <cellStyle name="Input 53" xfId="457"/>
    <cellStyle name="Input 54" xfId="458"/>
    <cellStyle name="Input 55" xfId="459"/>
    <cellStyle name="Input 56" xfId="460"/>
    <cellStyle name="Input 57" xfId="461"/>
    <cellStyle name="Input 58" xfId="462"/>
    <cellStyle name="Input 59" xfId="463"/>
    <cellStyle name="Input 6" xfId="464"/>
    <cellStyle name="Input 60" xfId="465"/>
    <cellStyle name="Input 61" xfId="466"/>
    <cellStyle name="Input 62" xfId="467"/>
    <cellStyle name="Input 63" xfId="468"/>
    <cellStyle name="Input 64" xfId="469"/>
    <cellStyle name="Input 65" xfId="470"/>
    <cellStyle name="Input 66" xfId="471"/>
    <cellStyle name="Input 67" xfId="472"/>
    <cellStyle name="Input 68" xfId="473"/>
    <cellStyle name="Input 69" xfId="474"/>
    <cellStyle name="Input 7" xfId="475"/>
    <cellStyle name="Input 8" xfId="476"/>
    <cellStyle name="Input 9" xfId="477"/>
    <cellStyle name="Linked Cell 2" xfId="244"/>
    <cellStyle name="mitP" xfId="245"/>
    <cellStyle name="Neutral 2" xfId="246"/>
    <cellStyle name="no dec" xfId="247"/>
    <cellStyle name="Normal" xfId="0" builtinId="0"/>
    <cellStyle name="Normal - Style1" xfId="248"/>
    <cellStyle name="Normal - Style2" xfId="478"/>
    <cellStyle name="Normal - Style3" xfId="479"/>
    <cellStyle name="Normal - Style4" xfId="480"/>
    <cellStyle name="Normal - Style5" xfId="481"/>
    <cellStyle name="Normal 10" xfId="249"/>
    <cellStyle name="Normal 10 2" xfId="8"/>
    <cellStyle name="Normal 100" xfId="482"/>
    <cellStyle name="Normal 101" xfId="483"/>
    <cellStyle name="Normal 102" xfId="484"/>
    <cellStyle name="Normal 103" xfId="485"/>
    <cellStyle name="Normal 104" xfId="486"/>
    <cellStyle name="Normal 105" xfId="487"/>
    <cellStyle name="Normal 106" xfId="488"/>
    <cellStyle name="Normal 107" xfId="489"/>
    <cellStyle name="Normal 108" xfId="490"/>
    <cellStyle name="Normal 109" xfId="491"/>
    <cellStyle name="Normal 11" xfId="250"/>
    <cellStyle name="Normal 11 2" xfId="492"/>
    <cellStyle name="Normal 110" xfId="493"/>
    <cellStyle name="Normal 111" xfId="494"/>
    <cellStyle name="Normal 112" xfId="495"/>
    <cellStyle name="Normal 113" xfId="496"/>
    <cellStyle name="Normal 114" xfId="497"/>
    <cellStyle name="Normal 115" xfId="498"/>
    <cellStyle name="Normal 116" xfId="499"/>
    <cellStyle name="Normal 117" xfId="500"/>
    <cellStyle name="Normal 118" xfId="501"/>
    <cellStyle name="Normal 119" xfId="502"/>
    <cellStyle name="Normal 12" xfId="251"/>
    <cellStyle name="Normal 12 2" xfId="252"/>
    <cellStyle name="Normal 12_(vii) Data - LHT" xfId="253"/>
    <cellStyle name="Normal 120" xfId="503"/>
    <cellStyle name="Normal 121" xfId="504"/>
    <cellStyle name="Normal 122" xfId="505"/>
    <cellStyle name="Normal 123" xfId="506"/>
    <cellStyle name="Normal 124" xfId="507"/>
    <cellStyle name="Normal 125" xfId="508"/>
    <cellStyle name="Normal 126" xfId="509"/>
    <cellStyle name="Normal 127" xfId="510"/>
    <cellStyle name="Normal 128" xfId="511"/>
    <cellStyle name="Normal 129" xfId="512"/>
    <cellStyle name="Normal 13" xfId="254"/>
    <cellStyle name="Normal 13 2" xfId="255"/>
    <cellStyle name="Normal 13 3" xfId="256"/>
    <cellStyle name="Normal 13_Compilation - Commerzbank_(iii) Financials" xfId="257"/>
    <cellStyle name="Normal 130" xfId="513"/>
    <cellStyle name="Normal 131" xfId="514"/>
    <cellStyle name="Normal 132" xfId="515"/>
    <cellStyle name="Normal 133" xfId="516"/>
    <cellStyle name="Normal 134" xfId="517"/>
    <cellStyle name="Normal 135" xfId="518"/>
    <cellStyle name="Normal 136" xfId="519"/>
    <cellStyle name="Normal 137" xfId="520"/>
    <cellStyle name="Normal 138" xfId="521"/>
    <cellStyle name="Normal 139" xfId="522"/>
    <cellStyle name="Normal 14" xfId="258"/>
    <cellStyle name="Normal 14 2" xfId="259"/>
    <cellStyle name="Normal 14 3" xfId="260"/>
    <cellStyle name="Normal 140" xfId="523"/>
    <cellStyle name="Normal 141" xfId="524"/>
    <cellStyle name="Normal 142" xfId="525"/>
    <cellStyle name="Normal 143" xfId="526"/>
    <cellStyle name="Normal 144" xfId="527"/>
    <cellStyle name="Normal 145" xfId="528"/>
    <cellStyle name="Normal 146" xfId="529"/>
    <cellStyle name="Normal 147" xfId="530"/>
    <cellStyle name="Normal 148" xfId="531"/>
    <cellStyle name="Normal 149" xfId="532"/>
    <cellStyle name="Normal 15" xfId="261"/>
    <cellStyle name="Normal 15 2" xfId="262"/>
    <cellStyle name="Normal 150" xfId="533"/>
    <cellStyle name="Normal 151" xfId="534"/>
    <cellStyle name="Normal 152" xfId="535"/>
    <cellStyle name="Normal 153" xfId="536"/>
    <cellStyle name="Normal 154" xfId="537"/>
    <cellStyle name="Normal 155" xfId="538"/>
    <cellStyle name="Normal 156" xfId="539"/>
    <cellStyle name="Normal 157" xfId="540"/>
    <cellStyle name="Normal 158" xfId="541"/>
    <cellStyle name="Normal 159" xfId="542"/>
    <cellStyle name="Normal 16" xfId="263"/>
    <cellStyle name="Normal 16 2" xfId="264"/>
    <cellStyle name="Normal 160" xfId="543"/>
    <cellStyle name="Normal 161" xfId="544"/>
    <cellStyle name="Normal 162" xfId="545"/>
    <cellStyle name="Normal 163" xfId="546"/>
    <cellStyle name="Normal 164" xfId="547"/>
    <cellStyle name="Normal 165" xfId="548"/>
    <cellStyle name="Normal 166" xfId="549"/>
    <cellStyle name="Normal 167" xfId="550"/>
    <cellStyle name="Normal 168" xfId="551"/>
    <cellStyle name="Normal 169" xfId="552"/>
    <cellStyle name="Normal 17" xfId="265"/>
    <cellStyle name="Normal 17 2" xfId="266"/>
    <cellStyle name="Normal 17 2 2" xfId="267"/>
    <cellStyle name="Normal 170" xfId="553"/>
    <cellStyle name="Normal 171" xfId="554"/>
    <cellStyle name="Normal 172" xfId="555"/>
    <cellStyle name="Normal 173" xfId="556"/>
    <cellStyle name="Normal 174" xfId="557"/>
    <cellStyle name="Normal 175" xfId="558"/>
    <cellStyle name="Normal 176" xfId="559"/>
    <cellStyle name="Normal 177" xfId="560"/>
    <cellStyle name="Normal 178" xfId="561"/>
    <cellStyle name="Normal 179" xfId="562"/>
    <cellStyle name="Normal 18" xfId="268"/>
    <cellStyle name="Normal 18 2" xfId="269"/>
    <cellStyle name="Normal 180" xfId="563"/>
    <cellStyle name="Normal 181" xfId="564"/>
    <cellStyle name="Normal 182" xfId="565"/>
    <cellStyle name="Normal 183" xfId="566"/>
    <cellStyle name="Normal 184" xfId="567"/>
    <cellStyle name="Normal 185" xfId="568"/>
    <cellStyle name="Normal 186" xfId="569"/>
    <cellStyle name="Normal 187" xfId="570"/>
    <cellStyle name="Normal 188" xfId="571"/>
    <cellStyle name="Normal 189" xfId="572"/>
    <cellStyle name="Normal 19" xfId="270"/>
    <cellStyle name="Normal 19 2" xfId="271"/>
    <cellStyle name="Normal 19 2 2" xfId="272"/>
    <cellStyle name="Normal 190" xfId="573"/>
    <cellStyle name="Normal 191" xfId="574"/>
    <cellStyle name="Normal 192" xfId="575"/>
    <cellStyle name="Normal 193" xfId="576"/>
    <cellStyle name="Normal 194" xfId="577"/>
    <cellStyle name="Normal 195" xfId="578"/>
    <cellStyle name="Normal 196" xfId="579"/>
    <cellStyle name="Normal 197" xfId="580"/>
    <cellStyle name="Normal 198" xfId="581"/>
    <cellStyle name="Normal 199" xfId="582"/>
    <cellStyle name="Normal 2" xfId="4"/>
    <cellStyle name="Normal 2 2" xfId="273"/>
    <cellStyle name="Normal 2 2 2" xfId="274"/>
    <cellStyle name="Normal 2 2 3" xfId="275"/>
    <cellStyle name="Normal 2 3" xfId="276"/>
    <cellStyle name="Normal 2 66" xfId="277"/>
    <cellStyle name="Normal 2_(iii) Financials" xfId="278"/>
    <cellStyle name="Normal 20" xfId="279"/>
    <cellStyle name="Normal 20 2" xfId="583"/>
    <cellStyle name="Normal 200" xfId="584"/>
    <cellStyle name="Normal 201" xfId="585"/>
    <cellStyle name="Normal 202" xfId="586"/>
    <cellStyle name="Normal 203" xfId="587"/>
    <cellStyle name="Normal 204" xfId="588"/>
    <cellStyle name="Normal 205" xfId="589"/>
    <cellStyle name="Normal 206" xfId="590"/>
    <cellStyle name="Normal 207" xfId="591"/>
    <cellStyle name="Normal 208" xfId="592"/>
    <cellStyle name="Normal 209" xfId="593"/>
    <cellStyle name="Normal 21" xfId="280"/>
    <cellStyle name="Normal 21 2" xfId="594"/>
    <cellStyle name="Normal 210" xfId="595"/>
    <cellStyle name="Normal 211" xfId="596"/>
    <cellStyle name="Normal 212" xfId="597"/>
    <cellStyle name="Normal 213" xfId="598"/>
    <cellStyle name="Normal 214" xfId="599"/>
    <cellStyle name="Normal 215" xfId="600"/>
    <cellStyle name="Normal 216" xfId="601"/>
    <cellStyle name="Normal 217" xfId="602"/>
    <cellStyle name="Normal 218" xfId="603"/>
    <cellStyle name="Normal 219" xfId="604"/>
    <cellStyle name="Normal 22" xfId="281"/>
    <cellStyle name="Normal 22 2" xfId="605"/>
    <cellStyle name="Normal 220" xfId="606"/>
    <cellStyle name="Normal 221" xfId="607"/>
    <cellStyle name="Normal 222" xfId="608"/>
    <cellStyle name="Normal 223" xfId="609"/>
    <cellStyle name="Normal 224" xfId="610"/>
    <cellStyle name="Normal 225" xfId="611"/>
    <cellStyle name="Normal 226" xfId="612"/>
    <cellStyle name="Normal 227" xfId="613"/>
    <cellStyle name="Normal 228" xfId="614"/>
    <cellStyle name="Normal 229" xfId="615"/>
    <cellStyle name="Normal 23" xfId="282"/>
    <cellStyle name="Normal 23 2" xfId="616"/>
    <cellStyle name="Normal 230" xfId="617"/>
    <cellStyle name="Normal 231" xfId="618"/>
    <cellStyle name="Normal 232" xfId="619"/>
    <cellStyle name="Normal 233" xfId="620"/>
    <cellStyle name="Normal 234" xfId="621"/>
    <cellStyle name="Normal 235" xfId="622"/>
    <cellStyle name="Normal 236" xfId="623"/>
    <cellStyle name="Normal 237" xfId="624"/>
    <cellStyle name="Normal 238" xfId="625"/>
    <cellStyle name="Normal 239" xfId="626"/>
    <cellStyle name="Normal 24" xfId="283"/>
    <cellStyle name="Normal 24 2" xfId="627"/>
    <cellStyle name="Normal 240" xfId="628"/>
    <cellStyle name="Normal 241" xfId="629"/>
    <cellStyle name="Normal 242" xfId="630"/>
    <cellStyle name="Normal 243" xfId="631"/>
    <cellStyle name="Normal 244" xfId="632"/>
    <cellStyle name="Normal 245" xfId="633"/>
    <cellStyle name="Normal 246" xfId="634"/>
    <cellStyle name="Normal 247" xfId="635"/>
    <cellStyle name="Normal 248" xfId="636"/>
    <cellStyle name="Normal 249" xfId="637"/>
    <cellStyle name="Normal 25" xfId="284"/>
    <cellStyle name="Normal 25 2" xfId="638"/>
    <cellStyle name="Normal 250" xfId="639"/>
    <cellStyle name="Normal 251" xfId="640"/>
    <cellStyle name="Normal 252" xfId="641"/>
    <cellStyle name="Normal 253" xfId="642"/>
    <cellStyle name="Normal 254" xfId="643"/>
    <cellStyle name="Normal 255" xfId="644"/>
    <cellStyle name="Normal 256" xfId="645"/>
    <cellStyle name="Normal 257" xfId="646"/>
    <cellStyle name="Normal 258" xfId="647"/>
    <cellStyle name="Normal 259" xfId="648"/>
    <cellStyle name="Normal 26" xfId="285"/>
    <cellStyle name="Normal 26 2" xfId="649"/>
    <cellStyle name="Normal 260" xfId="650"/>
    <cellStyle name="Normal 261" xfId="651"/>
    <cellStyle name="Normal 262" xfId="652"/>
    <cellStyle name="Normal 263" xfId="653"/>
    <cellStyle name="Normal 264" xfId="654"/>
    <cellStyle name="Normal 265" xfId="655"/>
    <cellStyle name="Normal 266" xfId="656"/>
    <cellStyle name="Normal 267" xfId="657"/>
    <cellStyle name="Normal 268" xfId="658"/>
    <cellStyle name="Normal 269" xfId="659"/>
    <cellStyle name="Normal 27" xfId="286"/>
    <cellStyle name="Normal 27 2" xfId="660"/>
    <cellStyle name="Normal 270" xfId="661"/>
    <cellStyle name="Normal 271" xfId="662"/>
    <cellStyle name="Normal 272" xfId="663"/>
    <cellStyle name="Normal 273" xfId="664"/>
    <cellStyle name="Normal 274" xfId="665"/>
    <cellStyle name="Normal 275" xfId="666"/>
    <cellStyle name="Normal 276" xfId="667"/>
    <cellStyle name="Normal 277" xfId="668"/>
    <cellStyle name="Normal 278" xfId="669"/>
    <cellStyle name="Normal 279" xfId="670"/>
    <cellStyle name="Normal 28" xfId="287"/>
    <cellStyle name="Normal 28 2" xfId="671"/>
    <cellStyle name="Normal 280" xfId="672"/>
    <cellStyle name="Normal 281" xfId="673"/>
    <cellStyle name="Normal 282" xfId="674"/>
    <cellStyle name="Normal 283" xfId="675"/>
    <cellStyle name="Normal 284" xfId="676"/>
    <cellStyle name="Normal 285" xfId="677"/>
    <cellStyle name="Normal 286" xfId="678"/>
    <cellStyle name="Normal 287" xfId="679"/>
    <cellStyle name="Normal 288" xfId="680"/>
    <cellStyle name="Normal 289" xfId="681"/>
    <cellStyle name="Normal 29" xfId="288"/>
    <cellStyle name="Normal 29 2" xfId="682"/>
    <cellStyle name="Normal 290" xfId="683"/>
    <cellStyle name="Normal 3" xfId="289"/>
    <cellStyle name="Normal 3 2" xfId="684"/>
    <cellStyle name="Normal 3 3" xfId="685"/>
    <cellStyle name="Normal 30" xfId="290"/>
    <cellStyle name="Normal 30 2" xfId="686"/>
    <cellStyle name="Normal 31" xfId="291"/>
    <cellStyle name="Normal 31 2" xfId="687"/>
    <cellStyle name="Normal 32" xfId="292"/>
    <cellStyle name="Normal 32 2" xfId="688"/>
    <cellStyle name="Normal 33" xfId="293"/>
    <cellStyle name="Normal 33 2" xfId="689"/>
    <cellStyle name="Normal 34" xfId="294"/>
    <cellStyle name="Normal 34 2" xfId="690"/>
    <cellStyle name="Normal 35" xfId="295"/>
    <cellStyle name="Normal 35 2" xfId="296"/>
    <cellStyle name="Normal 36" xfId="297"/>
    <cellStyle name="Normal 36 2" xfId="691"/>
    <cellStyle name="Normal 37" xfId="298"/>
    <cellStyle name="Normal 37 2" xfId="692"/>
    <cellStyle name="Normal 38" xfId="299"/>
    <cellStyle name="Normal 38 2" xfId="693"/>
    <cellStyle name="Normal 39" xfId="300"/>
    <cellStyle name="Normal 39 2" xfId="694"/>
    <cellStyle name="Normal 4" xfId="301"/>
    <cellStyle name="Normal 4 2" xfId="695"/>
    <cellStyle name="Normal 40" xfId="302"/>
    <cellStyle name="Normal 40 2" xfId="696"/>
    <cellStyle name="Normal 41" xfId="697"/>
    <cellStyle name="Normal 41 2" xfId="698"/>
    <cellStyle name="Normal 42" xfId="699"/>
    <cellStyle name="Normal 42 2" xfId="700"/>
    <cellStyle name="Normal 43" xfId="701"/>
    <cellStyle name="Normal 43 2" xfId="702"/>
    <cellStyle name="Normal 44" xfId="703"/>
    <cellStyle name="Normal 44 2" xfId="704"/>
    <cellStyle name="Normal 45" xfId="705"/>
    <cellStyle name="Normal 45 2" xfId="706"/>
    <cellStyle name="Normal 46" xfId="707"/>
    <cellStyle name="Normal 46 2" xfId="708"/>
    <cellStyle name="Normal 47" xfId="709"/>
    <cellStyle name="Normal 47 2" xfId="710"/>
    <cellStyle name="Normal 48" xfId="711"/>
    <cellStyle name="Normal 48 2" xfId="712"/>
    <cellStyle name="Normal 49" xfId="713"/>
    <cellStyle name="Normal 49 2" xfId="714"/>
    <cellStyle name="Normal 5" xfId="303"/>
    <cellStyle name="Normal 5 2" xfId="715"/>
    <cellStyle name="Normal 50" xfId="716"/>
    <cellStyle name="Normal 50 2" xfId="717"/>
    <cellStyle name="Normal 51" xfId="718"/>
    <cellStyle name="Normal 51 2" xfId="719"/>
    <cellStyle name="Normal 52" xfId="720"/>
    <cellStyle name="Normal 52 2" xfId="721"/>
    <cellStyle name="Normal 53" xfId="722"/>
    <cellStyle name="Normal 53 2" xfId="723"/>
    <cellStyle name="Normal 54" xfId="724"/>
    <cellStyle name="Normal 54 2" xfId="725"/>
    <cellStyle name="Normal 55" xfId="726"/>
    <cellStyle name="Normal 55 2" xfId="727"/>
    <cellStyle name="Normal 56" xfId="728"/>
    <cellStyle name="Normal 56 2" xfId="729"/>
    <cellStyle name="Normal 57" xfId="730"/>
    <cellStyle name="Normal 57 2" xfId="731"/>
    <cellStyle name="Normal 58" xfId="732"/>
    <cellStyle name="Normal 58 2" xfId="733"/>
    <cellStyle name="Normal 59" xfId="734"/>
    <cellStyle name="Normal 59 2" xfId="735"/>
    <cellStyle name="Normal 6" xfId="304"/>
    <cellStyle name="Normal 6 2" xfId="736"/>
    <cellStyle name="Normal 60" xfId="737"/>
    <cellStyle name="Normal 60 2" xfId="738"/>
    <cellStyle name="Normal 61" xfId="739"/>
    <cellStyle name="Normal 61 2" xfId="740"/>
    <cellStyle name="Normal 62" xfId="741"/>
    <cellStyle name="Normal 62 2" xfId="742"/>
    <cellStyle name="Normal 63" xfId="743"/>
    <cellStyle name="Normal 63 2" xfId="744"/>
    <cellStyle name="Normal 64" xfId="745"/>
    <cellStyle name="Normal 64 2" xfId="746"/>
    <cellStyle name="Normal 65" xfId="747"/>
    <cellStyle name="Normal 65 2" xfId="748"/>
    <cellStyle name="Normal 66" xfId="749"/>
    <cellStyle name="Normal 66 2" xfId="750"/>
    <cellStyle name="Normal 67" xfId="751"/>
    <cellStyle name="Normal 67 2" xfId="752"/>
    <cellStyle name="Normal 68" xfId="753"/>
    <cellStyle name="Normal 68 2" xfId="754"/>
    <cellStyle name="Normal 69" xfId="755"/>
    <cellStyle name="Normal 69 2" xfId="756"/>
    <cellStyle name="Normal 7" xfId="305"/>
    <cellStyle name="Normal 7 2" xfId="757"/>
    <cellStyle name="Normal 70" xfId="758"/>
    <cellStyle name="Normal 70 2" xfId="759"/>
    <cellStyle name="Normal 71" xfId="760"/>
    <cellStyle name="Normal 71 2" xfId="761"/>
    <cellStyle name="Normal 72" xfId="762"/>
    <cellStyle name="Normal 72 2" xfId="763"/>
    <cellStyle name="Normal 73" xfId="764"/>
    <cellStyle name="Normal 74" xfId="765"/>
    <cellStyle name="Normal 75" xfId="766"/>
    <cellStyle name="Normal 76" xfId="767"/>
    <cellStyle name="Normal 77" xfId="768"/>
    <cellStyle name="Normal 78" xfId="769"/>
    <cellStyle name="Normal 79" xfId="770"/>
    <cellStyle name="Normal 8" xfId="306"/>
    <cellStyle name="Normal 8 2" xfId="771"/>
    <cellStyle name="Normal 80" xfId="772"/>
    <cellStyle name="Normal 81" xfId="773"/>
    <cellStyle name="Normal 82" xfId="774"/>
    <cellStyle name="Normal 83" xfId="775"/>
    <cellStyle name="Normal 84" xfId="776"/>
    <cellStyle name="Normal 85" xfId="777"/>
    <cellStyle name="Normal 86" xfId="778"/>
    <cellStyle name="Normal 87" xfId="779"/>
    <cellStyle name="Normal 88" xfId="780"/>
    <cellStyle name="Normal 89" xfId="781"/>
    <cellStyle name="Normal 9" xfId="307"/>
    <cellStyle name="Normal 9 2" xfId="782"/>
    <cellStyle name="Normal 90" xfId="783"/>
    <cellStyle name="Normal 91" xfId="784"/>
    <cellStyle name="Normal 92" xfId="785"/>
    <cellStyle name="Normal 93" xfId="786"/>
    <cellStyle name="Normal 94" xfId="787"/>
    <cellStyle name="Normal 95" xfId="788"/>
    <cellStyle name="Normal 96" xfId="789"/>
    <cellStyle name="Normal 97" xfId="790"/>
    <cellStyle name="Normal 98" xfId="791"/>
    <cellStyle name="Normal 99" xfId="792"/>
    <cellStyle name="Notas" xfId="308"/>
    <cellStyle name="Note 2" xfId="309"/>
    <cellStyle name="Note 2 2" xfId="793"/>
    <cellStyle name="ohneP" xfId="310"/>
    <cellStyle name="Output 2" xfId="311"/>
    <cellStyle name="Percent" xfId="5" builtinId="5"/>
    <cellStyle name="Percent [2]" xfId="312"/>
    <cellStyle name="Percent 10" xfId="313"/>
    <cellStyle name="Percent 10 2" xfId="794"/>
    <cellStyle name="Percent 11" xfId="314"/>
    <cellStyle name="Percent 11 2" xfId="795"/>
    <cellStyle name="Percent 12" xfId="315"/>
    <cellStyle name="Percent 12 2" xfId="796"/>
    <cellStyle name="Percent 13" xfId="316"/>
    <cellStyle name="Percent 13 2" xfId="797"/>
    <cellStyle name="Percent 14" xfId="317"/>
    <cellStyle name="Percent 14 2" xfId="798"/>
    <cellStyle name="Percent 15" xfId="318"/>
    <cellStyle name="Percent 15 2" xfId="799"/>
    <cellStyle name="Percent 16" xfId="319"/>
    <cellStyle name="Percent 16 2" xfId="800"/>
    <cellStyle name="Percent 17" xfId="320"/>
    <cellStyle name="Percent 17 2" xfId="801"/>
    <cellStyle name="Percent 18" xfId="802"/>
    <cellStyle name="Percent 18 2" xfId="803"/>
    <cellStyle name="Percent 19" xfId="804"/>
    <cellStyle name="Percent 19 2" xfId="805"/>
    <cellStyle name="Percent 2" xfId="6"/>
    <cellStyle name="Percent 2 2" xfId="321"/>
    <cellStyle name="Percent 2 2 2" xfId="322"/>
    <cellStyle name="Percent 2 3" xfId="806"/>
    <cellStyle name="Percent 20" xfId="807"/>
    <cellStyle name="Percent 20 2" xfId="808"/>
    <cellStyle name="Percent 21" xfId="809"/>
    <cellStyle name="Percent 21 2" xfId="810"/>
    <cellStyle name="Percent 22" xfId="811"/>
    <cellStyle name="Percent 22 2" xfId="812"/>
    <cellStyle name="Percent 23" xfId="813"/>
    <cellStyle name="Percent 23 2" xfId="814"/>
    <cellStyle name="Percent 24" xfId="815"/>
    <cellStyle name="Percent 24 2" xfId="816"/>
    <cellStyle name="Percent 25" xfId="817"/>
    <cellStyle name="Percent 25 2" xfId="818"/>
    <cellStyle name="Percent 26" xfId="819"/>
    <cellStyle name="Percent 26 2" xfId="820"/>
    <cellStyle name="Percent 27" xfId="821"/>
    <cellStyle name="Percent 27 2" xfId="822"/>
    <cellStyle name="Percent 28" xfId="823"/>
    <cellStyle name="Percent 28 2" xfId="824"/>
    <cellStyle name="Percent 29" xfId="825"/>
    <cellStyle name="Percent 29 2" xfId="826"/>
    <cellStyle name="Percent 3" xfId="7"/>
    <cellStyle name="Percent 3 2" xfId="323"/>
    <cellStyle name="Percent 3 3" xfId="827"/>
    <cellStyle name="Percent 30" xfId="828"/>
    <cellStyle name="Percent 30 2" xfId="829"/>
    <cellStyle name="Percent 31" xfId="830"/>
    <cellStyle name="Percent 31 2" xfId="831"/>
    <cellStyle name="Percent 32" xfId="832"/>
    <cellStyle name="Percent 32 2" xfId="833"/>
    <cellStyle name="Percent 33" xfId="834"/>
    <cellStyle name="Percent 33 2" xfId="835"/>
    <cellStyle name="Percent 34" xfId="836"/>
    <cellStyle name="Percent 34 2" xfId="837"/>
    <cellStyle name="Percent 35" xfId="838"/>
    <cellStyle name="Percent 35 2" xfId="839"/>
    <cellStyle name="Percent 36" xfId="840"/>
    <cellStyle name="Percent 36 2" xfId="841"/>
    <cellStyle name="Percent 37" xfId="842"/>
    <cellStyle name="Percent 37 2" xfId="843"/>
    <cellStyle name="Percent 38" xfId="844"/>
    <cellStyle name="Percent 38 2" xfId="845"/>
    <cellStyle name="Percent 39" xfId="846"/>
    <cellStyle name="Percent 39 2" xfId="847"/>
    <cellStyle name="Percent 4" xfId="324"/>
    <cellStyle name="Percent 4 2" xfId="325"/>
    <cellStyle name="Percent 40" xfId="848"/>
    <cellStyle name="Percent 40 2" xfId="849"/>
    <cellStyle name="Percent 41" xfId="850"/>
    <cellStyle name="Percent 41 2" xfId="851"/>
    <cellStyle name="Percent 42" xfId="852"/>
    <cellStyle name="Percent 42 2" xfId="853"/>
    <cellStyle name="Percent 43" xfId="854"/>
    <cellStyle name="Percent 43 2" xfId="855"/>
    <cellStyle name="Percent 44" xfId="856"/>
    <cellStyle name="Percent 44 2" xfId="857"/>
    <cellStyle name="Percent 45" xfId="858"/>
    <cellStyle name="Percent 45 2" xfId="859"/>
    <cellStyle name="Percent 46" xfId="860"/>
    <cellStyle name="Percent 46 2" xfId="861"/>
    <cellStyle name="Percent 47" xfId="862"/>
    <cellStyle name="Percent 47 2" xfId="863"/>
    <cellStyle name="Percent 48" xfId="864"/>
    <cellStyle name="Percent 48 2" xfId="865"/>
    <cellStyle name="Percent 49" xfId="866"/>
    <cellStyle name="Percent 49 2" xfId="867"/>
    <cellStyle name="Percent 5" xfId="326"/>
    <cellStyle name="Percent 5 2" xfId="868"/>
    <cellStyle name="Percent 50" xfId="869"/>
    <cellStyle name="Percent 50 2" xfId="870"/>
    <cellStyle name="Percent 51" xfId="871"/>
    <cellStyle name="Percent 51 2" xfId="872"/>
    <cellStyle name="Percent 52" xfId="873"/>
    <cellStyle name="Percent 52 2" xfId="874"/>
    <cellStyle name="Percent 53" xfId="875"/>
    <cellStyle name="Percent 53 2" xfId="876"/>
    <cellStyle name="Percent 54" xfId="877"/>
    <cellStyle name="Percent 54 2" xfId="878"/>
    <cellStyle name="Percent 55" xfId="879"/>
    <cellStyle name="Percent 55 2" xfId="880"/>
    <cellStyle name="Percent 56" xfId="881"/>
    <cellStyle name="Percent 56 2" xfId="882"/>
    <cellStyle name="Percent 57" xfId="883"/>
    <cellStyle name="Percent 57 2" xfId="884"/>
    <cellStyle name="Percent 58" xfId="885"/>
    <cellStyle name="Percent 58 2" xfId="886"/>
    <cellStyle name="Percent 59" xfId="887"/>
    <cellStyle name="Percent 59 2" xfId="888"/>
    <cellStyle name="Percent 6" xfId="327"/>
    <cellStyle name="Percent 6 2" xfId="889"/>
    <cellStyle name="Percent 60" xfId="890"/>
    <cellStyle name="Percent 60 2" xfId="891"/>
    <cellStyle name="Percent 61" xfId="892"/>
    <cellStyle name="Percent 61 2" xfId="893"/>
    <cellStyle name="Percent 62" xfId="894"/>
    <cellStyle name="Percent 62 2" xfId="895"/>
    <cellStyle name="Percent 63" xfId="896"/>
    <cellStyle name="Percent 63 2" xfId="897"/>
    <cellStyle name="Percent 64" xfId="898"/>
    <cellStyle name="Percent 64 2" xfId="899"/>
    <cellStyle name="Percent 65" xfId="900"/>
    <cellStyle name="Percent 65 2" xfId="901"/>
    <cellStyle name="Percent 66" xfId="902"/>
    <cellStyle name="Percent 66 2" xfId="903"/>
    <cellStyle name="Percent 67" xfId="904"/>
    <cellStyle name="Percent 67 2" xfId="905"/>
    <cellStyle name="Percent 68" xfId="906"/>
    <cellStyle name="Percent 68 2" xfId="907"/>
    <cellStyle name="Percent 69" xfId="908"/>
    <cellStyle name="Percent 69 2" xfId="909"/>
    <cellStyle name="Percent 7" xfId="328"/>
    <cellStyle name="Percent 7 2" xfId="329"/>
    <cellStyle name="Percent 70" xfId="910"/>
    <cellStyle name="Percent 70 2" xfId="911"/>
    <cellStyle name="Percent 71" xfId="912"/>
    <cellStyle name="Percent 71 2" xfId="913"/>
    <cellStyle name="Percent 72" xfId="918"/>
    <cellStyle name="Percent 8" xfId="330"/>
    <cellStyle name="Percent 8 2" xfId="914"/>
    <cellStyle name="Percent 9" xfId="331"/>
    <cellStyle name="Percent 9 2" xfId="915"/>
    <cellStyle name="Quantity" xfId="332"/>
    <cellStyle name="Right" xfId="333"/>
    <cellStyle name="Right 2" xfId="334"/>
    <cellStyle name="RightNumber" xfId="335"/>
    <cellStyle name="RightNumber 2" xfId="336"/>
    <cellStyle name="Salida" xfId="337"/>
    <cellStyle name="Standard_Tabelle1" xfId="338"/>
    <cellStyle name="Style 1" xfId="339"/>
    <cellStyle name="SUb Hd" xfId="340"/>
    <cellStyle name="Sub Hd-mil" xfId="341"/>
    <cellStyle name="Texto de advertencia" xfId="342"/>
    <cellStyle name="Texto explicativo" xfId="343"/>
    <cellStyle name="Title 2" xfId="344"/>
    <cellStyle name="Título" xfId="345"/>
    <cellStyle name="Título 1" xfId="346"/>
    <cellStyle name="Título 2" xfId="347"/>
    <cellStyle name="Título 3" xfId="348"/>
    <cellStyle name="Total 2" xfId="349"/>
    <cellStyle name="unit" xfId="350"/>
    <cellStyle name="V Line" xfId="351"/>
    <cellStyle name="Warning Text 2" xfId="352"/>
    <cellStyle name="アクセント 1" xfId="353"/>
    <cellStyle name="アクセント 2" xfId="354"/>
    <cellStyle name="アクセント 3" xfId="355"/>
    <cellStyle name="アクセント 4" xfId="356"/>
    <cellStyle name="アクセント 5" xfId="357"/>
    <cellStyle name="アクセント 6" xfId="358"/>
    <cellStyle name="タイトル" xfId="359"/>
    <cellStyle name="チェック セル" xfId="360"/>
    <cellStyle name="どちらでもない" xfId="361"/>
    <cellStyle name="メモ" xfId="362"/>
    <cellStyle name="リンク セル" xfId="363"/>
    <cellStyle name="เครื่องหมายจุลภาค_Aaa comparison" xfId="367"/>
    <cellStyle name="เครื่องหมายสกุลเงิน [0]_swap" xfId="368"/>
    <cellStyle name="เครื่องหมายสกุลเงิน_swap" xfId="369"/>
    <cellStyle name="เซลล์ตรวจสอบ" xfId="371"/>
    <cellStyle name="เซลล์ที่มีการเชื่อมโยง" xfId="372"/>
    <cellStyle name="แย่" xfId="378"/>
    <cellStyle name="แสดงผล" xfId="385"/>
    <cellStyle name="การคำนวณ" xfId="364"/>
    <cellStyle name="ข้อความเตือน" xfId="365"/>
    <cellStyle name="ข้อความอธิบาย" xfId="366"/>
    <cellStyle name="ชื่อเรื่อง" xfId="370"/>
    <cellStyle name="ดี" xfId="373"/>
    <cellStyle name="ปกติ 2" xfId="374"/>
    <cellStyle name="ปกติ_% Revolve jan - jun 07" xfId="916"/>
    <cellStyle name="ป้อนค่า" xfId="375"/>
    <cellStyle name="ปานกลาง" xfId="376"/>
    <cellStyle name="ผลรวม" xfId="377"/>
    <cellStyle name="ส่วนที่ถูกเน้น1" xfId="379"/>
    <cellStyle name="ส่วนที่ถูกเน้น2" xfId="380"/>
    <cellStyle name="ส่วนที่ถูกเน้น3" xfId="381"/>
    <cellStyle name="ส่วนที่ถูกเน้น4" xfId="382"/>
    <cellStyle name="ส่วนที่ถูกเน้น5" xfId="383"/>
    <cellStyle name="ส่วนที่ถูกเน้น6" xfId="384"/>
    <cellStyle name="หมายเหตุ" xfId="386"/>
    <cellStyle name="หัวเรื่อง 1" xfId="387"/>
    <cellStyle name="หัวเรื่อง 2" xfId="388"/>
    <cellStyle name="หัวเรื่อง 3" xfId="389"/>
    <cellStyle name="หัวเรื่อง 4" xfId="390"/>
    <cellStyle name="표준_KBank TP_COA suggestion" xfId="391"/>
    <cellStyle name="一般_Quarterly PPM Format Year 2001" xfId="917"/>
    <cellStyle name="入力" xfId="392"/>
    <cellStyle name="出力" xfId="393"/>
    <cellStyle name="千位分隔 10" xfId="1150"/>
    <cellStyle name="千位分隔 10 2" xfId="1151"/>
    <cellStyle name="千位分隔 10 2 2" xfId="1152"/>
    <cellStyle name="千位分隔 11" xfId="1153"/>
    <cellStyle name="千位分隔 11 2" xfId="1154"/>
    <cellStyle name="千位分隔 12" xfId="1155"/>
    <cellStyle name="千位分隔 12 2" xfId="1156"/>
    <cellStyle name="千位分隔 13" xfId="1157"/>
    <cellStyle name="千位分隔 13 2" xfId="1158"/>
    <cellStyle name="千位分隔 14" xfId="1159"/>
    <cellStyle name="千位分隔 14 2" xfId="1160"/>
    <cellStyle name="千位分隔 15" xfId="1161"/>
    <cellStyle name="千位分隔 16" xfId="1162"/>
    <cellStyle name="千位分隔 17" xfId="1354"/>
    <cellStyle name="千位分隔 2" xfId="1163"/>
    <cellStyle name="千位分隔 2 2" xfId="1164"/>
    <cellStyle name="千位分隔 2 3" xfId="1165"/>
    <cellStyle name="千位分隔 2 3 2" xfId="1166"/>
    <cellStyle name="千位分隔 2 4" xfId="1167"/>
    <cellStyle name="千位分隔 2 5" xfId="1168"/>
    <cellStyle name="千位分隔 3" xfId="1169"/>
    <cellStyle name="千位分隔 3 2" xfId="1170"/>
    <cellStyle name="千位分隔 3 3" xfId="1171"/>
    <cellStyle name="千位分隔 4" xfId="1172"/>
    <cellStyle name="千位分隔 4 2" xfId="1173"/>
    <cellStyle name="千位分隔 5" xfId="1174"/>
    <cellStyle name="千位分隔 5 2" xfId="1175"/>
    <cellStyle name="千位分隔 6" xfId="1176"/>
    <cellStyle name="千位分隔 6 2" xfId="1177"/>
    <cellStyle name="千位分隔 6 2 2" xfId="1178"/>
    <cellStyle name="千位分隔 6 3" xfId="1179"/>
    <cellStyle name="千位分隔 6 4" xfId="1180"/>
    <cellStyle name="千位分隔 7" xfId="1181"/>
    <cellStyle name="千位分隔 7 2" xfId="1182"/>
    <cellStyle name="千位分隔 8" xfId="1183"/>
    <cellStyle name="千位分隔 8 2" xfId="1184"/>
    <cellStyle name="千位分隔 9" xfId="1185"/>
    <cellStyle name="好 2" xfId="1186"/>
    <cellStyle name="好 2 2" xfId="1187"/>
    <cellStyle name="差 2" xfId="1188"/>
    <cellStyle name="差 2 2" xfId="1189"/>
    <cellStyle name="常规 10" xfId="1190"/>
    <cellStyle name="常规 10 2" xfId="1191"/>
    <cellStyle name="常规 10 2 2" xfId="1192"/>
    <cellStyle name="常规 10 2 2 2" xfId="1193"/>
    <cellStyle name="常规 10 2 3" xfId="1194"/>
    <cellStyle name="常规 10 3" xfId="1195"/>
    <cellStyle name="常规 10 3 2" xfId="1196"/>
    <cellStyle name="常规 10 4" xfId="1197"/>
    <cellStyle name="常规 11" xfId="1198"/>
    <cellStyle name="常规 11 2" xfId="1199"/>
    <cellStyle name="常规 12" xfId="1200"/>
    <cellStyle name="常规 12 2" xfId="1201"/>
    <cellStyle name="常规 12 2 2" xfId="1202"/>
    <cellStyle name="常规 12 3" xfId="1203"/>
    <cellStyle name="常规 13" xfId="1204"/>
    <cellStyle name="常规 13 2" xfId="1205"/>
    <cellStyle name="常规 14" xfId="1206"/>
    <cellStyle name="常规 14 2" xfId="1207"/>
    <cellStyle name="常规 14 2 2" xfId="1208"/>
    <cellStyle name="常规 14 3" xfId="1209"/>
    <cellStyle name="常规 15" xfId="1210"/>
    <cellStyle name="常规 15 2" xfId="1211"/>
    <cellStyle name="常规 16" xfId="1212"/>
    <cellStyle name="常规 16 2" xfId="1213"/>
    <cellStyle name="常规 17" xfId="1214"/>
    <cellStyle name="常规 17 2" xfId="1215"/>
    <cellStyle name="常规 18" xfId="1216"/>
    <cellStyle name="常规 18 2" xfId="1217"/>
    <cellStyle name="常规 19" xfId="1218"/>
    <cellStyle name="常规 2" xfId="1219"/>
    <cellStyle name="常规 2 2" xfId="1220"/>
    <cellStyle name="常规 2 2 2" xfId="1221"/>
    <cellStyle name="常规 2 2 2 2" xfId="1222"/>
    <cellStyle name="常规 2 2 3" xfId="1223"/>
    <cellStyle name="常规 2 2 3 2" xfId="1224"/>
    <cellStyle name="常规 2 2 4" xfId="1225"/>
    <cellStyle name="常规 2 3" xfId="1226"/>
    <cellStyle name="常规 2 3 2" xfId="1227"/>
    <cellStyle name="常规 2 4" xfId="1228"/>
    <cellStyle name="常规 2 4 2" xfId="1229"/>
    <cellStyle name="常规 2 5" xfId="1230"/>
    <cellStyle name="常规 2 5 2" xfId="1231"/>
    <cellStyle name="常规 2 6" xfId="1232"/>
    <cellStyle name="常规 20" xfId="1233"/>
    <cellStyle name="常规 21" xfId="1234"/>
    <cellStyle name="常规 21 2" xfId="1235"/>
    <cellStyle name="常规 24" xfId="1236"/>
    <cellStyle name="常规 25" xfId="1237"/>
    <cellStyle name="常规 3" xfId="1238"/>
    <cellStyle name="常规 3 2" xfId="1239"/>
    <cellStyle name="常规 3 2 2" xfId="1240"/>
    <cellStyle name="常规 3 2 3" xfId="1241"/>
    <cellStyle name="常规 3 2 4" xfId="1242"/>
    <cellStyle name="常规 3 3" xfId="1243"/>
    <cellStyle name="常规 3 3 2" xfId="1244"/>
    <cellStyle name="常规 3 4" xfId="1245"/>
    <cellStyle name="常规 3 4 2" xfId="1246"/>
    <cellStyle name="常规 3 4 2 2" xfId="1247"/>
    <cellStyle name="常规 3 4 2 2 2" xfId="1248"/>
    <cellStyle name="常规 3 4 2 3" xfId="1249"/>
    <cellStyle name="常规 3 4 3" xfId="1250"/>
    <cellStyle name="常规 3 4 3 2" xfId="1251"/>
    <cellStyle name="常规 3 4 4" xfId="1252"/>
    <cellStyle name="常规 3 5" xfId="1253"/>
    <cellStyle name="常规 3 5 2" xfId="1254"/>
    <cellStyle name="常规 3 5 2 2" xfId="1255"/>
    <cellStyle name="常规 3 5 3" xfId="1256"/>
    <cellStyle name="常规 3 6" xfId="1257"/>
    <cellStyle name="常规 3 6 2" xfId="1258"/>
    <cellStyle name="常规 3 7" xfId="1259"/>
    <cellStyle name="常规 3 8" xfId="1260"/>
    <cellStyle name="常规 3 8 2" xfId="1261"/>
    <cellStyle name="常规 3 9" xfId="1262"/>
    <cellStyle name="常规 4" xfId="1263"/>
    <cellStyle name="常规 4 2" xfId="1264"/>
    <cellStyle name="常规 4 2 2" xfId="1265"/>
    <cellStyle name="常规 4 2 3" xfId="1266"/>
    <cellStyle name="常规 4 3" xfId="1267"/>
    <cellStyle name="常规 4 3 2" xfId="1268"/>
    <cellStyle name="常规 4 3 3" xfId="1269"/>
    <cellStyle name="常规 4 4" xfId="1270"/>
    <cellStyle name="常规 4 4 2" xfId="1271"/>
    <cellStyle name="常规 4 5" xfId="1272"/>
    <cellStyle name="常规 5" xfId="1273"/>
    <cellStyle name="常规 5 2" xfId="1274"/>
    <cellStyle name="常规 6" xfId="1275"/>
    <cellStyle name="常规 6 2" xfId="1276"/>
    <cellStyle name="常规 7" xfId="1277"/>
    <cellStyle name="常规 7 2" xfId="1278"/>
    <cellStyle name="常规 8" xfId="1279"/>
    <cellStyle name="常规 8 2" xfId="1280"/>
    <cellStyle name="常规 8 3" xfId="1281"/>
    <cellStyle name="常规 8 4" xfId="1282"/>
    <cellStyle name="常规 8 5" xfId="1283"/>
    <cellStyle name="常规 9" xfId="1284"/>
    <cellStyle name="常规 9 2" xfId="1285"/>
    <cellStyle name="强调文字颜色 1 2" xfId="1286"/>
    <cellStyle name="强调文字颜色 1 2 2" xfId="1287"/>
    <cellStyle name="强调文字颜色 2 2" xfId="1288"/>
    <cellStyle name="强调文字颜色 2 2 2" xfId="1289"/>
    <cellStyle name="强调文字颜色 3 2" xfId="1290"/>
    <cellStyle name="强调文字颜色 3 2 2" xfId="1291"/>
    <cellStyle name="强调文字颜色 4 2" xfId="1292"/>
    <cellStyle name="强调文字颜色 4 2 2" xfId="1293"/>
    <cellStyle name="强调文字颜色 5 2" xfId="1294"/>
    <cellStyle name="强调文字颜色 5 2 2" xfId="1295"/>
    <cellStyle name="强调文字颜色 6 2" xfId="1296"/>
    <cellStyle name="强调文字颜色 6 2 2" xfId="1297"/>
    <cellStyle name="悪い" xfId="394"/>
    <cellStyle name="标题 1 2" xfId="1298"/>
    <cellStyle name="标题 1 2 2" xfId="1299"/>
    <cellStyle name="标题 2 2" xfId="1300"/>
    <cellStyle name="标题 2 2 2" xfId="1301"/>
    <cellStyle name="标题 3 2" xfId="1302"/>
    <cellStyle name="标题 3 2 2" xfId="1303"/>
    <cellStyle name="标题 4 2" xfId="1304"/>
    <cellStyle name="标题 4 2 2" xfId="1305"/>
    <cellStyle name="标题 5" xfId="1306"/>
    <cellStyle name="标题 5 2" xfId="1307"/>
    <cellStyle name="桁蟻唇Ｆ_GII Sup3" xfId="395"/>
    <cellStyle name="检查单元格 2" xfId="1308"/>
    <cellStyle name="检查单元格 2 2" xfId="1309"/>
    <cellStyle name="標準_IIP対外債務" xfId="396"/>
    <cellStyle name="汇总 2" xfId="1310"/>
    <cellStyle name="汇总 2 2" xfId="1311"/>
    <cellStyle name="注释 2" xfId="1312"/>
    <cellStyle name="注释 2 2" xfId="1313"/>
    <cellStyle name="注释 2 2 2" xfId="1314"/>
    <cellStyle name="注释 2 3" xfId="1315"/>
    <cellStyle name="注释 3" xfId="1316"/>
    <cellStyle name="注释 3 2" xfId="1317"/>
    <cellStyle name="注释 3 2 2" xfId="1318"/>
    <cellStyle name="注释 3 2 2 2" xfId="1319"/>
    <cellStyle name="注释 3 2 3" xfId="1320"/>
    <cellStyle name="注释 3 3" xfId="1321"/>
    <cellStyle name="注释 3 3 2" xfId="1322"/>
    <cellStyle name="注释 3 4" xfId="1323"/>
    <cellStyle name="注释 4" xfId="1324"/>
    <cellStyle name="注释 4 2" xfId="1325"/>
    <cellStyle name="注释 4 2 2" xfId="1326"/>
    <cellStyle name="注释 4 3" xfId="1327"/>
    <cellStyle name="注释 5" xfId="1328"/>
    <cellStyle name="注释 5 2" xfId="1329"/>
    <cellStyle name="百分比 2" xfId="1330"/>
    <cellStyle name="百分比 3" xfId="1331"/>
    <cellStyle name="百分比 4" xfId="1353"/>
    <cellStyle name="良い" xfId="397"/>
    <cellStyle name="見出し 1" xfId="398"/>
    <cellStyle name="見出し 2" xfId="399"/>
    <cellStyle name="見出し 3" xfId="400"/>
    <cellStyle name="見出し 4" xfId="401"/>
    <cellStyle name="解释性文本 2" xfId="1332"/>
    <cellStyle name="解释性文本 2 2" xfId="1333"/>
    <cellStyle name="計算" xfId="402"/>
    <cellStyle name="説明文" xfId="403"/>
    <cellStyle name="警告文" xfId="404"/>
    <cellStyle name="警告文本 2" xfId="1334"/>
    <cellStyle name="警告文本 2 2" xfId="1335"/>
    <cellStyle name="计算 2" xfId="1336"/>
    <cellStyle name="计算 2 2" xfId="1337"/>
    <cellStyle name="货币 2" xfId="1338"/>
    <cellStyle name="货币 2 2" xfId="1339"/>
    <cellStyle name="货币[0] 2" xfId="1340"/>
    <cellStyle name="货币[0] 2 2" xfId="1341"/>
    <cellStyle name="货币[0] 3" xfId="1342"/>
    <cellStyle name="超链接 2" xfId="1343"/>
    <cellStyle name="超链接 2 2" xfId="1344"/>
    <cellStyle name="输入 2" xfId="1345"/>
    <cellStyle name="输入 2 2" xfId="1346"/>
    <cellStyle name="输出 2" xfId="1347"/>
    <cellStyle name="输出 2 2" xfId="1348"/>
    <cellStyle name="适中 2" xfId="1349"/>
    <cellStyle name="适中 2 2" xfId="1350"/>
    <cellStyle name="链接单元格 2" xfId="1351"/>
    <cellStyle name="链接单元格 2 2" xfId="1352"/>
    <cellStyle name="集計" xfId="405"/>
  </cellStyles>
  <dxfs count="7">
    <dxf>
      <numFmt numFmtId="212" formatCode="#,##0.000\ &quot;x&quot;"/>
    </dxf>
    <dxf>
      <numFmt numFmtId="222" formatCode="#,##0.000\ &quot;bps&quot;"/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EDF!$C$17:$V$17</c:f>
              <c:numCache>
                <c:formatCode>0.00%</c:formatCode>
                <c:ptCount val="20"/>
                <c:pt idx="0">
                  <c:v>1.6999999999999999E-3</c:v>
                </c:pt>
                <c:pt idx="1">
                  <c:v>4.0903578906997529E-3</c:v>
                </c:pt>
                <c:pt idx="2">
                  <c:v>8.0181328791784148E-3</c:v>
                </c:pt>
                <c:pt idx="3">
                  <c:v>1.2510971481086415E-2</c:v>
                </c:pt>
                <c:pt idx="4">
                  <c:v>1.6862914301090104E-2</c:v>
                </c:pt>
                <c:pt idx="5">
                  <c:v>2.0718993933182894E-2</c:v>
                </c:pt>
                <c:pt idx="6">
                  <c:v>2.3961351808710618E-2</c:v>
                </c:pt>
                <c:pt idx="7">
                  <c:v>2.6599767044583084E-2</c:v>
                </c:pt>
                <c:pt idx="8">
                  <c:v>2.8701209383718364E-2</c:v>
                </c:pt>
                <c:pt idx="9">
                  <c:v>3.0350893262310882E-2</c:v>
                </c:pt>
                <c:pt idx="10">
                  <c:v>3.1632993805454396E-2</c:v>
                </c:pt>
                <c:pt idx="11">
                  <c:v>3.2622360987420509E-2</c:v>
                </c:pt>
                <c:pt idx="12">
                  <c:v>3.3381942196954804E-2</c:v>
                </c:pt>
                <c:pt idx="13">
                  <c:v>3.3962940690771562E-2</c:v>
                </c:pt>
                <c:pt idx="14">
                  <c:v>3.440612735563111E-2</c:v>
                </c:pt>
                <c:pt idx="15">
                  <c:v>3.4743504835687798E-2</c:v>
                </c:pt>
                <c:pt idx="16">
                  <c:v>3.4999945328062741E-2</c:v>
                </c:pt>
                <c:pt idx="17">
                  <c:v>3.5194643780896477E-2</c:v>
                </c:pt>
                <c:pt idx="18">
                  <c:v>3.5342338714896303E-2</c:v>
                </c:pt>
                <c:pt idx="19">
                  <c:v>3.5454304884155984E-2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2-4D1E-A04C-F44EE32A37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EDF!$C$18:$V$18</c:f>
              <c:numCache>
                <c:formatCode>0.00%</c:formatCode>
                <c:ptCount val="20"/>
                <c:pt idx="0">
                  <c:v>3.5700000000000003E-3</c:v>
                </c:pt>
                <c:pt idx="1">
                  <c:v>8.9804668480674872E-3</c:v>
                </c:pt>
                <c:pt idx="2">
                  <c:v>1.5260554046348273E-2</c:v>
                </c:pt>
                <c:pt idx="3">
                  <c:v>2.048842611048066E-2</c:v>
                </c:pt>
                <c:pt idx="4">
                  <c:v>2.4483899394597344E-2</c:v>
                </c:pt>
                <c:pt idx="5">
                  <c:v>2.7446826239749832E-2</c:v>
                </c:pt>
                <c:pt idx="6">
                  <c:v>2.9621822699878644E-2</c:v>
                </c:pt>
                <c:pt idx="7">
                  <c:v>3.1216186437423955E-2</c:v>
                </c:pt>
                <c:pt idx="8">
                  <c:v>3.2387856709007325E-2</c:v>
                </c:pt>
                <c:pt idx="9">
                  <c:v>3.3252354239950217E-2</c:v>
                </c:pt>
                <c:pt idx="10">
                  <c:v>3.3892950121413822E-2</c:v>
                </c:pt>
                <c:pt idx="11">
                  <c:v>3.4369530634124158E-2</c:v>
                </c:pt>
                <c:pt idx="12">
                  <c:v>3.4725316386853652E-2</c:v>
                </c:pt>
                <c:pt idx="13">
                  <c:v>3.499168732643429E-2</c:v>
                </c:pt>
                <c:pt idx="14">
                  <c:v>3.5191578022988335E-2</c:v>
                </c:pt>
                <c:pt idx="15">
                  <c:v>3.5341857025101196E-2</c:v>
                </c:pt>
                <c:pt idx="16">
                  <c:v>3.5455000993864096E-2</c:v>
                </c:pt>
                <c:pt idx="17">
                  <c:v>3.554028199048534E-2</c:v>
                </c:pt>
                <c:pt idx="18">
                  <c:v>3.5604617387734988E-2</c:v>
                </c:pt>
                <c:pt idx="19">
                  <c:v>3.5653183977221746E-2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2-4D1E-A04C-F44EE32A37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EDF!$C$19:$V$19</c:f>
              <c:numCache>
                <c:formatCode>0.00%</c:formatCode>
                <c:ptCount val="20"/>
                <c:pt idx="0">
                  <c:v>6.426000000000002E-3</c:v>
                </c:pt>
                <c:pt idx="1">
                  <c:v>1.497412721592436E-2</c:v>
                </c:pt>
                <c:pt idx="2">
                  <c:v>2.1803607260677465E-2</c:v>
                </c:pt>
                <c:pt idx="3">
                  <c:v>2.6694915838340206E-2</c:v>
                </c:pt>
                <c:pt idx="4">
                  <c:v>2.9960144842799241E-2</c:v>
                </c:pt>
                <c:pt idx="5">
                  <c:v>3.2062084151607016E-2</c:v>
                </c:pt>
                <c:pt idx="6">
                  <c:v>3.3394098294299991E-2</c:v>
                </c:pt>
                <c:pt idx="7">
                  <c:v>3.4235187366703952E-2</c:v>
                </c:pt>
                <c:pt idx="8">
                  <c:v>3.4768432318533729E-2</c:v>
                </c:pt>
                <c:pt idx="9">
                  <c:v>3.5109628218849116E-2</c:v>
                </c:pt>
                <c:pt idx="10">
                  <c:v>3.533075132460773E-2</c:v>
                </c:pt>
                <c:pt idx="11">
                  <c:v>3.5476247237038461E-2</c:v>
                </c:pt>
                <c:pt idx="12">
                  <c:v>3.5573571347183731E-2</c:v>
                </c:pt>
                <c:pt idx="13">
                  <c:v>3.5639775893745521E-2</c:v>
                </c:pt>
                <c:pt idx="14">
                  <c:v>3.5685551690070948E-2</c:v>
                </c:pt>
                <c:pt idx="15">
                  <c:v>3.5717685935002984E-2</c:v>
                </c:pt>
                <c:pt idx="16">
                  <c:v>3.5740552610125514E-2</c:v>
                </c:pt>
                <c:pt idx="17">
                  <c:v>3.5757017817154221E-2</c:v>
                </c:pt>
                <c:pt idx="18">
                  <c:v>3.5768992738924456E-2</c:v>
                </c:pt>
                <c:pt idx="19">
                  <c:v>3.5777774328442279E-2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2-4D1E-A04C-F44EE32A37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EDF!$C$20:$V$20</c:f>
              <c:numCache>
                <c:formatCode>0.00%</c:formatCode>
                <c:ptCount val="20"/>
                <c:pt idx="0">
                  <c:v>1.1566800000000004E-2</c:v>
                </c:pt>
                <c:pt idx="1">
                  <c:v>2.2889360659289648E-2</c:v>
                </c:pt>
                <c:pt idx="2">
                  <c:v>2.9903950329064212E-2</c:v>
                </c:pt>
                <c:pt idx="3">
                  <c:v>3.3723665882434993E-2</c:v>
                </c:pt>
                <c:pt idx="4">
                  <c:v>3.5607456863620934E-2</c:v>
                </c:pt>
                <c:pt idx="5">
                  <c:v>3.644174181366517E-2</c:v>
                </c:pt>
                <c:pt idx="6">
                  <c:v>3.6736096747462525E-2</c:v>
                </c:pt>
                <c:pt idx="7">
                  <c:v>3.6766979073164049E-2</c:v>
                </c:pt>
                <c:pt idx="8">
                  <c:v>3.668067076192251E-2</c:v>
                </c:pt>
                <c:pt idx="9">
                  <c:v>3.6552450636708131E-2</c:v>
                </c:pt>
                <c:pt idx="10">
                  <c:v>3.6419264981944248E-2</c:v>
                </c:pt>
                <c:pt idx="11">
                  <c:v>3.6297674018281642E-2</c:v>
                </c:pt>
                <c:pt idx="12">
                  <c:v>3.6193685202441893E-2</c:v>
                </c:pt>
                <c:pt idx="13">
                  <c:v>3.6108098095220288E-2</c:v>
                </c:pt>
                <c:pt idx="14">
                  <c:v>3.6039362486238305E-2</c:v>
                </c:pt>
                <c:pt idx="15">
                  <c:v>3.5985064271017893E-2</c:v>
                </c:pt>
                <c:pt idx="16">
                  <c:v>3.5942661761085841E-2</c:v>
                </c:pt>
                <c:pt idx="17">
                  <c:v>3.5909819768223189E-2</c:v>
                </c:pt>
                <c:pt idx="18">
                  <c:v>3.5884533974693711E-2</c:v>
                </c:pt>
                <c:pt idx="19">
                  <c:v>3.586515105091815E-2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2-4D1E-A04C-F44EE32A372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EDF!$C$21:$V$21</c:f>
              <c:numCache>
                <c:formatCode>0.00%</c:formatCode>
                <c:ptCount val="20"/>
                <c:pt idx="0">
                  <c:v>1.9085220000000003E-2</c:v>
                </c:pt>
                <c:pt idx="1">
                  <c:v>3.0990339424212893E-2</c:v>
                </c:pt>
                <c:pt idx="2">
                  <c:v>3.7394181911256846E-2</c:v>
                </c:pt>
                <c:pt idx="3">
                  <c:v>3.9576377937969476E-2</c:v>
                </c:pt>
                <c:pt idx="4">
                  <c:v>3.994887608772902E-2</c:v>
                </c:pt>
                <c:pt idx="5">
                  <c:v>3.9615729037408294E-2</c:v>
                </c:pt>
                <c:pt idx="6">
                  <c:v>3.9052321954301687E-2</c:v>
                </c:pt>
                <c:pt idx="7">
                  <c:v>3.8462069040141003E-2</c:v>
                </c:pt>
                <c:pt idx="8">
                  <c:v>3.7926775917890114E-2</c:v>
                </c:pt>
                <c:pt idx="9">
                  <c:v>3.7472896166824567E-2</c:v>
                </c:pt>
                <c:pt idx="10">
                  <c:v>3.710221206127047E-2</c:v>
                </c:pt>
                <c:pt idx="11">
                  <c:v>3.6806389432554362E-2</c:v>
                </c:pt>
                <c:pt idx="12">
                  <c:v>3.6573862491467726E-2</c:v>
                </c:pt>
                <c:pt idx="13">
                  <c:v>3.6392975484533754E-2</c:v>
                </c:pt>
                <c:pt idx="14">
                  <c:v>3.6253285919103991E-2</c:v>
                </c:pt>
                <c:pt idx="15">
                  <c:v>3.6145977550711292E-2</c:v>
                </c:pt>
                <c:pt idx="16">
                  <c:v>3.606386068927403E-2</c:v>
                </c:pt>
                <c:pt idx="17">
                  <c:v>3.6001199735201765E-2</c:v>
                </c:pt>
                <c:pt idx="18">
                  <c:v>3.595348605340154E-2</c:v>
                </c:pt>
                <c:pt idx="19">
                  <c:v>3.591721159700987E-2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2-4D1E-A04C-F44EE32A372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EDF!$C$22:$V$22</c:f>
              <c:numCache>
                <c:formatCode>0.00%</c:formatCode>
                <c:ptCount val="20"/>
                <c:pt idx="0">
                  <c:v>3.0154647600000011E-2</c:v>
                </c:pt>
                <c:pt idx="1">
                  <c:v>4.805820036571324E-2</c:v>
                </c:pt>
                <c:pt idx="2">
                  <c:v>4.9891961866139513E-2</c:v>
                </c:pt>
                <c:pt idx="3">
                  <c:v>4.8360992201620108E-2</c:v>
                </c:pt>
                <c:pt idx="4">
                  <c:v>4.6159054946813237E-2</c:v>
                </c:pt>
                <c:pt idx="5">
                  <c:v>4.4046316415830213E-2</c:v>
                </c:pt>
                <c:pt idx="6">
                  <c:v>4.2241668468997184E-2</c:v>
                </c:pt>
                <c:pt idx="7">
                  <c:v>4.0777152998855336E-2</c:v>
                </c:pt>
                <c:pt idx="8">
                  <c:v>3.9619957507408383E-2</c:v>
                </c:pt>
                <c:pt idx="9">
                  <c:v>3.871940244132703E-2</c:v>
                </c:pt>
                <c:pt idx="10">
                  <c:v>3.8024999592304681E-2</c:v>
                </c:pt>
                <c:pt idx="11">
                  <c:v>3.7492675821556506E-2</c:v>
                </c:pt>
                <c:pt idx="12">
                  <c:v>3.7086165967826955E-2</c:v>
                </c:pt>
                <c:pt idx="13">
                  <c:v>3.6776542917350233E-2</c:v>
                </c:pt>
                <c:pt idx="14">
                  <c:v>3.6541142993204899E-2</c:v>
                </c:pt>
                <c:pt idx="15">
                  <c:v>3.6362404507188945E-2</c:v>
                </c:pt>
                <c:pt idx="16">
                  <c:v>3.6226815647775759E-2</c:v>
                </c:pt>
                <c:pt idx="17">
                  <c:v>3.6124029932925204E-2</c:v>
                </c:pt>
                <c:pt idx="18">
                  <c:v>3.6046150677519657E-2</c:v>
                </c:pt>
                <c:pt idx="19">
                  <c:v>3.5987164915112127E-2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2-4D1E-A04C-F44EE32A372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EDF!$C$23:$V$23</c:f>
              <c:numCache>
                <c:formatCode>0.00%</c:formatCode>
                <c:ptCount val="20"/>
                <c:pt idx="0">
                  <c:v>4.5835064352000021E-2</c:v>
                </c:pt>
                <c:pt idx="1">
                  <c:v>6.0567130817779341E-2</c:v>
                </c:pt>
                <c:pt idx="2">
                  <c:v>5.9098932046863492E-2</c:v>
                </c:pt>
                <c:pt idx="3">
                  <c:v>5.5074498361114006E-2</c:v>
                </c:pt>
                <c:pt idx="4">
                  <c:v>5.1039394634102765E-2</c:v>
                </c:pt>
                <c:pt idx="5">
                  <c:v>4.759761432238762E-2</c:v>
                </c:pt>
                <c:pt idx="6">
                  <c:v>4.4834463366275341E-2</c:v>
                </c:pt>
                <c:pt idx="7">
                  <c:v>4.2678639248035236E-2</c:v>
                </c:pt>
                <c:pt idx="8">
                  <c:v>4.1021182544533116E-2</c:v>
                </c:pt>
                <c:pt idx="9">
                  <c:v>3.9756763761903936E-2</c:v>
                </c:pt>
                <c:pt idx="10">
                  <c:v>3.8796174720405238E-2</c:v>
                </c:pt>
                <c:pt idx="11">
                  <c:v>3.806800923481353E-2</c:v>
                </c:pt>
                <c:pt idx="12">
                  <c:v>3.7516661120380213E-2</c:v>
                </c:pt>
                <c:pt idx="13">
                  <c:v>3.7099435566840214E-2</c:v>
                </c:pt>
                <c:pt idx="14">
                  <c:v>3.6783792854352342E-2</c:v>
                </c:pt>
                <c:pt idx="15">
                  <c:v>3.6545028951627014E-2</c:v>
                </c:pt>
                <c:pt idx="16">
                  <c:v>3.6364426292857063E-2</c:v>
                </c:pt>
                <c:pt idx="17">
                  <c:v>3.6227817449381153E-2</c:v>
                </c:pt>
                <c:pt idx="18">
                  <c:v>3.6124484225651843E-2</c:v>
                </c:pt>
                <c:pt idx="19">
                  <c:v>3.6046319615867947E-2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02-4D1E-A04C-F44EE32A372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EDF!$C$24:$V$24</c:f>
              <c:numCache>
                <c:formatCode>0.00%</c:formatCode>
                <c:ptCount val="20"/>
                <c:pt idx="0">
                  <c:v>7.6636227596544038E-2</c:v>
                </c:pt>
                <c:pt idx="1">
                  <c:v>7.0258950131558834E-2</c:v>
                </c:pt>
                <c:pt idx="2">
                  <c:v>6.5280492216864647E-2</c:v>
                </c:pt>
                <c:pt idx="3">
                  <c:v>5.9488181805724988E-2</c:v>
                </c:pt>
                <c:pt idx="4">
                  <c:v>5.4235561644872921E-2</c:v>
                </c:pt>
                <c:pt idx="5">
                  <c:v>4.9921281263399335E-2</c:v>
                </c:pt>
                <c:pt idx="6">
                  <c:v>4.6530402928432545E-2</c:v>
                </c:pt>
                <c:pt idx="7">
                  <c:v>4.3922093932271755E-2</c:v>
                </c:pt>
                <c:pt idx="8">
                  <c:v>4.1937270549225039E-2</c:v>
                </c:pt>
                <c:pt idx="9">
                  <c:v>4.0434792527563476E-2</c:v>
                </c:pt>
                <c:pt idx="10">
                  <c:v>3.9300095467561663E-2</c:v>
                </c:pt>
                <c:pt idx="11">
                  <c:v>3.8443870899648382E-2</c:v>
                </c:pt>
                <c:pt idx="12">
                  <c:v>3.7797843001274103E-2</c:v>
                </c:pt>
                <c:pt idx="13">
                  <c:v>3.7310298640052142E-2</c:v>
                </c:pt>
                <c:pt idx="14">
                  <c:v>3.6942230436357346E-2</c:v>
                </c:pt>
                <c:pt idx="15">
                  <c:v>3.6664258607277872E-2</c:v>
                </c:pt>
                <c:pt idx="16">
                  <c:v>3.6454259032475775E-2</c:v>
                </c:pt>
                <c:pt idx="17">
                  <c:v>3.6295564976632028E-2</c:v>
                </c:pt>
                <c:pt idx="18">
                  <c:v>3.6175613410546009E-2</c:v>
                </c:pt>
                <c:pt idx="19">
                  <c:v>3.6084928637842559E-2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02-4D1E-A04C-F44EE32A372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EDF!$C$25:$V$25</c:f>
              <c:numCache>
                <c:formatCode>0.00%</c:formatCode>
                <c:ptCount val="20"/>
                <c:pt idx="0">
                  <c:v>0.11648706594674692</c:v>
                </c:pt>
                <c:pt idx="1">
                  <c:v>0.11022263700583562</c:v>
                </c:pt>
                <c:pt idx="2">
                  <c:v>9.020820452543131E-2</c:v>
                </c:pt>
                <c:pt idx="3">
                  <c:v>7.5495739032723622E-2</c:v>
                </c:pt>
                <c:pt idx="4">
                  <c:v>6.4906065102576696E-2</c:v>
                </c:pt>
                <c:pt idx="5">
                  <c:v>5.7228236077371666E-2</c:v>
                </c:pt>
                <c:pt idx="6">
                  <c:v>5.1637748952801717E-2</c:v>
                </c:pt>
                <c:pt idx="7">
                  <c:v>4.7550749233221681E-2</c:v>
                </c:pt>
                <c:pt idx="8">
                  <c:v>4.4549473928682679E-2</c:v>
                </c:pt>
                <c:pt idx="9">
                  <c:v>4.2335259354443898E-2</c:v>
                </c:pt>
                <c:pt idx="10">
                  <c:v>4.0694494390095856E-2</c:v>
                </c:pt>
                <c:pt idx="11">
                  <c:v>3.9473865773306756E-2</c:v>
                </c:pt>
                <c:pt idx="12">
                  <c:v>3.856272192743089E-2</c:v>
                </c:pt>
                <c:pt idx="13">
                  <c:v>3.788068138070682E-2</c:v>
                </c:pt>
                <c:pt idx="14">
                  <c:v>3.7368968072695866E-2</c:v>
                </c:pt>
                <c:pt idx="15">
                  <c:v>3.6984341433736717E-2</c:v>
                </c:pt>
                <c:pt idx="16">
                  <c:v>3.6694818672063388E-2</c:v>
                </c:pt>
                <c:pt idx="17">
                  <c:v>3.6476635439907798E-2</c:v>
                </c:pt>
                <c:pt idx="18">
                  <c:v>3.6312067036941453E-2</c:v>
                </c:pt>
                <c:pt idx="19">
                  <c:v>3.6187852757604777E-2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02-4D1E-A04C-F44EE32A372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EDF!$C$26:$V$26</c:f>
              <c:numCache>
                <c:formatCode>0.00%</c:formatCode>
                <c:ptCount val="20"/>
                <c:pt idx="0">
                  <c:v>0.2</c:v>
                </c:pt>
                <c:pt idx="1">
                  <c:v>0.11926071079406596</c:v>
                </c:pt>
                <c:pt idx="2">
                  <c:v>9.3137822035249548E-2</c:v>
                </c:pt>
                <c:pt idx="3">
                  <c:v>7.7266269978066432E-2</c:v>
                </c:pt>
                <c:pt idx="4">
                  <c:v>6.6108281897882634E-2</c:v>
                </c:pt>
                <c:pt idx="5">
                  <c:v>5.8066591649206141E-2</c:v>
                </c:pt>
                <c:pt idx="6">
                  <c:v>5.2230898563117703E-2</c:v>
                </c:pt>
                <c:pt idx="7">
                  <c:v>4.7975357284555174E-2</c:v>
                </c:pt>
                <c:pt idx="8">
                  <c:v>4.4856527025391481E-2</c:v>
                </c:pt>
                <c:pt idx="9">
                  <c:v>4.2559243834489009E-2</c:v>
                </c:pt>
                <c:pt idx="10">
                  <c:v>4.0859085266549508E-2</c:v>
                </c:pt>
                <c:pt idx="11">
                  <c:v>3.9595547569382362E-2</c:v>
                </c:pt>
                <c:pt idx="12">
                  <c:v>3.8653125862214158E-2</c:v>
                </c:pt>
                <c:pt idx="13">
                  <c:v>3.794811390747866E-2</c:v>
                </c:pt>
                <c:pt idx="14">
                  <c:v>3.7419424768848603E-2</c:v>
                </c:pt>
                <c:pt idx="15">
                  <c:v>3.7022189667671755E-2</c:v>
                </c:pt>
                <c:pt idx="16">
                  <c:v>3.6723264311574071E-2</c:v>
                </c:pt>
                <c:pt idx="17">
                  <c:v>3.6498046700001383E-2</c:v>
                </c:pt>
                <c:pt idx="18">
                  <c:v>3.6328202356624817E-2</c:v>
                </c:pt>
                <c:pt idx="19">
                  <c:v>3.6200023189530903E-2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02-4D1E-A04C-F44EE32A372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EDF!$C$27:$V$27</c:f>
              <c:numCache>
                <c:formatCode>0.00%</c:formatCode>
                <c:ptCount val="20"/>
                <c:pt idx="0">
                  <c:v>0.2</c:v>
                </c:pt>
                <c:pt idx="1">
                  <c:v>0.15574202809859133</c:v>
                </c:pt>
                <c:pt idx="2">
                  <c:v>0.12035965293174095</c:v>
                </c:pt>
                <c:pt idx="3">
                  <c:v>9.5527577810894021E-2</c:v>
                </c:pt>
                <c:pt idx="4">
                  <c:v>7.8300107828652862E-2</c:v>
                </c:pt>
                <c:pt idx="5">
                  <c:v>6.6312822879655231E-2</c:v>
                </c:pt>
                <c:pt idx="6">
                  <c:v>5.7903127234426983E-2</c:v>
                </c:pt>
                <c:pt idx="7">
                  <c:v>5.1942061716350053E-2</c:v>
                </c:pt>
                <c:pt idx="8">
                  <c:v>4.767181375109901E-2</c:v>
                </c:pt>
                <c:pt idx="9">
                  <c:v>4.4582714196169007E-2</c:v>
                </c:pt>
                <c:pt idx="10">
                  <c:v>4.2328796047814074E-2</c:v>
                </c:pt>
                <c:pt idx="11">
                  <c:v>4.0672250820289857E-2</c:v>
                </c:pt>
                <c:pt idx="12">
                  <c:v>3.9447399512049432E-2</c:v>
                </c:pt>
                <c:pt idx="13">
                  <c:v>3.8537295388681836E-2</c:v>
                </c:pt>
                <c:pt idx="14">
                  <c:v>3.7858393114639594E-2</c:v>
                </c:pt>
                <c:pt idx="15">
                  <c:v>3.7350372699890548E-2</c:v>
                </c:pt>
                <c:pt idx="16">
                  <c:v>3.6969284792547435E-2</c:v>
                </c:pt>
                <c:pt idx="17">
                  <c:v>3.6682862358852215E-2</c:v>
                </c:pt>
                <c:pt idx="18">
                  <c:v>3.6467265982481997E-2</c:v>
                </c:pt>
                <c:pt idx="19">
                  <c:v>3.6304792685250838E-2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02-4D1E-A04C-F44EE32A372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EDF!$C$28:$V$28</c:f>
              <c:numCache>
                <c:formatCode>0.00%</c:formatCode>
                <c:ptCount val="20"/>
                <c:pt idx="0">
                  <c:v>0.2</c:v>
                </c:pt>
                <c:pt idx="1">
                  <c:v>0.16061409179233946</c:v>
                </c:pt>
                <c:pt idx="2">
                  <c:v>0.12517402753271825</c:v>
                </c:pt>
                <c:pt idx="3">
                  <c:v>9.9016601769858326E-2</c:v>
                </c:pt>
                <c:pt idx="4">
                  <c:v>8.0663272888966506E-2</c:v>
                </c:pt>
                <c:pt idx="5">
                  <c:v>6.7905394045965337E-2</c:v>
                </c:pt>
                <c:pt idx="6">
                  <c:v>5.899010286906621E-2</c:v>
                </c:pt>
                <c:pt idx="7">
                  <c:v>5.2696334135559665E-2</c:v>
                </c:pt>
                <c:pt idx="8">
                  <c:v>4.8203597806933361E-2</c:v>
                </c:pt>
                <c:pt idx="9">
                  <c:v>4.4962871474257586E-2</c:v>
                </c:pt>
                <c:pt idx="10">
                  <c:v>4.2603731380174377E-2</c:v>
                </c:pt>
                <c:pt idx="11">
                  <c:v>4.0872985076018206E-2</c:v>
                </c:pt>
                <c:pt idx="12">
                  <c:v>3.9595085464539256E-2</c:v>
                </c:pt>
                <c:pt idx="13">
                  <c:v>3.8646618833073319E-2</c:v>
                </c:pt>
                <c:pt idx="14">
                  <c:v>3.7939712014297355E-2</c:v>
                </c:pt>
                <c:pt idx="15">
                  <c:v>3.7411091777533101E-2</c:v>
                </c:pt>
                <c:pt idx="16">
                  <c:v>3.7014757844642421E-2</c:v>
                </c:pt>
                <c:pt idx="17">
                  <c:v>3.6716996715127521E-2</c:v>
                </c:pt>
                <c:pt idx="18">
                  <c:v>3.6492935147731421E-2</c:v>
                </c:pt>
                <c:pt idx="19">
                  <c:v>3.6324122901722385E-2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02-4D1E-A04C-F44EE32A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04128"/>
        <c:axId val="507505440"/>
      </c:lineChart>
      <c:catAx>
        <c:axId val="50750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05440"/>
        <c:crosses val="autoZero"/>
        <c:auto val="1"/>
        <c:lblAlgn val="ctr"/>
        <c:lblOffset val="100"/>
        <c:noMultiLvlLbl val="0"/>
      </c:catAx>
      <c:valAx>
        <c:axId val="5075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663575</xdr:colOff>
      <xdr:row>1</xdr:row>
      <xdr:rowOff>55032</xdr:rowOff>
    </xdr:from>
    <xdr:to>
      <xdr:col>12</xdr:col>
      <xdr:colOff>651436</xdr:colOff>
      <xdr:row>3</xdr:row>
      <xdr:rowOff>0</xdr:rowOff>
    </xdr:to>
    <xdr:pic>
      <xdr:nvPicPr>
        <xdr:cNvPr id="2" name="Picture 5" descr="01_KBank_CH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34575" y="182032"/>
          <a:ext cx="2019300" cy="452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31358</xdr:colOff>
      <xdr:row>26</xdr:row>
      <xdr:rowOff>62716</xdr:rowOff>
    </xdr:from>
    <xdr:to>
      <xdr:col>10</xdr:col>
      <xdr:colOff>399815</xdr:colOff>
      <xdr:row>29</xdr:row>
      <xdr:rowOff>0</xdr:rowOff>
    </xdr:to>
    <xdr:sp macro="" textlink="">
      <xdr:nvSpPr>
        <xdr:cNvPr id="2" name="Rectangle 1"/>
        <xdr:cNvSpPr/>
      </xdr:nvSpPr>
      <xdr:spPr>
        <a:xfrm>
          <a:off x="8592099" y="4782099"/>
          <a:ext cx="932901" cy="4782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ควรคิดปีสุดท้ายด้วย</a:t>
          </a:r>
          <a:r>
            <a:rPr lang="en-US" sz="1100"/>
            <a:t>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</xdr:row>
      <xdr:rowOff>123825</xdr:rowOff>
    </xdr:from>
    <xdr:to>
      <xdr:col>12</xdr:col>
      <xdr:colOff>533401</xdr:colOff>
      <xdr:row>25</xdr:row>
      <xdr:rowOff>120651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455</xdr:row>
      <xdr:rowOff>76200</xdr:rowOff>
    </xdr:from>
    <xdr:to>
      <xdr:col>5</xdr:col>
      <xdr:colOff>114300</xdr:colOff>
      <xdr:row>457</xdr:row>
      <xdr:rowOff>101600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320800" y="85153500"/>
          <a:ext cx="1231900" cy="577850"/>
        </a:xfrm>
        <a:prstGeom prst="rightArrow">
          <a:avLst/>
        </a:prstGeom>
        <a:solidFill>
          <a:schemeClr val="accent2">
            <a:lumMod val="75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177800</xdr:colOff>
      <xdr:row>455</xdr:row>
      <xdr:rowOff>114300</xdr:rowOff>
    </xdr:from>
    <xdr:to>
      <xdr:col>6</xdr:col>
      <xdr:colOff>215900</xdr:colOff>
      <xdr:row>458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616200" y="85191600"/>
          <a:ext cx="6477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OUTPUT</a:t>
          </a:r>
          <a:r>
            <a:rPr lang="en-US" sz="1600" b="1" baseline="0">
              <a:solidFill>
                <a:srgbClr val="FF0000"/>
              </a:solidFill>
            </a:rPr>
            <a:t> </a:t>
          </a:r>
          <a:endParaRPr lang="th-TH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272288</xdr:colOff>
      <xdr:row>62</xdr:row>
      <xdr:rowOff>69027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33705"/>
          <a:ext cx="5207970" cy="6459436"/>
        </a:xfrm>
        <a:prstGeom prst="rect">
          <a:avLst/>
        </a:prstGeom>
      </xdr:spPr>
    </xdr:pic>
    <xdr:clientData/>
  </xdr:twoCellAnchor>
  <xdr:twoCellAnchor editAs="oneCell">
    <xdr:from>
      <xdr:col>6</xdr:col>
      <xdr:colOff>388055</xdr:colOff>
      <xdr:row>25</xdr:row>
      <xdr:rowOff>133326</xdr:rowOff>
    </xdr:from>
    <xdr:to>
      <xdr:col>13</xdr:col>
      <xdr:colOff>155247</xdr:colOff>
      <xdr:row>36</xdr:row>
      <xdr:rowOff>86884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3737" y="7190485"/>
          <a:ext cx="4469078" cy="16680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:\Exposure%20%20of%20SWSP%20v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ntranet.kasikornbank.com/Users/BinderJ/AppData/Local/Microsoft/Windows/Temporary%20Internet%20Files/Content.Outlook/XJYRIZRP/Consolidated%20Sovereign%20Sensitivity%20v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etail_M\TP9HK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srvpikuah\vpikuah\PIKUAHJR\PUBLICM\STAT\ZPTM\DOHOT\shotef-new\D05A_D05B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My%20Documents\RAROC\April%202014\Current%20RAROC%20pack\Simplify%20RAROC%20Template_LI_201208_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jue.w.KBANKCHINA\Desktop\Current%20RAROC%20pack\Simplify%20RAROC%20Template_LI_201208_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My%20Documents\RAROC\June%202014\Current%20RAROC%20pack\Simplify%20RAROC%20Template_LI_201208_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FI\FI%20Database\Monthly\TP9_OC\2010\TP9_112010%20(OGL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ntranet.kasikornbank.com/DOCUME~1/WANAPO~1.001/LOCALS~1/Temp/notesFFF692/9925-5%20&#3651;&#3610;&#3609;&#3635;&#3626;&#3656;&#3591;&#3648;&#3619;&#3639;&#3656;&#3629;&#3591;&#3648;&#3614;&#3639;&#3656;&#3629;&#3586;&#3629;&#3629;&#3609;&#3640;&#3617;&#3633;&#3605;&#3636;&#3648;&#3588;&#3619;&#3604;&#3636;&#3605;&#3626;&#3635;&#3627;&#3619;&#3633;&#3610;&#3621;&#3641;&#3585;&#3588;&#3657;&#3634;%20CBS&amp;SME200803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zhipeng.y\AppData\Local\Temp\notes84EA0E\Simplify%20RAROC_BankRating_Spread%20Price_HK_20160518_ADJUSTED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RMBS\Alt%20A\1%20Feb%202008%20Sweep\Smart%20Monitorings\Committee\Smart%20Monitoring%20BAL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parkern\Desktop\BANAREZ%20FILES\Copy%20of%2020140915_rw_bfsr_assets.xlsb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vairot.e\Desktop\RAROC\BECE%20Long%20term%20RAROC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zhipeng.y\AppData\Local\Temp\notes84EA0E\RAROC_BADD%20and%20LC%20WO%20RECOURSE%20TEMPLAT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403002d1795\TEAM%20PORT\FI\FI%20Report\FI%20Foreign\2010\01_Jan\1_Database%20Foreign%20FIs%206%20Jan%201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ntranet.kasikornbank.com/German%20Team/Other/2012.01%20Euro%20Area%20Banks/EAR%20Action%20Master%20File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parkern\Desktop\BANAREZ%20FILES\AVG%20RATINGS%20FILE%20TAKE%20ONE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OCUME~1\WANAPO~1.001\LOCALS~1\Temp\notesFFF692\9925-5%20&#3651;&#3610;&#3609;&#3635;&#3626;&#3656;&#3591;&#3648;&#3619;&#3639;&#3656;&#3629;&#3591;&#3648;&#3614;&#3639;&#3656;&#3629;&#3586;&#3629;&#3629;&#3609;&#3640;&#3617;&#3633;&#3605;&#3636;&#3648;&#3588;&#3619;&#3604;&#3636;&#3605;&#3626;&#3635;&#3627;&#3619;&#3633;&#3610;&#3621;&#3641;&#3585;&#3588;&#3657;&#3634;%20CBS&amp;SME200803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rate\Market_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:\MB\Recommended\F023-2008(S)%20-%20ING%20Investment%20Asia%20Pacific%20HK.LTD.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:\Outstanding\2008\Outstanding%20November%2028,%202008%20(Domestic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parkern\Desktop\BANAREZ%20FILES\20140915\20140915%20UPDATING%20ASSETS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My%20Documents\RAROC\April%202014\Simplify%20RAROC%20Template_2014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zhipeng.y\AppData\Local\Temp\notes84EA0E\FOLDER\Daniel's%20Work\Provision%20data%20to%20HQ\201604\FOLDER\Daniel's%20Work\RAROC\For%20China%20Branch\2016\201605\Simplify%20RAROC_BankRating_Spread%20Price_2016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parkern\Desktop\BANAREZ%20FILES\CLEAN%20#1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small%20business_phueng\Micro%20Business\Pricing\Raro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"/>
      <sheetName val="SWSP fr Opics"/>
      <sheetName val="MIDRATE"/>
      <sheetName val="MTM from Deutsche(TO)"/>
      <sheetName val="New Exposure_Deutsche"/>
      <sheetName val="New Exposure_Others"/>
      <sheetName val="Summary"/>
      <sheetName val="TDL_GBL_PE_DR(Short)"/>
      <sheetName val="TDL_GBL_PE_DR(Long)"/>
      <sheetName val="Credit Line ICAP"/>
      <sheetName val="Manual input"/>
      <sheetName val="STEP"/>
      <sheetName val="LEQ DR REPORT  "/>
      <sheetName val="LEQ DR REPORT_CSA"/>
      <sheetName val="CSA Detail"/>
      <sheetName val="LEQ DR REPORT_Net"/>
      <sheetName val="Conversion Factor"/>
      <sheetName val="Holiday Lis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s"/>
      <sheetName val="Gov Bond Ratings"/>
      <sheetName val="Lookup"/>
      <sheetName val="Tracking"/>
    </sheetNames>
    <sheetDataSet>
      <sheetData sheetId="0">
        <row r="20">
          <cell r="A20" t="str">
            <v>Albania</v>
          </cell>
        </row>
      </sheetData>
      <sheetData sheetId="1">
        <row r="3">
          <cell r="C3" t="str">
            <v>Aaa</v>
          </cell>
        </row>
        <row r="20">
          <cell r="A20" t="str">
            <v>Albania</v>
          </cell>
          <cell r="B20" t="str">
            <v>B1</v>
          </cell>
          <cell r="C20" t="str">
            <v>Caa2</v>
          </cell>
          <cell r="D20" t="str">
            <v>STA</v>
          </cell>
          <cell r="E20" t="str">
            <v>Caa2</v>
          </cell>
          <cell r="F20" t="str">
            <v>B1</v>
          </cell>
          <cell r="H20" t="str">
            <v>STA</v>
          </cell>
        </row>
        <row r="21">
          <cell r="A21" t="str">
            <v>Angola</v>
          </cell>
          <cell r="B21" t="str">
            <v>Ba3</v>
          </cell>
          <cell r="C21" t="str">
            <v>Caa3</v>
          </cell>
          <cell r="D21" t="str">
            <v>STA</v>
          </cell>
          <cell r="E21" t="str">
            <v>Caa3</v>
          </cell>
          <cell r="F21" t="str">
            <v>Ba3</v>
          </cell>
          <cell r="H21" t="str">
            <v>STA</v>
          </cell>
        </row>
        <row r="22">
          <cell r="A22" t="str">
            <v>Argentina</v>
          </cell>
          <cell r="B22" t="str">
            <v>B3</v>
          </cell>
          <cell r="C22" t="str">
            <v>Ca</v>
          </cell>
          <cell r="D22" t="str">
            <v>STA</v>
          </cell>
          <cell r="E22" t="str">
            <v>Ca</v>
          </cell>
          <cell r="F22" t="str">
            <v>B3</v>
          </cell>
          <cell r="H22" t="str">
            <v>STA</v>
          </cell>
        </row>
        <row r="23">
          <cell r="A23" t="str">
            <v>Armenia</v>
          </cell>
          <cell r="B23" t="str">
            <v>Ba2</v>
          </cell>
          <cell r="C23" t="str">
            <v>C</v>
          </cell>
          <cell r="D23" t="str">
            <v>NEG</v>
          </cell>
          <cell r="E23" t="str">
            <v>C</v>
          </cell>
          <cell r="F23" t="str">
            <v>Ba2</v>
          </cell>
          <cell r="H23" t="str">
            <v>NEG</v>
          </cell>
        </row>
        <row r="24">
          <cell r="A24" t="str">
            <v>Australia</v>
          </cell>
          <cell r="B24" t="str">
            <v>Aaa</v>
          </cell>
          <cell r="C24" t="str">
            <v>C</v>
          </cell>
          <cell r="D24" t="str">
            <v>STA</v>
          </cell>
          <cell r="E24" t="str">
            <v>C</v>
          </cell>
          <cell r="F24" t="str">
            <v>Aaa</v>
          </cell>
          <cell r="H24" t="str">
            <v>STA</v>
          </cell>
        </row>
        <row r="25">
          <cell r="A25" t="str">
            <v>Austria</v>
          </cell>
          <cell r="B25" t="str">
            <v>Aaa</v>
          </cell>
          <cell r="C25" t="str">
            <v>C</v>
          </cell>
          <cell r="D25" t="str">
            <v>STA</v>
          </cell>
          <cell r="E25" t="str">
            <v>C</v>
          </cell>
          <cell r="F25" t="str">
            <v>Aaa</v>
          </cell>
          <cell r="H25" t="str">
            <v>STA</v>
          </cell>
        </row>
        <row r="26">
          <cell r="A26" t="str">
            <v>Azerbaijan</v>
          </cell>
          <cell r="B26" t="str">
            <v>Ba1</v>
          </cell>
          <cell r="C26" t="str">
            <v>C</v>
          </cell>
          <cell r="D26" t="str">
            <v>POS</v>
          </cell>
          <cell r="E26" t="str">
            <v>C</v>
          </cell>
          <cell r="F26" t="str">
            <v>Ba1</v>
          </cell>
          <cell r="H26" t="str">
            <v>POS</v>
          </cell>
        </row>
        <row r="27">
          <cell r="A27" t="str">
            <v>Bahamas</v>
          </cell>
          <cell r="B27" t="str">
            <v>A3</v>
          </cell>
          <cell r="C27" t="str">
            <v>C</v>
          </cell>
          <cell r="D27" t="str">
            <v>NEG</v>
          </cell>
          <cell r="E27" t="str">
            <v>C</v>
          </cell>
          <cell r="F27" t="str">
            <v>A3</v>
          </cell>
          <cell r="H27" t="str">
            <v>NEG</v>
          </cell>
        </row>
        <row r="28">
          <cell r="A28" t="str">
            <v>Bahrain</v>
          </cell>
          <cell r="B28" t="str">
            <v>Baa1</v>
          </cell>
          <cell r="C28" t="str">
            <v>C</v>
          </cell>
          <cell r="D28" t="str">
            <v>NEG</v>
          </cell>
          <cell r="E28" t="str">
            <v>C</v>
          </cell>
          <cell r="F28" t="str">
            <v>Baa1</v>
          </cell>
          <cell r="H28" t="str">
            <v>NEG</v>
          </cell>
        </row>
        <row r="29">
          <cell r="A29" t="str">
            <v>Bangladesh</v>
          </cell>
          <cell r="B29" t="str">
            <v>Ba3</v>
          </cell>
          <cell r="C29" t="str">
            <v>C</v>
          </cell>
          <cell r="D29" t="str">
            <v>STA</v>
          </cell>
          <cell r="E29" t="str">
            <v>C</v>
          </cell>
          <cell r="F29" t="str">
            <v>Ba3</v>
          </cell>
          <cell r="H29" t="str">
            <v>STA</v>
          </cell>
        </row>
        <row r="30">
          <cell r="A30" t="str">
            <v>Barbados</v>
          </cell>
          <cell r="B30" t="str">
            <v>Baa3</v>
          </cell>
          <cell r="C30" t="str">
            <v>C</v>
          </cell>
          <cell r="D30" t="str">
            <v>NEG</v>
          </cell>
          <cell r="E30" t="str">
            <v>C</v>
          </cell>
          <cell r="F30" t="str">
            <v>Baa3</v>
          </cell>
          <cell r="H30" t="str">
            <v>NEG</v>
          </cell>
        </row>
        <row r="31">
          <cell r="A31" t="str">
            <v>Belarus</v>
          </cell>
          <cell r="B31" t="str">
            <v>B3</v>
          </cell>
          <cell r="D31" t="str">
            <v>NEG</v>
          </cell>
          <cell r="F31" t="str">
            <v>B3</v>
          </cell>
          <cell r="H31" t="str">
            <v>NEG</v>
          </cell>
        </row>
        <row r="32">
          <cell r="A32" t="str">
            <v>Belgium</v>
          </cell>
          <cell r="B32" t="str">
            <v>Aa3</v>
          </cell>
          <cell r="D32" t="str">
            <v>NEG</v>
          </cell>
          <cell r="F32" t="str">
            <v>Aa3</v>
          </cell>
          <cell r="H32" t="str">
            <v>NEG</v>
          </cell>
        </row>
        <row r="33">
          <cell r="A33" t="str">
            <v>Belize</v>
          </cell>
          <cell r="B33" t="str">
            <v>B3</v>
          </cell>
          <cell r="D33" t="str">
            <v>STA</v>
          </cell>
          <cell r="F33" t="str">
            <v>B3</v>
          </cell>
          <cell r="H33" t="str">
            <v>STA</v>
          </cell>
        </row>
        <row r="34">
          <cell r="A34" t="str">
            <v>Bermuda</v>
          </cell>
          <cell r="B34" t="str">
            <v>Aa2</v>
          </cell>
          <cell r="D34" t="str">
            <v>STA</v>
          </cell>
          <cell r="F34" t="str">
            <v>Aa2</v>
          </cell>
          <cell r="H34" t="str">
            <v>STA</v>
          </cell>
        </row>
        <row r="35">
          <cell r="A35" t="str">
            <v>Bolivia</v>
          </cell>
          <cell r="B35" t="str">
            <v>B1</v>
          </cell>
          <cell r="D35" t="str">
            <v>POS</v>
          </cell>
          <cell r="F35" t="str">
            <v>B1</v>
          </cell>
          <cell r="H35" t="str">
            <v>POS</v>
          </cell>
        </row>
        <row r="36">
          <cell r="A36" t="str">
            <v>Bosnia and Herzegovina</v>
          </cell>
          <cell r="B36" t="str">
            <v>B2</v>
          </cell>
          <cell r="D36" t="str">
            <v>NEG</v>
          </cell>
          <cell r="F36" t="str">
            <v>B2</v>
          </cell>
          <cell r="H36" t="str">
            <v>NEG</v>
          </cell>
        </row>
        <row r="37">
          <cell r="A37" t="str">
            <v>Botswana</v>
          </cell>
          <cell r="B37" t="str">
            <v>A2</v>
          </cell>
          <cell r="D37" t="str">
            <v>STA</v>
          </cell>
          <cell r="F37" t="str">
            <v>A2</v>
          </cell>
          <cell r="H37" t="str">
            <v>STA</v>
          </cell>
        </row>
        <row r="38">
          <cell r="A38" t="str">
            <v>Brazil</v>
          </cell>
          <cell r="B38" t="str">
            <v>Baa2</v>
          </cell>
          <cell r="D38" t="str">
            <v>POS</v>
          </cell>
          <cell r="F38" t="str">
            <v>Baa2</v>
          </cell>
          <cell r="H38" t="str">
            <v>POS</v>
          </cell>
        </row>
        <row r="39">
          <cell r="A39" t="str">
            <v>Bulgaria</v>
          </cell>
          <cell r="B39" t="str">
            <v>Baa2</v>
          </cell>
          <cell r="D39" t="str">
            <v>STA</v>
          </cell>
          <cell r="F39" t="str">
            <v>Baa2</v>
          </cell>
          <cell r="H39" t="str">
            <v>STA</v>
          </cell>
        </row>
        <row r="40">
          <cell r="A40" t="str">
            <v>Cambodia</v>
          </cell>
          <cell r="B40" t="str">
            <v>B2</v>
          </cell>
          <cell r="D40" t="str">
            <v>STA</v>
          </cell>
          <cell r="F40" t="str">
            <v>B2</v>
          </cell>
          <cell r="H40" t="str">
            <v>STA</v>
          </cell>
        </row>
        <row r="41">
          <cell r="A41" t="str">
            <v>Canada</v>
          </cell>
          <cell r="B41" t="str">
            <v>Aaa</v>
          </cell>
          <cell r="D41" t="str">
            <v>STA</v>
          </cell>
          <cell r="F41" t="str">
            <v>Aaa</v>
          </cell>
          <cell r="H41" t="str">
            <v>STA</v>
          </cell>
        </row>
        <row r="42">
          <cell r="A42" t="str">
            <v>Cayman Islands</v>
          </cell>
          <cell r="B42" t="str">
            <v>Aa3</v>
          </cell>
          <cell r="D42" t="str">
            <v>STA</v>
          </cell>
          <cell r="F42" t="str">
            <v>-</v>
          </cell>
          <cell r="H42" t="str">
            <v>-</v>
          </cell>
        </row>
        <row r="43">
          <cell r="A43" t="str">
            <v>Chile</v>
          </cell>
          <cell r="B43" t="str">
            <v>Aa3</v>
          </cell>
          <cell r="D43" t="str">
            <v>STA</v>
          </cell>
          <cell r="F43" t="str">
            <v>Aa3</v>
          </cell>
          <cell r="H43" t="str">
            <v>STA</v>
          </cell>
        </row>
        <row r="44">
          <cell r="A44" t="str">
            <v>China</v>
          </cell>
          <cell r="B44" t="str">
            <v>Aa3</v>
          </cell>
          <cell r="D44" t="str">
            <v>POS</v>
          </cell>
          <cell r="F44" t="str">
            <v>Aa3</v>
          </cell>
          <cell r="H44" t="str">
            <v>POS</v>
          </cell>
        </row>
        <row r="45">
          <cell r="A45" t="str">
            <v>Colombia</v>
          </cell>
          <cell r="B45" t="str">
            <v>Baa3</v>
          </cell>
          <cell r="D45" t="str">
            <v>STA</v>
          </cell>
          <cell r="F45" t="str">
            <v>Baa3</v>
          </cell>
          <cell r="H45" t="str">
            <v>STA</v>
          </cell>
        </row>
        <row r="46">
          <cell r="A46" t="str">
            <v>Costa Rica</v>
          </cell>
          <cell r="B46" t="str">
            <v>Baa3</v>
          </cell>
          <cell r="D46" t="str">
            <v>STA</v>
          </cell>
          <cell r="F46" t="str">
            <v>Baa3</v>
          </cell>
          <cell r="H46" t="str">
            <v>STA</v>
          </cell>
        </row>
        <row r="47">
          <cell r="A47" t="str">
            <v>Croatia</v>
          </cell>
          <cell r="B47" t="str">
            <v>Baa3</v>
          </cell>
          <cell r="D47" t="str">
            <v>STA</v>
          </cell>
          <cell r="F47" t="str">
            <v>Baa3</v>
          </cell>
          <cell r="H47" t="str">
            <v>STA</v>
          </cell>
        </row>
        <row r="48">
          <cell r="A48" t="str">
            <v>Cuba</v>
          </cell>
          <cell r="B48" t="str">
            <v>Caa1</v>
          </cell>
          <cell r="D48" t="str">
            <v>STA</v>
          </cell>
          <cell r="F48" t="str">
            <v>-</v>
          </cell>
          <cell r="H48" t="str">
            <v>-</v>
          </cell>
        </row>
        <row r="49">
          <cell r="A49" t="str">
            <v>Cyprus</v>
          </cell>
          <cell r="B49" t="str">
            <v>Baa3</v>
          </cell>
          <cell r="D49" t="str">
            <v>RUR-</v>
          </cell>
          <cell r="F49" t="str">
            <v>Baa3</v>
          </cell>
          <cell r="H49" t="str">
            <v>RUR-</v>
          </cell>
        </row>
        <row r="50">
          <cell r="A50" t="str">
            <v>Czech Republic</v>
          </cell>
          <cell r="B50" t="str">
            <v>A1</v>
          </cell>
          <cell r="D50" t="str">
            <v>STA</v>
          </cell>
          <cell r="F50" t="str">
            <v>A1</v>
          </cell>
          <cell r="H50" t="str">
            <v>STA</v>
          </cell>
        </row>
        <row r="51">
          <cell r="A51" t="str">
            <v>Denmark</v>
          </cell>
          <cell r="B51" t="str">
            <v>Aaa</v>
          </cell>
          <cell r="D51" t="str">
            <v>STA</v>
          </cell>
          <cell r="F51" t="str">
            <v>Aaa</v>
          </cell>
          <cell r="H51" t="str">
            <v>STA</v>
          </cell>
        </row>
        <row r="52">
          <cell r="A52" t="str">
            <v>Dominican Republic</v>
          </cell>
          <cell r="B52" t="str">
            <v>B1</v>
          </cell>
          <cell r="D52" t="str">
            <v>STA</v>
          </cell>
          <cell r="F52" t="str">
            <v>B1</v>
          </cell>
          <cell r="H52" t="str">
            <v>STA</v>
          </cell>
        </row>
        <row r="53">
          <cell r="A53" t="str">
            <v>Ecuador</v>
          </cell>
          <cell r="B53" t="str">
            <v>Caa2</v>
          </cell>
          <cell r="D53" t="str">
            <v>STA</v>
          </cell>
          <cell r="F53" t="str">
            <v>-</v>
          </cell>
          <cell r="H53" t="str">
            <v>-</v>
          </cell>
        </row>
        <row r="54">
          <cell r="A54" t="str">
            <v>Egypt</v>
          </cell>
          <cell r="B54" t="str">
            <v>B2</v>
          </cell>
          <cell r="D54" t="str">
            <v>RUR-</v>
          </cell>
          <cell r="F54" t="str">
            <v>B2</v>
          </cell>
          <cell r="H54" t="str">
            <v>RUR-</v>
          </cell>
        </row>
        <row r="55">
          <cell r="A55" t="str">
            <v>El Salvador</v>
          </cell>
          <cell r="B55" t="str">
            <v>Ba2</v>
          </cell>
          <cell r="D55" t="str">
            <v>STA</v>
          </cell>
          <cell r="F55" t="str">
            <v>-</v>
          </cell>
          <cell r="H55" t="str">
            <v>-</v>
          </cell>
        </row>
        <row r="56">
          <cell r="A56" t="str">
            <v>Estonia</v>
          </cell>
          <cell r="B56" t="str">
            <v>A1</v>
          </cell>
          <cell r="D56" t="str">
            <v>STA</v>
          </cell>
          <cell r="F56" t="str">
            <v>A1</v>
          </cell>
          <cell r="H56" t="str">
            <v>STA</v>
          </cell>
        </row>
        <row r="57">
          <cell r="A57" t="str">
            <v>Fiji Islands</v>
          </cell>
          <cell r="B57" t="str">
            <v>B1</v>
          </cell>
          <cell r="D57" t="str">
            <v>NEG</v>
          </cell>
          <cell r="F57" t="str">
            <v>B1</v>
          </cell>
          <cell r="H57" t="str">
            <v>NEG</v>
          </cell>
        </row>
        <row r="58">
          <cell r="A58" t="str">
            <v>Finland</v>
          </cell>
          <cell r="B58" t="str">
            <v>Aaa</v>
          </cell>
          <cell r="D58" t="str">
            <v>STA</v>
          </cell>
          <cell r="F58" t="str">
            <v>Aaa</v>
          </cell>
          <cell r="H58" t="str">
            <v>STA</v>
          </cell>
        </row>
        <row r="59">
          <cell r="A59" t="str">
            <v>France</v>
          </cell>
          <cell r="B59" t="str">
            <v>Aaa</v>
          </cell>
          <cell r="D59" t="str">
            <v>STA</v>
          </cell>
          <cell r="F59" t="str">
            <v>Aaa</v>
          </cell>
          <cell r="H59" t="str">
            <v>STA</v>
          </cell>
        </row>
        <row r="60">
          <cell r="A60" t="str">
            <v>Georgia</v>
          </cell>
          <cell r="B60" t="str">
            <v>Ba3</v>
          </cell>
          <cell r="D60" t="str">
            <v>STA</v>
          </cell>
          <cell r="F60" t="str">
            <v>Ba3</v>
          </cell>
          <cell r="H60" t="str">
            <v>STA</v>
          </cell>
        </row>
        <row r="61">
          <cell r="A61" t="str">
            <v>Germany</v>
          </cell>
          <cell r="B61" t="str">
            <v>Aaa</v>
          </cell>
          <cell r="D61" t="str">
            <v>STA</v>
          </cell>
          <cell r="F61" t="str">
            <v>Aaa</v>
          </cell>
          <cell r="H61" t="str">
            <v>STA</v>
          </cell>
        </row>
        <row r="62">
          <cell r="A62" t="str">
            <v>Greece</v>
          </cell>
          <cell r="B62" t="str">
            <v>Ca</v>
          </cell>
          <cell r="D62" t="str">
            <v>DVLPG</v>
          </cell>
          <cell r="F62" t="str">
            <v>Ca</v>
          </cell>
          <cell r="H62" t="str">
            <v>DVLPG</v>
          </cell>
        </row>
        <row r="63">
          <cell r="A63" t="str">
            <v>Guatemala</v>
          </cell>
          <cell r="B63" t="str">
            <v>Ba1</v>
          </cell>
          <cell r="D63" t="str">
            <v>STA</v>
          </cell>
          <cell r="F63" t="str">
            <v>Ba1</v>
          </cell>
          <cell r="H63" t="str">
            <v>STA</v>
          </cell>
        </row>
        <row r="64">
          <cell r="A64" t="str">
            <v>Honduras</v>
          </cell>
          <cell r="B64" t="str">
            <v>B2</v>
          </cell>
          <cell r="D64" t="str">
            <v>STA</v>
          </cell>
          <cell r="F64" t="str">
            <v>B2</v>
          </cell>
          <cell r="H64" t="str">
            <v>STA</v>
          </cell>
        </row>
        <row r="65">
          <cell r="A65" t="str">
            <v>Hong Kong</v>
          </cell>
          <cell r="B65" t="str">
            <v>Aa1</v>
          </cell>
          <cell r="D65" t="str">
            <v>POS</v>
          </cell>
          <cell r="F65" t="str">
            <v>Aa1</v>
          </cell>
          <cell r="H65" t="str">
            <v>POS</v>
          </cell>
        </row>
        <row r="66">
          <cell r="A66" t="str">
            <v>Hungary</v>
          </cell>
          <cell r="B66" t="str">
            <v>Ba1</v>
          </cell>
          <cell r="D66" t="str">
            <v>NEG</v>
          </cell>
          <cell r="F66" t="str">
            <v>Ba1</v>
          </cell>
          <cell r="H66" t="str">
            <v>NEG</v>
          </cell>
        </row>
        <row r="67">
          <cell r="A67" t="str">
            <v>Iceland</v>
          </cell>
          <cell r="B67" t="str">
            <v>Baa3</v>
          </cell>
          <cell r="D67" t="str">
            <v>NEG</v>
          </cell>
          <cell r="F67" t="str">
            <v>Baa3</v>
          </cell>
          <cell r="H67" t="str">
            <v>NEG</v>
          </cell>
        </row>
        <row r="68">
          <cell r="A68" t="str">
            <v>India</v>
          </cell>
          <cell r="B68" t="str">
            <v>Baa3</v>
          </cell>
          <cell r="D68" t="str">
            <v>STA</v>
          </cell>
          <cell r="F68" t="str">
            <v>Baa3</v>
          </cell>
          <cell r="H68" t="str">
            <v>STA</v>
          </cell>
        </row>
        <row r="69">
          <cell r="A69" t="str">
            <v>Indonesia</v>
          </cell>
          <cell r="B69" t="str">
            <v>Baa3</v>
          </cell>
          <cell r="D69" t="str">
            <v>STA</v>
          </cell>
          <cell r="F69" t="str">
            <v>Baa3</v>
          </cell>
          <cell r="H69" t="str">
            <v>STA</v>
          </cell>
        </row>
        <row r="70">
          <cell r="A70" t="str">
            <v>Ireland</v>
          </cell>
          <cell r="B70" t="str">
            <v>Ba1</v>
          </cell>
          <cell r="D70" t="str">
            <v>NEG</v>
          </cell>
          <cell r="F70" t="str">
            <v>Ba1</v>
          </cell>
          <cell r="H70" t="str">
            <v>NEG</v>
          </cell>
        </row>
        <row r="71">
          <cell r="A71" t="str">
            <v>Isle of Man</v>
          </cell>
          <cell r="B71" t="str">
            <v>Aaa</v>
          </cell>
          <cell r="D71" t="str">
            <v>STA</v>
          </cell>
          <cell r="F71" t="str">
            <v>Aaa</v>
          </cell>
          <cell r="H71" t="str">
            <v>STA</v>
          </cell>
        </row>
        <row r="72">
          <cell r="A72" t="str">
            <v>Israel</v>
          </cell>
          <cell r="B72" t="str">
            <v>A1</v>
          </cell>
          <cell r="D72" t="str">
            <v>STA</v>
          </cell>
          <cell r="F72" t="str">
            <v>A1</v>
          </cell>
          <cell r="H72" t="str">
            <v>STA</v>
          </cell>
        </row>
        <row r="73">
          <cell r="A73" t="str">
            <v>Italy</v>
          </cell>
          <cell r="B73" t="str">
            <v>A2</v>
          </cell>
          <cell r="D73" t="str">
            <v>NEG</v>
          </cell>
          <cell r="F73" t="str">
            <v>A2</v>
          </cell>
          <cell r="H73" t="str">
            <v>NEG</v>
          </cell>
        </row>
        <row r="74">
          <cell r="A74" t="str">
            <v>Jamaica</v>
          </cell>
          <cell r="B74" t="str">
            <v>B3</v>
          </cell>
          <cell r="D74" t="str">
            <v>STA</v>
          </cell>
          <cell r="F74" t="str">
            <v>B3</v>
          </cell>
          <cell r="H74" t="str">
            <v>STA</v>
          </cell>
        </row>
        <row r="75">
          <cell r="A75" t="str">
            <v>Japan</v>
          </cell>
          <cell r="B75" t="str">
            <v>Aa3</v>
          </cell>
          <cell r="D75" t="str">
            <v>STA</v>
          </cell>
          <cell r="F75" t="str">
            <v>Aa3</v>
          </cell>
          <cell r="H75" t="str">
            <v>STA</v>
          </cell>
        </row>
        <row r="76">
          <cell r="A76" t="str">
            <v>Jordan</v>
          </cell>
          <cell r="B76" t="str">
            <v>Ba2</v>
          </cell>
          <cell r="D76" t="str">
            <v>NEG</v>
          </cell>
          <cell r="F76" t="str">
            <v>Ba2</v>
          </cell>
          <cell r="H76" t="str">
            <v>NEG</v>
          </cell>
        </row>
        <row r="77">
          <cell r="A77" t="str">
            <v>Kazakhstan</v>
          </cell>
          <cell r="B77" t="str">
            <v>Baa2</v>
          </cell>
          <cell r="D77" t="str">
            <v>STA</v>
          </cell>
          <cell r="F77" t="str">
            <v>Baa2</v>
          </cell>
          <cell r="H77" t="str">
            <v>STA</v>
          </cell>
        </row>
        <row r="78">
          <cell r="A78" t="str">
            <v>Korea</v>
          </cell>
          <cell r="B78" t="str">
            <v>A1</v>
          </cell>
          <cell r="D78" t="str">
            <v>STA</v>
          </cell>
          <cell r="F78" t="str">
            <v>A1</v>
          </cell>
          <cell r="H78" t="str">
            <v>STA</v>
          </cell>
        </row>
        <row r="79">
          <cell r="A79" t="str">
            <v>Kuwait</v>
          </cell>
          <cell r="B79" t="str">
            <v>Aa2</v>
          </cell>
          <cell r="D79" t="str">
            <v>STA</v>
          </cell>
          <cell r="F79" t="str">
            <v>Aa2</v>
          </cell>
          <cell r="H79" t="str">
            <v>STA</v>
          </cell>
        </row>
        <row r="80">
          <cell r="A80" t="str">
            <v>Latvia</v>
          </cell>
          <cell r="B80" t="str">
            <v>Baa3</v>
          </cell>
          <cell r="D80" t="str">
            <v>POS</v>
          </cell>
          <cell r="F80" t="str">
            <v>Baa3</v>
          </cell>
          <cell r="H80" t="str">
            <v>POS</v>
          </cell>
        </row>
        <row r="81">
          <cell r="A81" t="str">
            <v>Lebanon</v>
          </cell>
          <cell r="B81" t="str">
            <v>B1</v>
          </cell>
          <cell r="D81" t="str">
            <v>STA</v>
          </cell>
          <cell r="F81" t="str">
            <v>B1</v>
          </cell>
          <cell r="H81" t="str">
            <v>STA</v>
          </cell>
        </row>
        <row r="82">
          <cell r="A82" t="str">
            <v>Lithuania</v>
          </cell>
          <cell r="B82" t="str">
            <v>Baa1</v>
          </cell>
          <cell r="D82" t="str">
            <v>STA</v>
          </cell>
          <cell r="F82" t="str">
            <v>Baa1</v>
          </cell>
          <cell r="H82" t="str">
            <v>STA</v>
          </cell>
        </row>
        <row r="83">
          <cell r="A83" t="str">
            <v>Luxembourg</v>
          </cell>
          <cell r="B83" t="str">
            <v>Aaa</v>
          </cell>
          <cell r="D83" t="str">
            <v>STA</v>
          </cell>
          <cell r="F83" t="str">
            <v>Aaa</v>
          </cell>
          <cell r="H83" t="str">
            <v>STA</v>
          </cell>
        </row>
        <row r="84">
          <cell r="A84" t="str">
            <v>Macao</v>
          </cell>
          <cell r="B84" t="str">
            <v>Aa3</v>
          </cell>
          <cell r="D84" t="str">
            <v>STA</v>
          </cell>
          <cell r="F84" t="str">
            <v>Aa3</v>
          </cell>
          <cell r="H84" t="str">
            <v>STA</v>
          </cell>
        </row>
        <row r="85">
          <cell r="A85" t="str">
            <v>Malaysia</v>
          </cell>
          <cell r="B85" t="str">
            <v>A3</v>
          </cell>
          <cell r="D85" t="str">
            <v>STA</v>
          </cell>
          <cell r="F85" t="str">
            <v>A3</v>
          </cell>
          <cell r="H85" t="str">
            <v>STA</v>
          </cell>
        </row>
        <row r="86">
          <cell r="A86" t="str">
            <v>Malta</v>
          </cell>
          <cell r="B86" t="str">
            <v>A2</v>
          </cell>
          <cell r="D86" t="str">
            <v>NEG</v>
          </cell>
          <cell r="F86" t="str">
            <v>A2</v>
          </cell>
          <cell r="H86" t="str">
            <v>NEG</v>
          </cell>
        </row>
        <row r="87">
          <cell r="A87" t="str">
            <v>Mauritius</v>
          </cell>
          <cell r="B87" t="str">
            <v>Baa2</v>
          </cell>
          <cell r="D87" t="str">
            <v>STA</v>
          </cell>
          <cell r="F87" t="str">
            <v>Baa2</v>
          </cell>
          <cell r="H87" t="str">
            <v>STA</v>
          </cell>
        </row>
        <row r="88">
          <cell r="A88" t="str">
            <v>Mexico</v>
          </cell>
          <cell r="B88" t="str">
            <v>Baa1</v>
          </cell>
          <cell r="D88" t="str">
            <v>STA</v>
          </cell>
          <cell r="F88" t="str">
            <v>Baa1</v>
          </cell>
          <cell r="H88" t="str">
            <v>STA</v>
          </cell>
        </row>
        <row r="89">
          <cell r="A89" t="str">
            <v>Moldova</v>
          </cell>
          <cell r="B89" t="str">
            <v>B3</v>
          </cell>
          <cell r="D89" t="str">
            <v>STA</v>
          </cell>
          <cell r="F89" t="str">
            <v>B3</v>
          </cell>
          <cell r="H89" t="str">
            <v>STA</v>
          </cell>
        </row>
        <row r="90">
          <cell r="A90" t="str">
            <v>Mongolia</v>
          </cell>
          <cell r="B90" t="str">
            <v>B1</v>
          </cell>
          <cell r="D90" t="str">
            <v>STA</v>
          </cell>
          <cell r="F90" t="str">
            <v>B1</v>
          </cell>
          <cell r="H90" t="str">
            <v>STA</v>
          </cell>
        </row>
        <row r="91">
          <cell r="A91" t="str">
            <v>Montenegro</v>
          </cell>
          <cell r="B91" t="str">
            <v>Ba3</v>
          </cell>
          <cell r="D91" t="str">
            <v>STA</v>
          </cell>
          <cell r="F91" t="str">
            <v>-</v>
          </cell>
          <cell r="H91" t="str">
            <v>-</v>
          </cell>
        </row>
        <row r="92">
          <cell r="A92" t="str">
            <v>Morocco</v>
          </cell>
          <cell r="B92" t="str">
            <v>Ba1</v>
          </cell>
          <cell r="D92" t="str">
            <v>STA</v>
          </cell>
          <cell r="F92" t="str">
            <v>Ba1</v>
          </cell>
          <cell r="H92" t="str">
            <v>STA</v>
          </cell>
        </row>
        <row r="93">
          <cell r="A93" t="str">
            <v>Namibia</v>
          </cell>
          <cell r="B93" t="str">
            <v>Baa3</v>
          </cell>
          <cell r="D93" t="str">
            <v>STA</v>
          </cell>
          <cell r="F93" t="str">
            <v>Baa3</v>
          </cell>
          <cell r="H93" t="str">
            <v>STA</v>
          </cell>
        </row>
        <row r="94">
          <cell r="A94" t="str">
            <v>Netherlands</v>
          </cell>
          <cell r="B94" t="str">
            <v>Aaa</v>
          </cell>
          <cell r="D94" t="str">
            <v>STA</v>
          </cell>
          <cell r="F94" t="str">
            <v>Aaa</v>
          </cell>
          <cell r="H94" t="str">
            <v>STA</v>
          </cell>
        </row>
        <row r="95">
          <cell r="A95" t="str">
            <v>New Zealand</v>
          </cell>
          <cell r="B95" t="str">
            <v>Aaa</v>
          </cell>
          <cell r="D95" t="str">
            <v>STA</v>
          </cell>
          <cell r="F95" t="str">
            <v>Aaa</v>
          </cell>
          <cell r="H95" t="str">
            <v>STA</v>
          </cell>
        </row>
        <row r="96">
          <cell r="A96" t="str">
            <v>Nicaragua</v>
          </cell>
          <cell r="B96" t="str">
            <v>B3</v>
          </cell>
          <cell r="D96" t="str">
            <v>STA</v>
          </cell>
          <cell r="F96" t="str">
            <v>B3</v>
          </cell>
          <cell r="H96" t="str">
            <v>STA</v>
          </cell>
        </row>
        <row r="97">
          <cell r="A97" t="str">
            <v>Norway</v>
          </cell>
          <cell r="B97" t="str">
            <v>Aaa</v>
          </cell>
          <cell r="D97" t="str">
            <v>STA</v>
          </cell>
          <cell r="F97" t="str">
            <v>Aaa</v>
          </cell>
          <cell r="H97" t="str">
            <v>STA</v>
          </cell>
        </row>
        <row r="98">
          <cell r="A98" t="str">
            <v>Oman</v>
          </cell>
          <cell r="B98" t="str">
            <v>A1</v>
          </cell>
          <cell r="D98" t="str">
            <v>STA</v>
          </cell>
          <cell r="F98" t="str">
            <v>A1</v>
          </cell>
          <cell r="H98" t="str">
            <v>STA</v>
          </cell>
        </row>
        <row r="99">
          <cell r="A99" t="str">
            <v>Pakistan</v>
          </cell>
          <cell r="B99" t="str">
            <v>B3</v>
          </cell>
          <cell r="D99" t="str">
            <v>STA</v>
          </cell>
          <cell r="F99" t="str">
            <v>B3</v>
          </cell>
          <cell r="H99" t="str">
            <v>STA</v>
          </cell>
        </row>
        <row r="100">
          <cell r="A100" t="str">
            <v>Panama</v>
          </cell>
          <cell r="B100" t="str">
            <v>Baa3</v>
          </cell>
          <cell r="D100" t="str">
            <v>POS</v>
          </cell>
          <cell r="F100" t="str">
            <v>Baa3</v>
          </cell>
          <cell r="H100" t="str">
            <v>STA</v>
          </cell>
        </row>
        <row r="101">
          <cell r="A101" t="str">
            <v>Papua New Guinea</v>
          </cell>
          <cell r="B101" t="str">
            <v>B1</v>
          </cell>
          <cell r="D101" t="str">
            <v>STA</v>
          </cell>
          <cell r="F101" t="str">
            <v>B1</v>
          </cell>
          <cell r="H101" t="str">
            <v>STA</v>
          </cell>
        </row>
        <row r="102">
          <cell r="A102" t="str">
            <v>Paraguay</v>
          </cell>
          <cell r="B102" t="str">
            <v>B1</v>
          </cell>
          <cell r="D102" t="str">
            <v>STA</v>
          </cell>
          <cell r="F102" t="str">
            <v>B1</v>
          </cell>
          <cell r="H102" t="str">
            <v>STA</v>
          </cell>
        </row>
        <row r="103">
          <cell r="A103" t="str">
            <v>Peru</v>
          </cell>
          <cell r="B103" t="str">
            <v>Baa3</v>
          </cell>
          <cell r="D103" t="str">
            <v>POS</v>
          </cell>
          <cell r="F103" t="str">
            <v>Baa3</v>
          </cell>
          <cell r="H103" t="str">
            <v>POS</v>
          </cell>
        </row>
        <row r="104">
          <cell r="A104" t="str">
            <v>Philippines</v>
          </cell>
          <cell r="B104" t="str">
            <v>Ba2</v>
          </cell>
          <cell r="D104" t="str">
            <v>STA</v>
          </cell>
          <cell r="F104" t="str">
            <v>Ba2</v>
          </cell>
          <cell r="H104" t="str">
            <v>STA</v>
          </cell>
        </row>
        <row r="105">
          <cell r="A105" t="str">
            <v>Poland</v>
          </cell>
          <cell r="B105" t="str">
            <v>A2</v>
          </cell>
          <cell r="D105" t="str">
            <v>STA</v>
          </cell>
          <cell r="F105" t="str">
            <v>A2</v>
          </cell>
          <cell r="H105" t="str">
            <v>STA</v>
          </cell>
        </row>
        <row r="106">
          <cell r="A106" t="str">
            <v>Portugal</v>
          </cell>
          <cell r="B106" t="str">
            <v>Ba2</v>
          </cell>
          <cell r="D106" t="str">
            <v>NEG</v>
          </cell>
          <cell r="F106" t="str">
            <v>Ba2</v>
          </cell>
          <cell r="H106" t="str">
            <v>NEG</v>
          </cell>
        </row>
        <row r="107">
          <cell r="A107" t="str">
            <v>Qatar</v>
          </cell>
          <cell r="B107" t="str">
            <v>Aa2</v>
          </cell>
          <cell r="D107" t="str">
            <v>STA</v>
          </cell>
          <cell r="F107" t="str">
            <v>Aa2</v>
          </cell>
          <cell r="H107" t="str">
            <v>STA</v>
          </cell>
        </row>
        <row r="108">
          <cell r="A108" t="str">
            <v>Romania</v>
          </cell>
          <cell r="B108" t="str">
            <v>Baa3</v>
          </cell>
          <cell r="D108" t="str">
            <v>STA</v>
          </cell>
          <cell r="F108" t="str">
            <v>Baa3</v>
          </cell>
          <cell r="H108" t="str">
            <v>STA</v>
          </cell>
        </row>
        <row r="109">
          <cell r="A109" t="str">
            <v>Russia</v>
          </cell>
          <cell r="B109" t="str">
            <v>Baa1</v>
          </cell>
          <cell r="D109" t="str">
            <v>STA</v>
          </cell>
          <cell r="F109" t="str">
            <v>Baa1</v>
          </cell>
          <cell r="H109" t="str">
            <v>STA</v>
          </cell>
        </row>
        <row r="110">
          <cell r="A110" t="str">
            <v>Saudi Arabia</v>
          </cell>
          <cell r="B110" t="str">
            <v>Aa3</v>
          </cell>
          <cell r="D110" t="str">
            <v>STA</v>
          </cell>
          <cell r="F110" t="str">
            <v>Aa3</v>
          </cell>
          <cell r="H110" t="str">
            <v>STA</v>
          </cell>
        </row>
        <row r="111">
          <cell r="A111" t="str">
            <v>Senegal</v>
          </cell>
          <cell r="B111" t="str">
            <v>B1</v>
          </cell>
          <cell r="D111" t="str">
            <v>STA</v>
          </cell>
          <cell r="F111" t="str">
            <v>B1</v>
          </cell>
          <cell r="H111" t="str">
            <v>STA</v>
          </cell>
        </row>
        <row r="112">
          <cell r="A112" t="str">
            <v>Singapore</v>
          </cell>
          <cell r="B112" t="str">
            <v>Aaa</v>
          </cell>
          <cell r="D112" t="str">
            <v>STA</v>
          </cell>
          <cell r="F112" t="str">
            <v>Aaa</v>
          </cell>
          <cell r="H112" t="str">
            <v>STA</v>
          </cell>
        </row>
        <row r="113">
          <cell r="A113" t="str">
            <v>Slovakia</v>
          </cell>
          <cell r="B113" t="str">
            <v>A1</v>
          </cell>
          <cell r="D113" t="str">
            <v>STA</v>
          </cell>
          <cell r="F113" t="str">
            <v>A1</v>
          </cell>
          <cell r="H113" t="str">
            <v>STA</v>
          </cell>
        </row>
        <row r="114">
          <cell r="A114" t="str">
            <v>Slovenia</v>
          </cell>
          <cell r="B114" t="str">
            <v>A1</v>
          </cell>
          <cell r="D114" t="str">
            <v>NEG</v>
          </cell>
          <cell r="F114" t="str">
            <v>A1</v>
          </cell>
          <cell r="H114" t="str">
            <v>NEG</v>
          </cell>
        </row>
        <row r="115">
          <cell r="A115" t="str">
            <v>South Africa</v>
          </cell>
          <cell r="B115" t="str">
            <v>A3</v>
          </cell>
          <cell r="D115" t="str">
            <v>NEG</v>
          </cell>
          <cell r="F115" t="str">
            <v>A3</v>
          </cell>
          <cell r="H115" t="str">
            <v>NEG</v>
          </cell>
        </row>
        <row r="116">
          <cell r="A116" t="str">
            <v>Spain</v>
          </cell>
          <cell r="B116" t="str">
            <v>A1</v>
          </cell>
          <cell r="D116" t="str">
            <v>NEG</v>
          </cell>
          <cell r="F116" t="str">
            <v>A1</v>
          </cell>
          <cell r="H116" t="str">
            <v>NEG</v>
          </cell>
        </row>
        <row r="117">
          <cell r="A117" t="str">
            <v>Sri Lanka</v>
          </cell>
          <cell r="B117" t="str">
            <v>B1</v>
          </cell>
          <cell r="D117" t="str">
            <v>POS</v>
          </cell>
          <cell r="F117" t="str">
            <v>-</v>
          </cell>
          <cell r="H117" t="str">
            <v>-</v>
          </cell>
        </row>
        <row r="118">
          <cell r="A118" t="str">
            <v>St. Vincent &amp; the Grenadines</v>
          </cell>
          <cell r="B118" t="str">
            <v>B1</v>
          </cell>
          <cell r="D118" t="str">
            <v>STA</v>
          </cell>
          <cell r="F118" t="str">
            <v>B1</v>
          </cell>
          <cell r="H118" t="str">
            <v>STA</v>
          </cell>
        </row>
        <row r="119">
          <cell r="A119" t="str">
            <v>Suriname</v>
          </cell>
          <cell r="B119" t="str">
            <v>B1</v>
          </cell>
          <cell r="D119" t="str">
            <v>STA</v>
          </cell>
          <cell r="F119" t="str">
            <v>Ba3</v>
          </cell>
          <cell r="H119" t="str">
            <v>STA</v>
          </cell>
        </row>
        <row r="120">
          <cell r="A120" t="str">
            <v>Sweden</v>
          </cell>
          <cell r="B120" t="str">
            <v>Aaa</v>
          </cell>
          <cell r="D120" t="str">
            <v>STA</v>
          </cell>
          <cell r="F120" t="str">
            <v>Aaa</v>
          </cell>
          <cell r="H120" t="str">
            <v>STA</v>
          </cell>
        </row>
        <row r="121">
          <cell r="A121" t="str">
            <v>Switzerland</v>
          </cell>
          <cell r="B121" t="str">
            <v>Aaa</v>
          </cell>
          <cell r="D121" t="str">
            <v>STA</v>
          </cell>
          <cell r="F121" t="str">
            <v>Aaa</v>
          </cell>
          <cell r="H121" t="str">
            <v>STA</v>
          </cell>
        </row>
        <row r="122">
          <cell r="A122" t="str">
            <v>Taiwan</v>
          </cell>
          <cell r="B122" t="str">
            <v>Aa3</v>
          </cell>
          <cell r="D122" t="str">
            <v>STA</v>
          </cell>
          <cell r="F122" t="str">
            <v>Aa3</v>
          </cell>
          <cell r="H122" t="str">
            <v>STA</v>
          </cell>
        </row>
        <row r="123">
          <cell r="A123" t="str">
            <v>Thailand</v>
          </cell>
          <cell r="B123" t="str">
            <v>Baa1</v>
          </cell>
          <cell r="D123" t="str">
            <v>STA</v>
          </cell>
          <cell r="F123" t="str">
            <v>Baa1</v>
          </cell>
          <cell r="H123" t="str">
            <v>STA</v>
          </cell>
        </row>
        <row r="124">
          <cell r="A124" t="str">
            <v>Trinidad and Tobago</v>
          </cell>
          <cell r="B124" t="str">
            <v>Baa1</v>
          </cell>
          <cell r="D124" t="str">
            <v>STA</v>
          </cell>
          <cell r="F124" t="str">
            <v>Baa1</v>
          </cell>
          <cell r="H124" t="str">
            <v>STA</v>
          </cell>
        </row>
        <row r="125">
          <cell r="A125" t="str">
            <v>Tunisia</v>
          </cell>
          <cell r="B125" t="str">
            <v>Baa3</v>
          </cell>
          <cell r="D125" t="str">
            <v>NEG</v>
          </cell>
          <cell r="F125" t="str">
            <v>Baa3</v>
          </cell>
          <cell r="H125" t="str">
            <v>NEG</v>
          </cell>
        </row>
        <row r="126">
          <cell r="A126" t="str">
            <v>Turkey</v>
          </cell>
          <cell r="B126" t="str">
            <v>Ba2</v>
          </cell>
          <cell r="D126" t="str">
            <v>POS</v>
          </cell>
          <cell r="F126" t="str">
            <v>Ba2</v>
          </cell>
          <cell r="H126" t="str">
            <v>POS</v>
          </cell>
        </row>
        <row r="127">
          <cell r="A127" t="str">
            <v>Ukraine</v>
          </cell>
          <cell r="B127" t="str">
            <v>B2</v>
          </cell>
          <cell r="D127" t="str">
            <v>NEG</v>
          </cell>
          <cell r="F127" t="str">
            <v>B2</v>
          </cell>
          <cell r="H127" t="str">
            <v>NEG</v>
          </cell>
        </row>
        <row r="128">
          <cell r="A128" t="str">
            <v>United Arab Emirates</v>
          </cell>
          <cell r="B128" t="str">
            <v>Aa2</v>
          </cell>
          <cell r="D128" t="str">
            <v>STA</v>
          </cell>
          <cell r="F128" t="str">
            <v>Aa2</v>
          </cell>
          <cell r="H128" t="str">
            <v>STA</v>
          </cell>
        </row>
        <row r="129">
          <cell r="A129" t="str">
            <v>United Kingdom</v>
          </cell>
          <cell r="B129" t="str">
            <v>Aaa</v>
          </cell>
          <cell r="D129" t="str">
            <v>STA</v>
          </cell>
          <cell r="F129" t="str">
            <v>Aaa</v>
          </cell>
          <cell r="H129" t="str">
            <v>STA</v>
          </cell>
        </row>
        <row r="130">
          <cell r="A130" t="str">
            <v>United States of America</v>
          </cell>
          <cell r="B130" t="str">
            <v>Aaa</v>
          </cell>
          <cell r="D130" t="str">
            <v>NEG</v>
          </cell>
          <cell r="F130" t="str">
            <v>Aaa</v>
          </cell>
          <cell r="H130" t="str">
            <v>NEG</v>
          </cell>
        </row>
        <row r="131">
          <cell r="A131" t="str">
            <v>Uruguay</v>
          </cell>
          <cell r="B131" t="str">
            <v>Ba1</v>
          </cell>
          <cell r="D131" t="str">
            <v>STA</v>
          </cell>
          <cell r="F131" t="str">
            <v>Ba1</v>
          </cell>
          <cell r="H131" t="str">
            <v>STA</v>
          </cell>
        </row>
        <row r="132">
          <cell r="A132" t="str">
            <v>Venezuela</v>
          </cell>
          <cell r="B132" t="str">
            <v>B2</v>
          </cell>
          <cell r="D132" t="str">
            <v>STA</v>
          </cell>
          <cell r="F132" t="str">
            <v>B1</v>
          </cell>
          <cell r="H132" t="str">
            <v>STA</v>
          </cell>
        </row>
        <row r="133">
          <cell r="A133" t="str">
            <v>Vietnam</v>
          </cell>
          <cell r="B133" t="str">
            <v>B1</v>
          </cell>
          <cell r="D133" t="str">
            <v>NEG</v>
          </cell>
          <cell r="F133" t="str">
            <v>B1</v>
          </cell>
          <cell r="H133" t="str">
            <v>NEG</v>
          </cell>
        </row>
      </sheetData>
      <sheetData sheetId="2">
        <row r="3">
          <cell r="C3" t="str">
            <v>Aaa</v>
          </cell>
          <cell r="D3">
            <v>1</v>
          </cell>
          <cell r="E3" t="str">
            <v>Aaa</v>
          </cell>
        </row>
        <row r="4">
          <cell r="C4" t="str">
            <v>Aa1</v>
          </cell>
          <cell r="D4">
            <v>2</v>
          </cell>
          <cell r="E4" t="str">
            <v>Aa1</v>
          </cell>
        </row>
        <row r="5">
          <cell r="C5" t="str">
            <v>Aa2</v>
          </cell>
          <cell r="D5">
            <v>3</v>
          </cell>
          <cell r="E5" t="str">
            <v>Aa2</v>
          </cell>
        </row>
        <row r="6">
          <cell r="C6" t="str">
            <v>Aa3</v>
          </cell>
          <cell r="D6">
            <v>4</v>
          </cell>
          <cell r="E6" t="str">
            <v>Aa3</v>
          </cell>
        </row>
        <row r="7">
          <cell r="C7" t="str">
            <v>A1</v>
          </cell>
          <cell r="D7">
            <v>5</v>
          </cell>
          <cell r="E7" t="str">
            <v>A1</v>
          </cell>
        </row>
        <row r="8">
          <cell r="C8" t="str">
            <v>A2</v>
          </cell>
          <cell r="D8">
            <v>6</v>
          </cell>
          <cell r="E8" t="str">
            <v>A2</v>
          </cell>
        </row>
        <row r="9">
          <cell r="C9" t="str">
            <v>A3</v>
          </cell>
          <cell r="D9">
            <v>7</v>
          </cell>
          <cell r="E9" t="str">
            <v>A3</v>
          </cell>
        </row>
        <row r="10">
          <cell r="C10" t="str">
            <v>Baa1</v>
          </cell>
          <cell r="D10">
            <v>8</v>
          </cell>
          <cell r="E10" t="str">
            <v>Baa1</v>
          </cell>
        </row>
        <row r="11">
          <cell r="C11" t="str">
            <v>Baa2</v>
          </cell>
          <cell r="D11">
            <v>9</v>
          </cell>
          <cell r="E11" t="str">
            <v>Baa2</v>
          </cell>
        </row>
        <row r="12">
          <cell r="C12" t="str">
            <v>Baa3</v>
          </cell>
          <cell r="D12">
            <v>10</v>
          </cell>
          <cell r="E12" t="str">
            <v>Baa3</v>
          </cell>
        </row>
        <row r="13">
          <cell r="C13" t="str">
            <v>Ba1</v>
          </cell>
          <cell r="D13">
            <v>11</v>
          </cell>
          <cell r="E13" t="str">
            <v>Ba1</v>
          </cell>
        </row>
        <row r="14">
          <cell r="C14" t="str">
            <v>Ba2</v>
          </cell>
          <cell r="D14">
            <v>12</v>
          </cell>
          <cell r="E14" t="str">
            <v>Ba2</v>
          </cell>
        </row>
        <row r="15">
          <cell r="C15" t="str">
            <v>Ba3</v>
          </cell>
          <cell r="D15">
            <v>13</v>
          </cell>
          <cell r="E15" t="str">
            <v>Ba3</v>
          </cell>
        </row>
        <row r="16">
          <cell r="C16" t="str">
            <v>B1</v>
          </cell>
          <cell r="D16">
            <v>14</v>
          </cell>
          <cell r="E16" t="str">
            <v>B1</v>
          </cell>
        </row>
        <row r="17">
          <cell r="C17" t="str">
            <v>B2</v>
          </cell>
          <cell r="D17">
            <v>15</v>
          </cell>
          <cell r="E17" t="str">
            <v>B2</v>
          </cell>
        </row>
        <row r="18">
          <cell r="C18" t="str">
            <v>B3</v>
          </cell>
          <cell r="D18">
            <v>16</v>
          </cell>
          <cell r="E18" t="str">
            <v>B3</v>
          </cell>
        </row>
        <row r="19">
          <cell r="C19" t="str">
            <v>Caa1</v>
          </cell>
          <cell r="D19">
            <v>17</v>
          </cell>
          <cell r="E19" t="str">
            <v>Caa1</v>
          </cell>
        </row>
        <row r="20">
          <cell r="C20" t="str">
            <v>Caa2</v>
          </cell>
          <cell r="D20">
            <v>18</v>
          </cell>
          <cell r="E20" t="str">
            <v>Caa2</v>
          </cell>
        </row>
        <row r="21">
          <cell r="C21" t="str">
            <v>Caa3</v>
          </cell>
          <cell r="D21">
            <v>19</v>
          </cell>
          <cell r="E21" t="str">
            <v>Caa3</v>
          </cell>
        </row>
        <row r="22">
          <cell r="C22" t="str">
            <v>Ca</v>
          </cell>
          <cell r="D22">
            <v>20</v>
          </cell>
          <cell r="E22" t="str">
            <v>Ca</v>
          </cell>
        </row>
        <row r="23">
          <cell r="C23" t="str">
            <v>C</v>
          </cell>
          <cell r="D23">
            <v>21</v>
          </cell>
          <cell r="E23" t="str">
            <v>C</v>
          </cell>
        </row>
        <row r="24">
          <cell r="C24" t="str">
            <v>C</v>
          </cell>
          <cell r="D24">
            <v>22</v>
          </cell>
          <cell r="E24" t="str">
            <v>C</v>
          </cell>
        </row>
        <row r="25">
          <cell r="C25" t="str">
            <v>C</v>
          </cell>
          <cell r="D25">
            <v>23</v>
          </cell>
          <cell r="E25" t="str">
            <v>C</v>
          </cell>
        </row>
        <row r="26">
          <cell r="C26" t="str">
            <v>C</v>
          </cell>
          <cell r="D26">
            <v>24</v>
          </cell>
          <cell r="E26" t="str">
            <v>C</v>
          </cell>
        </row>
        <row r="27">
          <cell r="C27" t="str">
            <v>C</v>
          </cell>
          <cell r="D27">
            <v>25</v>
          </cell>
          <cell r="E27" t="str">
            <v>C</v>
          </cell>
        </row>
        <row r="28">
          <cell r="C28" t="str">
            <v>C</v>
          </cell>
          <cell r="D28">
            <v>26</v>
          </cell>
          <cell r="E28" t="str">
            <v>C</v>
          </cell>
        </row>
        <row r="29">
          <cell r="C29" t="str">
            <v>C</v>
          </cell>
          <cell r="D29">
            <v>27</v>
          </cell>
          <cell r="E29" t="str">
            <v>C</v>
          </cell>
        </row>
        <row r="30">
          <cell r="C30" t="str">
            <v>C</v>
          </cell>
          <cell r="D30">
            <v>28</v>
          </cell>
          <cell r="E30" t="str">
            <v>C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Loan"/>
      <sheetName val="MIDRATE"/>
    </sheetNames>
    <sheetDataSet>
      <sheetData sheetId="0">
        <row r="1">
          <cell r="R1">
            <v>5.1142000000000003</v>
          </cell>
        </row>
        <row r="3">
          <cell r="R3">
            <v>36068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F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Calculate"/>
      <sheetName val="Example"/>
      <sheetName val="Level of authority"/>
      <sheetName val="Lesson"/>
      <sheetName val="EDF"/>
      <sheetName val="LGD"/>
      <sheetName val="LEQ"/>
      <sheetName val="Grading"/>
    </sheetNames>
    <sheetDataSet>
      <sheetData sheetId="0">
        <row r="22">
          <cell r="D22">
            <v>0.18</v>
          </cell>
        </row>
        <row r="23">
          <cell r="D23">
            <v>3.5000000000000003E-2</v>
          </cell>
        </row>
        <row r="24">
          <cell r="D24">
            <v>4.4999999999999998E-2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Calculate"/>
      <sheetName val="Example"/>
      <sheetName val="Level of authority"/>
      <sheetName val="Lesson"/>
      <sheetName val="EDF"/>
      <sheetName val="LGD"/>
      <sheetName val="LEQ"/>
      <sheetName val="Grading"/>
    </sheetNames>
    <sheetDataSet>
      <sheetData sheetId="0">
        <row r="22">
          <cell r="D22">
            <v>0.18</v>
          </cell>
        </row>
        <row r="23">
          <cell r="D23">
            <v>3.5000000000000003E-2</v>
          </cell>
        </row>
        <row r="24">
          <cell r="D24">
            <v>4.4999999999999998E-2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Calculate"/>
      <sheetName val="Example"/>
      <sheetName val="Level of authority"/>
      <sheetName val="Lesson"/>
      <sheetName val="EDF"/>
      <sheetName val="LGD"/>
      <sheetName val="LEQ"/>
      <sheetName val="Grading"/>
    </sheetNames>
    <sheetDataSet>
      <sheetData sheetId="0">
        <row r="22">
          <cell r="D22">
            <v>0.18</v>
          </cell>
        </row>
        <row r="23">
          <cell r="D23">
            <v>3.5000000000000003E-2</v>
          </cell>
        </row>
        <row r="24">
          <cell r="D24">
            <v>4.4999999999999998E-2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S"/>
      <sheetName val="LA_A"/>
      <sheetName val="HK_A"/>
      <sheetName val="SZ_A"/>
      <sheetName val="IG_A"/>
      <sheetName val="PASSDUE_FORM"/>
      <sheetName val="LA"/>
      <sheetName val="HK"/>
      <sheetName val="SZ"/>
      <sheetName val="IG"/>
      <sheetName val="VT_A"/>
      <sheetName val="PP_A"/>
      <sheetName val="VT"/>
      <sheetName val="PP"/>
      <sheetName val="note"/>
      <sheetName val="not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4">
          <cell r="CY54" t="str">
            <v>MCIF ยังไม่เรียบร้อย แต่เป็นกรณีเร่งด่วน</v>
          </cell>
        </row>
        <row r="55">
          <cell r="CY55" t="str">
            <v>ข้อจำกัดของระบบ เช่น วงเงิน Derivative และ Global Limit</v>
          </cell>
        </row>
        <row r="56">
          <cell r="CY56" t="str">
            <v>Team structure ไม่เรียบร้อย เช่นยังติดชื่อคนที่ลาออกไปแล้ว</v>
          </cell>
        </row>
        <row r="57">
          <cell r="CY57" t="str">
            <v>user name &amp; password (ไม่มี หรือ ถูก locked)</v>
          </cell>
        </row>
        <row r="58">
          <cell r="CY58" t="str">
            <v>CMAS Defect-ข้อมูล หรือ workflow ผิดพลาดที่ระบบ CMAS</v>
          </cell>
        </row>
        <row r="59">
          <cell r="CY59" t="str">
            <v>ยังไม่ใช่ลูกค้าใน Segment (ไม่ใช่ AO code ของ MB/CB )</v>
          </cell>
        </row>
        <row r="60">
          <cell r="CY60" t="str">
            <v>ยังไม่ใช่ลูกค้าในความดูแลของตน (ต้อง reassign MCIF ก่อน)</v>
          </cell>
        </row>
        <row r="61">
          <cell r="CY61" t="str">
            <v>ระบบอื่นๆ ขัดข้อง (Vlink,LPM)</v>
          </cell>
        </row>
        <row r="62">
          <cell r="CY62" t="str">
            <v>อื่นๆ กรุณาระบุเพิ่มเติม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ANGE RATE"/>
      <sheetName val="Calculate (NEW)"/>
      <sheetName val="USER"/>
      <sheetName val="RAROC (New)"/>
      <sheetName val="RAROC"/>
      <sheetName val="Appendix"/>
      <sheetName val="Calculate"/>
      <sheetName val="Bank Rating"/>
      <sheetName val="Rating Table"/>
      <sheetName val="Issuer-Level Ratings (2)"/>
      <sheetName val="EDF"/>
      <sheetName val="EDF (2)"/>
      <sheetName val="Bank Rating (2)"/>
      <sheetName val="Level of authority"/>
      <sheetName val="PBOC Rate"/>
      <sheetName val="Company Size Criteria"/>
      <sheetName val="Lesson"/>
      <sheetName val="Grading"/>
      <sheetName val="Example"/>
      <sheetName val="Company Size Categorize"/>
    </sheetNames>
    <sheetDataSet>
      <sheetData sheetId="0"/>
      <sheetData sheetId="1"/>
      <sheetData sheetId="2"/>
      <sheetData sheetId="3"/>
      <sheetData sheetId="4">
        <row r="23">
          <cell r="S23">
            <v>0.05</v>
          </cell>
        </row>
        <row r="28">
          <cell r="H28">
            <v>0</v>
          </cell>
        </row>
      </sheetData>
      <sheetData sheetId="5"/>
      <sheetData sheetId="6">
        <row r="122">
          <cell r="C122" t="e">
            <v>#N/A</v>
          </cell>
        </row>
      </sheetData>
      <sheetData sheetId="7"/>
      <sheetData sheetId="8"/>
      <sheetData sheetId="9">
        <row r="16">
          <cell r="B16" t="str">
            <v>ABANCA Corporacion Bancaria, S.A.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MiscInputs"/>
      <sheetName val="Smart Monitoring"/>
      <sheetName val="TrancheAnalysis"/>
      <sheetName val="TrancheAnalysis - Target CE"/>
      <sheetName val="CE History"/>
      <sheetName val="TrancheAnalysis - ProForma"/>
      <sheetName val="List of Actions"/>
      <sheetName val="DealsList"/>
      <sheetName val="GroupedDataTableSorted"/>
      <sheetName val="RtgMultTable"/>
      <sheetName val="Chart1"/>
      <sheetName val="Graphs"/>
      <sheetName val="TrancheDataTableSorted"/>
      <sheetName val="GraphsOutput"/>
      <sheetName val="60+ % of CB"/>
      <sheetName val="Cumloss%"/>
      <sheetName val="60+ divide OrigBal"/>
      <sheetName val="90+%"/>
      <sheetName val="FC%"/>
      <sheetName val="REO%"/>
      <sheetName val="Simple Annual ChargeOff"/>
      <sheetName val="CPR"/>
      <sheetName val="poolFactor%"/>
      <sheetName val="30+ % of CB"/>
      <sheetName val="W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Bear Stearns Alt-A Trust 2005-10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SR_Orgs"/>
      <sheetName val="BCA_Orgs"/>
      <sheetName val="Adj BCA_Orgs"/>
      <sheetName val="LT-FC_Orgs"/>
      <sheetName val="LT-LC_Orgs"/>
      <sheetName val="MDC Data"/>
      <sheetName val="Queries"/>
      <sheetName val="L-T Ratings orgs"/>
      <sheetName val="UPDATED ASSETS"/>
      <sheetName val="Deposit rtgs (loc curr) orgs"/>
      <sheetName val="Deposit rtgs (for curr) orgs"/>
      <sheetName val="Sheet1"/>
    </sheetNames>
    <sheetDataSet>
      <sheetData sheetId="0">
        <row r="1">
          <cell r="C1" t="str">
            <v>Organization</v>
          </cell>
          <cell r="D1" t="str">
            <v>Domicile</v>
          </cell>
          <cell r="E1" t="str">
            <v>BFSR</v>
          </cell>
        </row>
        <row r="2">
          <cell r="C2" t="str">
            <v>Abanka Vipa d.d.</v>
          </cell>
          <cell r="D2" t="str">
            <v>Slovenia</v>
          </cell>
          <cell r="E2" t="str">
            <v>E</v>
          </cell>
        </row>
        <row r="3">
          <cell r="C3" t="str">
            <v>ABN AMRO Bank N.V.</v>
          </cell>
          <cell r="D3" t="str">
            <v>Netherlands</v>
          </cell>
          <cell r="E3" t="str">
            <v>C-</v>
          </cell>
        </row>
        <row r="4">
          <cell r="C4" t="str">
            <v>ABSA Bank Limited</v>
          </cell>
          <cell r="D4" t="str">
            <v>South Africa</v>
          </cell>
          <cell r="E4" t="str">
            <v>C-</v>
          </cell>
        </row>
        <row r="5">
          <cell r="C5" t="str">
            <v>Absolut Bank</v>
          </cell>
          <cell r="D5" t="str">
            <v>Russia</v>
          </cell>
          <cell r="E5" t="str">
            <v>E+</v>
          </cell>
        </row>
        <row r="6">
          <cell r="C6" t="str">
            <v>Abu Dhabi Commercial Bank</v>
          </cell>
          <cell r="D6" t="str">
            <v>United Arab Emirates</v>
          </cell>
          <cell r="E6" t="str">
            <v>D+</v>
          </cell>
        </row>
        <row r="7">
          <cell r="C7" t="str">
            <v>Abu Dhabi Islamic Bank</v>
          </cell>
          <cell r="D7" t="str">
            <v>United Arab Emirates</v>
          </cell>
          <cell r="E7" t="str">
            <v>D</v>
          </cell>
        </row>
        <row r="8">
          <cell r="C8" t="str">
            <v>African Bank Limited</v>
          </cell>
          <cell r="D8" t="str">
            <v>South Africa</v>
          </cell>
          <cell r="E8" t="str">
            <v>E</v>
          </cell>
        </row>
        <row r="9">
          <cell r="C9" t="str">
            <v>Agricultural Bank of China Limited</v>
          </cell>
          <cell r="D9" t="str">
            <v>China</v>
          </cell>
          <cell r="E9" t="str">
            <v>D+</v>
          </cell>
        </row>
        <row r="10">
          <cell r="C10" t="str">
            <v>Agrobank</v>
          </cell>
          <cell r="D10" t="str">
            <v>Uzbekistan</v>
          </cell>
          <cell r="E10" t="str">
            <v>E</v>
          </cell>
        </row>
        <row r="11">
          <cell r="C11" t="str">
            <v>Ahli United Bank K.S.C.</v>
          </cell>
          <cell r="D11" t="str">
            <v>Kuwait</v>
          </cell>
          <cell r="E11" t="str">
            <v>D+</v>
          </cell>
        </row>
        <row r="12">
          <cell r="C12" t="str">
            <v>Ak Bars Bank</v>
          </cell>
          <cell r="D12" t="str">
            <v>Russia</v>
          </cell>
          <cell r="E12" t="str">
            <v>E+</v>
          </cell>
        </row>
        <row r="13">
          <cell r="C13" t="str">
            <v>Akbank TAS</v>
          </cell>
          <cell r="D13" t="str">
            <v>Turkey</v>
          </cell>
          <cell r="E13" t="str">
            <v>D+</v>
          </cell>
        </row>
        <row r="14">
          <cell r="C14" t="str">
            <v>Akibank</v>
          </cell>
          <cell r="D14" t="str">
            <v>Russia</v>
          </cell>
          <cell r="E14" t="str">
            <v>E+</v>
          </cell>
        </row>
        <row r="15">
          <cell r="C15" t="str">
            <v>Aktia Bank p.l.c.</v>
          </cell>
          <cell r="D15" t="str">
            <v>Finland</v>
          </cell>
          <cell r="E15" t="str">
            <v>C-</v>
          </cell>
        </row>
        <row r="16">
          <cell r="C16" t="str">
            <v>Al Ahli Bank of Kuwait K.S.C</v>
          </cell>
          <cell r="D16" t="str">
            <v>Kuwait</v>
          </cell>
          <cell r="E16" t="str">
            <v>D+</v>
          </cell>
        </row>
        <row r="17">
          <cell r="C17" t="str">
            <v>Al Hilal Bank PJSC</v>
          </cell>
          <cell r="D17" t="str">
            <v>United Arab Emirates</v>
          </cell>
          <cell r="E17" t="str">
            <v>D</v>
          </cell>
        </row>
        <row r="18">
          <cell r="C18" t="str">
            <v>Al Rajhi Bank</v>
          </cell>
          <cell r="D18" t="str">
            <v>Saudi Arabia</v>
          </cell>
          <cell r="E18" t="str">
            <v>C</v>
          </cell>
        </row>
        <row r="19">
          <cell r="C19" t="str">
            <v>Alfa-Bank</v>
          </cell>
          <cell r="D19" t="str">
            <v>Russia</v>
          </cell>
          <cell r="E19" t="str">
            <v>D</v>
          </cell>
        </row>
        <row r="20">
          <cell r="C20" t="str">
            <v>Aljba Alliance Commercial Bank</v>
          </cell>
          <cell r="D20" t="str">
            <v>Russia</v>
          </cell>
          <cell r="E20" t="str">
            <v>E+</v>
          </cell>
        </row>
        <row r="21">
          <cell r="C21" t="str">
            <v>Alliance Bank</v>
          </cell>
          <cell r="D21" t="str">
            <v>Kazakhstan</v>
          </cell>
          <cell r="E21" t="str">
            <v>E</v>
          </cell>
        </row>
        <row r="22">
          <cell r="C22" t="str">
            <v>Allied Bank Limited</v>
          </cell>
          <cell r="D22" t="str">
            <v>Pakistan</v>
          </cell>
          <cell r="E22" t="str">
            <v>E</v>
          </cell>
        </row>
        <row r="23">
          <cell r="C23" t="str">
            <v>Allied Irish Banks, p.l.c.</v>
          </cell>
          <cell r="D23" t="str">
            <v>Ireland</v>
          </cell>
          <cell r="E23" t="str">
            <v>E+</v>
          </cell>
        </row>
        <row r="24">
          <cell r="C24" t="str">
            <v>Alokabank Joint-Stock Commercial Bank</v>
          </cell>
          <cell r="D24" t="str">
            <v>Uzbekistan</v>
          </cell>
          <cell r="E24" t="str">
            <v>E+</v>
          </cell>
        </row>
        <row r="25">
          <cell r="C25" t="str">
            <v>Alpha Bank AE</v>
          </cell>
          <cell r="D25" t="str">
            <v>Greece</v>
          </cell>
          <cell r="E25" t="str">
            <v>E</v>
          </cell>
        </row>
        <row r="26">
          <cell r="C26" t="str">
            <v>Amarillo National Bank</v>
          </cell>
          <cell r="D26" t="str">
            <v>United States</v>
          </cell>
          <cell r="E26" t="str">
            <v>C</v>
          </cell>
        </row>
        <row r="27">
          <cell r="C27" t="str">
            <v>AmBank (M) Berhad</v>
          </cell>
          <cell r="D27" t="str">
            <v>Malaysia</v>
          </cell>
          <cell r="E27" t="str">
            <v>D+</v>
          </cell>
        </row>
        <row r="28">
          <cell r="C28" t="str">
            <v>Amegy Bank National Association</v>
          </cell>
          <cell r="D28" t="str">
            <v>United States</v>
          </cell>
          <cell r="E28" t="str">
            <v>D+</v>
          </cell>
        </row>
        <row r="29">
          <cell r="C29" t="str">
            <v>Amen Bank</v>
          </cell>
          <cell r="D29" t="str">
            <v>Tunisia</v>
          </cell>
          <cell r="E29" t="str">
            <v>E+</v>
          </cell>
        </row>
        <row r="30">
          <cell r="C30" t="str">
            <v>American Express Bank, FSB</v>
          </cell>
          <cell r="D30" t="str">
            <v>United States</v>
          </cell>
          <cell r="E30" t="str">
            <v>C+</v>
          </cell>
        </row>
        <row r="31">
          <cell r="C31" t="str">
            <v>American Express Centurion Bank</v>
          </cell>
          <cell r="D31" t="str">
            <v>United States</v>
          </cell>
          <cell r="E31" t="str">
            <v>C+</v>
          </cell>
        </row>
        <row r="32">
          <cell r="C32" t="str">
            <v>American Savings Bank, FSB</v>
          </cell>
          <cell r="D32" t="str">
            <v>United States</v>
          </cell>
          <cell r="E32" t="str">
            <v>C</v>
          </cell>
        </row>
        <row r="33">
          <cell r="C33" t="str">
            <v>AMP Bank Limited</v>
          </cell>
          <cell r="D33" t="str">
            <v>Australia</v>
          </cell>
          <cell r="E33" t="str">
            <v>D+</v>
          </cell>
        </row>
        <row r="34">
          <cell r="C34" t="str">
            <v>Amsterdam Trade Bank N.V.</v>
          </cell>
          <cell r="D34" t="str">
            <v>Netherlands</v>
          </cell>
          <cell r="E34" t="str">
            <v>D</v>
          </cell>
        </row>
        <row r="35">
          <cell r="C35" t="str">
            <v>ANZ BANK NEW ZEALAND LIMITED</v>
          </cell>
          <cell r="D35" t="str">
            <v>New Zealand</v>
          </cell>
          <cell r="E35" t="str">
            <v>C</v>
          </cell>
        </row>
        <row r="36">
          <cell r="C36" t="str">
            <v>Aozora Bank, Ltd.</v>
          </cell>
          <cell r="D36" t="str">
            <v>Japan</v>
          </cell>
          <cell r="E36" t="str">
            <v>D+</v>
          </cell>
        </row>
        <row r="37">
          <cell r="C37" t="str">
            <v>Arab Bank PLC</v>
          </cell>
          <cell r="D37" t="str">
            <v>Jordan</v>
          </cell>
          <cell r="E37" t="str">
            <v>D</v>
          </cell>
        </row>
        <row r="38">
          <cell r="C38" t="str">
            <v>Arab Banking Corporation B.S.C.</v>
          </cell>
          <cell r="D38" t="str">
            <v>Bahrain</v>
          </cell>
          <cell r="E38" t="str">
            <v>D</v>
          </cell>
        </row>
        <row r="39">
          <cell r="C39" t="str">
            <v>Arab National Bank</v>
          </cell>
          <cell r="D39" t="str">
            <v>Saudi Arabia</v>
          </cell>
          <cell r="E39" t="str">
            <v>C</v>
          </cell>
        </row>
        <row r="40">
          <cell r="C40" t="str">
            <v>Arab Tunisian Bank</v>
          </cell>
          <cell r="D40" t="str">
            <v>Tunisia</v>
          </cell>
          <cell r="E40" t="str">
            <v>E+</v>
          </cell>
        </row>
        <row r="41">
          <cell r="C41" t="str">
            <v>Ardshininvestbank CJSC</v>
          </cell>
          <cell r="D41" t="str">
            <v>Armenia</v>
          </cell>
          <cell r="E41" t="str">
            <v>D-</v>
          </cell>
        </row>
        <row r="42">
          <cell r="C42" t="str">
            <v>Armeconombank (Armenian Economy Devt Bank)</v>
          </cell>
          <cell r="D42" t="str">
            <v>Armenia</v>
          </cell>
          <cell r="E42" t="str">
            <v>E+</v>
          </cell>
        </row>
        <row r="43">
          <cell r="C43" t="str">
            <v>AS Expobank</v>
          </cell>
          <cell r="D43" t="str">
            <v>Latvia</v>
          </cell>
          <cell r="E43" t="str">
            <v>E+</v>
          </cell>
        </row>
        <row r="44">
          <cell r="C44" t="str">
            <v>Asaka Bank</v>
          </cell>
          <cell r="D44" t="str">
            <v>Uzbekistan</v>
          </cell>
          <cell r="E44" t="str">
            <v>E+</v>
          </cell>
        </row>
        <row r="45">
          <cell r="C45" t="str">
            <v>ASB Bank Limited</v>
          </cell>
          <cell r="D45" t="str">
            <v>New Zealand</v>
          </cell>
          <cell r="E45" t="str">
            <v>C+</v>
          </cell>
        </row>
        <row r="46">
          <cell r="C46" t="str">
            <v>Asia Alliance Bank</v>
          </cell>
          <cell r="D46" t="str">
            <v>Uzbekistan</v>
          </cell>
          <cell r="E46" t="str">
            <v>E+</v>
          </cell>
        </row>
        <row r="47">
          <cell r="C47" t="str">
            <v>Asia Commercial Bank</v>
          </cell>
          <cell r="D47" t="str">
            <v>Vietnam</v>
          </cell>
          <cell r="E47" t="str">
            <v>E</v>
          </cell>
        </row>
        <row r="48">
          <cell r="C48" t="str">
            <v>Asian - Pacific Bank</v>
          </cell>
          <cell r="D48" t="str">
            <v>Russia</v>
          </cell>
          <cell r="E48" t="str">
            <v>E+</v>
          </cell>
        </row>
        <row r="49">
          <cell r="C49" t="str">
            <v>Associated Bank, N.A.</v>
          </cell>
          <cell r="D49" t="str">
            <v>United States</v>
          </cell>
          <cell r="E49" t="str">
            <v>C</v>
          </cell>
        </row>
        <row r="50">
          <cell r="C50" t="str">
            <v>Astoria Bank</v>
          </cell>
          <cell r="D50" t="str">
            <v>United States</v>
          </cell>
          <cell r="E50" t="str">
            <v>C-</v>
          </cell>
        </row>
        <row r="51">
          <cell r="C51" t="str">
            <v>Asya Katilim Bankasi A.S.</v>
          </cell>
          <cell r="D51" t="str">
            <v>Turkey</v>
          </cell>
          <cell r="E51" t="str">
            <v>E</v>
          </cell>
        </row>
        <row r="52">
          <cell r="C52" t="str">
            <v>ATF Bank</v>
          </cell>
          <cell r="D52" t="str">
            <v>Kazakhstan</v>
          </cell>
          <cell r="E52" t="str">
            <v>E</v>
          </cell>
        </row>
        <row r="53">
          <cell r="C53" t="str">
            <v>Attica Bank S.A.</v>
          </cell>
          <cell r="D53" t="str">
            <v>Greece</v>
          </cell>
          <cell r="E53" t="str">
            <v>E</v>
          </cell>
        </row>
        <row r="54">
          <cell r="C54" t="str">
            <v>Australia and New Zealand Banking Grp. Ltd.</v>
          </cell>
          <cell r="D54" t="str">
            <v>Australia</v>
          </cell>
          <cell r="E54" t="str">
            <v>B-</v>
          </cell>
        </row>
        <row r="55">
          <cell r="C55" t="str">
            <v>Autotorgbank</v>
          </cell>
          <cell r="D55" t="str">
            <v>Russia</v>
          </cell>
          <cell r="E55" t="str">
            <v>E+</v>
          </cell>
        </row>
        <row r="56">
          <cell r="C56" t="str">
            <v>Axa Bank Europe</v>
          </cell>
          <cell r="D56" t="str">
            <v>Belgium</v>
          </cell>
          <cell r="E56" t="str">
            <v>D+</v>
          </cell>
        </row>
        <row r="57">
          <cell r="C57" t="str">
            <v>Axis Bank Ltd</v>
          </cell>
          <cell r="D57" t="str">
            <v>India</v>
          </cell>
          <cell r="E57" t="str">
            <v>D+</v>
          </cell>
        </row>
        <row r="58">
          <cell r="C58" t="str">
            <v>BAC International Bank, Inc</v>
          </cell>
          <cell r="D58" t="str">
            <v>Panama</v>
          </cell>
          <cell r="E58" t="str">
            <v>D+</v>
          </cell>
        </row>
        <row r="59">
          <cell r="C59" t="str">
            <v>Bahrain Islamic Bank</v>
          </cell>
          <cell r="D59" t="str">
            <v>Bahrain</v>
          </cell>
          <cell r="E59" t="str">
            <v>E</v>
          </cell>
        </row>
        <row r="60">
          <cell r="C60" t="str">
            <v>Baltinvestbank</v>
          </cell>
          <cell r="D60" t="str">
            <v>Russia</v>
          </cell>
          <cell r="E60" t="str">
            <v>E+</v>
          </cell>
        </row>
        <row r="61">
          <cell r="C61" t="str">
            <v>Banca Carige S.p.A.</v>
          </cell>
          <cell r="D61" t="str">
            <v>Italy</v>
          </cell>
          <cell r="E61" t="str">
            <v>E</v>
          </cell>
        </row>
        <row r="62">
          <cell r="C62" t="str">
            <v>Banca Comerciala Romana S.A.</v>
          </cell>
          <cell r="D62" t="str">
            <v>Romania</v>
          </cell>
          <cell r="E62" t="str">
            <v>E+</v>
          </cell>
        </row>
        <row r="63">
          <cell r="C63" t="str">
            <v>Banca del Mezzogiorno - MedioCredito Centrale</v>
          </cell>
          <cell r="D63" t="str">
            <v>Italy</v>
          </cell>
          <cell r="E63" t="str">
            <v>D-</v>
          </cell>
        </row>
        <row r="64">
          <cell r="C64" t="str">
            <v>Banca IMI Spa</v>
          </cell>
          <cell r="D64" t="str">
            <v>Italy</v>
          </cell>
          <cell r="E64" t="str">
            <v>D+</v>
          </cell>
        </row>
        <row r="65">
          <cell r="C65" t="str">
            <v>Banca Intesa (Russia)</v>
          </cell>
          <cell r="D65" t="str">
            <v>Russia</v>
          </cell>
          <cell r="E65" t="str">
            <v>D-</v>
          </cell>
        </row>
        <row r="66">
          <cell r="C66" t="str">
            <v>Banca Italease S.p.A.</v>
          </cell>
          <cell r="D66" t="str">
            <v>Italy</v>
          </cell>
          <cell r="E66" t="str">
            <v>E+</v>
          </cell>
        </row>
        <row r="67">
          <cell r="C67" t="str">
            <v>Banca March S.A.</v>
          </cell>
          <cell r="D67" t="str">
            <v>Spain</v>
          </cell>
          <cell r="E67" t="str">
            <v>D+</v>
          </cell>
        </row>
        <row r="68">
          <cell r="C68" t="str">
            <v>Banca Monte dei Paschi di Siena S.p.A.</v>
          </cell>
          <cell r="D68" t="str">
            <v>Italy</v>
          </cell>
          <cell r="E68" t="str">
            <v>E</v>
          </cell>
        </row>
        <row r="69">
          <cell r="C69" t="str">
            <v>Banca Nazionale Del Lavoro S.P.A.</v>
          </cell>
          <cell r="D69" t="str">
            <v>Italy</v>
          </cell>
          <cell r="E69" t="str">
            <v>D</v>
          </cell>
        </row>
        <row r="70">
          <cell r="C70" t="str">
            <v>Banca Popolare dell'Emilia Romagna s.c.a.r.l.</v>
          </cell>
          <cell r="D70" t="str">
            <v>Italy</v>
          </cell>
          <cell r="E70" t="str">
            <v>E+</v>
          </cell>
        </row>
        <row r="71">
          <cell r="C71" t="str">
            <v>Banca Popolare di Milano S.C.a r.l.</v>
          </cell>
          <cell r="D71" t="str">
            <v>Italy</v>
          </cell>
          <cell r="E71" t="str">
            <v>E+</v>
          </cell>
        </row>
        <row r="72">
          <cell r="C72" t="str">
            <v>Banca Popolare di Vicenza S.c.p.a.</v>
          </cell>
          <cell r="D72" t="str">
            <v>Italy</v>
          </cell>
          <cell r="E72" t="str">
            <v>D+</v>
          </cell>
        </row>
        <row r="73">
          <cell r="C73" t="str">
            <v>Banca Sella Holding</v>
          </cell>
          <cell r="D73" t="str">
            <v>Italy</v>
          </cell>
          <cell r="E73" t="str">
            <v>D</v>
          </cell>
        </row>
        <row r="74">
          <cell r="C74" t="str">
            <v>Banche di Credito Cooperativo - BCC</v>
          </cell>
          <cell r="D74" t="str">
            <v>Italy</v>
          </cell>
          <cell r="E74" t="str">
            <v>D+</v>
          </cell>
        </row>
        <row r="75">
          <cell r="C75" t="str">
            <v>Banco ABC Brasil S.A.</v>
          </cell>
          <cell r="D75" t="str">
            <v>Brazil</v>
          </cell>
          <cell r="E75" t="str">
            <v>D+</v>
          </cell>
        </row>
        <row r="76">
          <cell r="C76" t="str">
            <v>Banco Alfa de Investimento S.A.</v>
          </cell>
          <cell r="D76" t="str">
            <v>Brazil</v>
          </cell>
          <cell r="E76" t="str">
            <v>C-</v>
          </cell>
        </row>
        <row r="77">
          <cell r="C77" t="str">
            <v>Banco Amambay S.A.</v>
          </cell>
          <cell r="D77" t="str">
            <v>Paraguay</v>
          </cell>
          <cell r="E77" t="str">
            <v>E+</v>
          </cell>
        </row>
        <row r="78">
          <cell r="C78" t="str">
            <v>Banco Angolano de Investimentos, S.A.</v>
          </cell>
          <cell r="D78" t="str">
            <v>Angola</v>
          </cell>
          <cell r="E78" t="str">
            <v>E+</v>
          </cell>
        </row>
        <row r="79">
          <cell r="C79" t="str">
            <v>Banco Azteca, S.A.</v>
          </cell>
          <cell r="D79" t="str">
            <v>Mexico</v>
          </cell>
          <cell r="E79" t="str">
            <v>D-</v>
          </cell>
        </row>
        <row r="80">
          <cell r="C80" t="str">
            <v>Banco Bandes Uruguay S.A.</v>
          </cell>
          <cell r="D80" t="str">
            <v>Uruguay</v>
          </cell>
          <cell r="E80" t="str">
            <v>E+</v>
          </cell>
        </row>
        <row r="81">
          <cell r="C81" t="str">
            <v>Banco BBM S.A.</v>
          </cell>
          <cell r="D81" t="str">
            <v>Brazil</v>
          </cell>
          <cell r="E81" t="str">
            <v>D+</v>
          </cell>
        </row>
        <row r="82">
          <cell r="C82" t="str">
            <v>Banco Bilbao Vizcaya Argentaria Paraguay</v>
          </cell>
          <cell r="D82" t="str">
            <v>Paraguay</v>
          </cell>
          <cell r="E82" t="str">
            <v>D</v>
          </cell>
        </row>
        <row r="83">
          <cell r="C83" t="str">
            <v>Banco Bilbao Vizcaya Argentaria, S.A.</v>
          </cell>
          <cell r="D83" t="str">
            <v>Spain</v>
          </cell>
          <cell r="E83" t="str">
            <v>C-</v>
          </cell>
        </row>
        <row r="84">
          <cell r="C84" t="str">
            <v>Banco BISA S.A.</v>
          </cell>
          <cell r="D84" t="str">
            <v>Bolivia</v>
          </cell>
          <cell r="E84" t="str">
            <v>D-</v>
          </cell>
        </row>
        <row r="85">
          <cell r="C85" t="str">
            <v>Banco BMG S.A.</v>
          </cell>
          <cell r="D85" t="str">
            <v>Brazil</v>
          </cell>
          <cell r="E85" t="str">
            <v>E+</v>
          </cell>
        </row>
        <row r="86">
          <cell r="C86" t="str">
            <v>Banco Bonsucesso S.A.</v>
          </cell>
          <cell r="D86" t="str">
            <v>Brazil</v>
          </cell>
          <cell r="E86" t="str">
            <v>E+</v>
          </cell>
        </row>
        <row r="87">
          <cell r="C87" t="str">
            <v>Banco BPI S.A.</v>
          </cell>
          <cell r="D87" t="str">
            <v>Portugal</v>
          </cell>
          <cell r="E87" t="str">
            <v>E+</v>
          </cell>
        </row>
        <row r="88">
          <cell r="C88" t="str">
            <v>Banco Bradesco Europa S.A.</v>
          </cell>
          <cell r="D88" t="str">
            <v>Luxembourg</v>
          </cell>
          <cell r="E88" t="str">
            <v>C-</v>
          </cell>
        </row>
        <row r="89">
          <cell r="C89" t="str">
            <v>Banco Bradesco S.A.</v>
          </cell>
          <cell r="D89" t="str">
            <v>Brazil</v>
          </cell>
          <cell r="E89" t="str">
            <v>C-</v>
          </cell>
        </row>
        <row r="90">
          <cell r="C90" t="str">
            <v>Banco BTG Pactual S.A.</v>
          </cell>
          <cell r="D90" t="str">
            <v>Brazil</v>
          </cell>
          <cell r="E90" t="str">
            <v>D+</v>
          </cell>
        </row>
        <row r="91">
          <cell r="C91" t="str">
            <v>Banco Caminos, S.A.</v>
          </cell>
          <cell r="D91" t="str">
            <v>Spain</v>
          </cell>
          <cell r="E91" t="str">
            <v>D+</v>
          </cell>
        </row>
        <row r="92">
          <cell r="C92" t="str">
            <v>Banco CEISS</v>
          </cell>
          <cell r="D92" t="str">
            <v>Spain</v>
          </cell>
          <cell r="E92" t="str">
            <v>E</v>
          </cell>
        </row>
        <row r="93">
          <cell r="C93" t="str">
            <v>Banco Cetelem Argentina S.A.</v>
          </cell>
          <cell r="D93" t="str">
            <v>Argentina</v>
          </cell>
          <cell r="E93" t="str">
            <v>E</v>
          </cell>
        </row>
        <row r="94">
          <cell r="C94" t="str">
            <v>Banco Cetelem S.A.</v>
          </cell>
          <cell r="D94" t="str">
            <v>Brazil</v>
          </cell>
          <cell r="E94" t="str">
            <v>D-</v>
          </cell>
        </row>
        <row r="95">
          <cell r="C95" t="str">
            <v>Banco Citibank S.A.</v>
          </cell>
          <cell r="D95" t="str">
            <v>Brazil</v>
          </cell>
          <cell r="E95" t="str">
            <v>C-</v>
          </cell>
        </row>
        <row r="96">
          <cell r="C96" t="str">
            <v>Banco Comafi S.A.</v>
          </cell>
          <cell r="D96" t="str">
            <v>Argentina</v>
          </cell>
          <cell r="E96" t="str">
            <v>E</v>
          </cell>
        </row>
        <row r="97">
          <cell r="C97" t="str">
            <v>Banco Comercial Portugues, S.A.</v>
          </cell>
          <cell r="D97" t="str">
            <v>Portugal</v>
          </cell>
          <cell r="E97" t="str">
            <v>E</v>
          </cell>
        </row>
        <row r="98">
          <cell r="C98" t="str">
            <v>Banco Continental S.A.E.C.A.</v>
          </cell>
          <cell r="D98" t="str">
            <v>Paraguay</v>
          </cell>
          <cell r="E98" t="str">
            <v>D</v>
          </cell>
        </row>
        <row r="99">
          <cell r="C99" t="str">
            <v>Banco Cooperativo Espanol, S.A.</v>
          </cell>
          <cell r="D99" t="str">
            <v>Spain</v>
          </cell>
          <cell r="E99" t="str">
            <v>D-</v>
          </cell>
        </row>
        <row r="100">
          <cell r="C100" t="str">
            <v>Banco Davivienda S.A.</v>
          </cell>
          <cell r="D100" t="str">
            <v>Colombia</v>
          </cell>
          <cell r="E100" t="str">
            <v>D+</v>
          </cell>
        </row>
        <row r="101">
          <cell r="C101" t="str">
            <v>Banco Daycoval S.A.</v>
          </cell>
          <cell r="D101" t="str">
            <v>Brazil</v>
          </cell>
          <cell r="E101" t="str">
            <v>D+</v>
          </cell>
        </row>
        <row r="102">
          <cell r="C102" t="str">
            <v>Banco de Bogota S.A.</v>
          </cell>
          <cell r="D102" t="str">
            <v>Colombia</v>
          </cell>
          <cell r="E102" t="str">
            <v>C-</v>
          </cell>
        </row>
        <row r="103">
          <cell r="C103" t="str">
            <v>Banco de Chile</v>
          </cell>
          <cell r="D103" t="str">
            <v>Chile</v>
          </cell>
          <cell r="E103" t="str">
            <v>B-</v>
          </cell>
        </row>
        <row r="104">
          <cell r="C104" t="str">
            <v>Banco de Corrientes S.A.</v>
          </cell>
          <cell r="D104" t="str">
            <v>Argentina</v>
          </cell>
          <cell r="E104" t="str">
            <v>E</v>
          </cell>
        </row>
        <row r="105">
          <cell r="C105" t="str">
            <v>Banco de Costa Rica</v>
          </cell>
          <cell r="D105" t="str">
            <v>Costa Rica</v>
          </cell>
          <cell r="E105" t="str">
            <v>D+</v>
          </cell>
        </row>
        <row r="106">
          <cell r="C106" t="str">
            <v>Banco de Credito de Bolivia S.A.</v>
          </cell>
          <cell r="D106" t="str">
            <v>Bolivia</v>
          </cell>
          <cell r="E106" t="str">
            <v>D-</v>
          </cell>
        </row>
        <row r="107">
          <cell r="C107" t="str">
            <v>Banco de Credito del Peru</v>
          </cell>
          <cell r="D107" t="str">
            <v>Peru</v>
          </cell>
          <cell r="E107" t="str">
            <v>C-</v>
          </cell>
        </row>
        <row r="108">
          <cell r="C108" t="str">
            <v>Banco de Credito e Inversiones</v>
          </cell>
          <cell r="D108" t="str">
            <v>Chile</v>
          </cell>
          <cell r="E108" t="str">
            <v>C</v>
          </cell>
        </row>
        <row r="109">
          <cell r="C109" t="str">
            <v>Banco de Desarrollo de El Salvador</v>
          </cell>
          <cell r="D109" t="str">
            <v>El Salvador</v>
          </cell>
          <cell r="E109" t="str">
            <v>D-</v>
          </cell>
        </row>
        <row r="110">
          <cell r="C110" t="str">
            <v>Banco de Galicia y Buenos Aires S.A.</v>
          </cell>
          <cell r="D110" t="str">
            <v>Argentina</v>
          </cell>
          <cell r="E110" t="str">
            <v>E</v>
          </cell>
        </row>
        <row r="111">
          <cell r="C111" t="str">
            <v>Banco de la Ciudad de Buenos Aires</v>
          </cell>
          <cell r="D111" t="str">
            <v>Argentina</v>
          </cell>
          <cell r="E111" t="str">
            <v>E</v>
          </cell>
        </row>
        <row r="112">
          <cell r="C112" t="str">
            <v>Banco de la Provincia de Cordoba S.A.</v>
          </cell>
          <cell r="D112" t="str">
            <v>Argentina</v>
          </cell>
          <cell r="E112" t="str">
            <v>E</v>
          </cell>
        </row>
        <row r="113">
          <cell r="C113" t="str">
            <v>Banco de la Republica Oriental del Uruguay</v>
          </cell>
          <cell r="D113" t="str">
            <v>Uruguay</v>
          </cell>
          <cell r="E113" t="str">
            <v>D+</v>
          </cell>
        </row>
        <row r="114">
          <cell r="C114" t="str">
            <v>Banco de los Trabajadores</v>
          </cell>
          <cell r="D114" t="str">
            <v>Guatemala</v>
          </cell>
          <cell r="E114" t="str">
            <v>E+</v>
          </cell>
        </row>
        <row r="115">
          <cell r="C115" t="str">
            <v>Banco de Reservas de la Republica Dominicana</v>
          </cell>
          <cell r="D115" t="str">
            <v>Dominican Republic</v>
          </cell>
          <cell r="E115" t="str">
            <v>E+</v>
          </cell>
        </row>
        <row r="116">
          <cell r="C116" t="str">
            <v>Banco de Santiago del Estero S.A.</v>
          </cell>
          <cell r="D116" t="str">
            <v>Argentina</v>
          </cell>
          <cell r="E116" t="str">
            <v>E</v>
          </cell>
        </row>
        <row r="117">
          <cell r="C117" t="str">
            <v>Banco de Servicios y Transacciones S.A.</v>
          </cell>
          <cell r="D117" t="str">
            <v>Argentina</v>
          </cell>
          <cell r="E117" t="str">
            <v>E</v>
          </cell>
        </row>
        <row r="118">
          <cell r="C118" t="str">
            <v>Banco de Valores S.A.</v>
          </cell>
          <cell r="D118" t="str">
            <v>Argentina</v>
          </cell>
          <cell r="E118" t="str">
            <v>E</v>
          </cell>
        </row>
        <row r="119">
          <cell r="C119" t="str">
            <v>Banco del Bajio, S.A.</v>
          </cell>
          <cell r="D119" t="str">
            <v>Mexico</v>
          </cell>
          <cell r="E119" t="str">
            <v>D+</v>
          </cell>
        </row>
        <row r="120">
          <cell r="C120" t="str">
            <v>Banco del Chubut S.A.</v>
          </cell>
          <cell r="D120" t="str">
            <v>Argentina</v>
          </cell>
          <cell r="E120" t="str">
            <v>E</v>
          </cell>
        </row>
        <row r="121">
          <cell r="C121" t="str">
            <v>Banco del Estado de Chile</v>
          </cell>
          <cell r="D121" t="str">
            <v>Chile</v>
          </cell>
          <cell r="E121" t="str">
            <v>C</v>
          </cell>
        </row>
        <row r="122">
          <cell r="C122" t="str">
            <v>Banco del Tucuman S.A.</v>
          </cell>
          <cell r="D122" t="str">
            <v>Argentina</v>
          </cell>
          <cell r="E122" t="str">
            <v>E</v>
          </cell>
        </row>
        <row r="123">
          <cell r="C123" t="str">
            <v>Banco do Brasil S.A.</v>
          </cell>
          <cell r="D123" t="str">
            <v>Brazil</v>
          </cell>
          <cell r="E123" t="str">
            <v>C-</v>
          </cell>
        </row>
        <row r="124">
          <cell r="C124" t="str">
            <v>Banco do Estado de Sergipe S.A.</v>
          </cell>
          <cell r="D124" t="str">
            <v>Brazil</v>
          </cell>
          <cell r="E124" t="str">
            <v>D</v>
          </cell>
        </row>
        <row r="125">
          <cell r="C125" t="str">
            <v>Banco do Estado do Para S.A.</v>
          </cell>
          <cell r="D125" t="str">
            <v>Brazil</v>
          </cell>
          <cell r="E125" t="str">
            <v>D-</v>
          </cell>
        </row>
        <row r="126">
          <cell r="C126" t="str">
            <v>Banco do Estado do Rio Grande do Sul S.A.</v>
          </cell>
          <cell r="D126" t="str">
            <v>Brazil</v>
          </cell>
          <cell r="E126" t="str">
            <v>D+</v>
          </cell>
        </row>
        <row r="127">
          <cell r="C127" t="str">
            <v>Banco do Nordeste do Brasil S.A.</v>
          </cell>
          <cell r="D127" t="str">
            <v>Brazil</v>
          </cell>
          <cell r="E127" t="str">
            <v>D</v>
          </cell>
        </row>
        <row r="128">
          <cell r="C128" t="str">
            <v>Banco Economico S.A. (Bolivia)</v>
          </cell>
          <cell r="D128" t="str">
            <v>Bolivia</v>
          </cell>
          <cell r="E128" t="str">
            <v>E+</v>
          </cell>
        </row>
        <row r="129">
          <cell r="C129" t="str">
            <v>Banco Espirito Santo, S.A.</v>
          </cell>
          <cell r="D129" t="str">
            <v>Portugal</v>
          </cell>
          <cell r="E129" t="str">
            <v>E</v>
          </cell>
        </row>
        <row r="130">
          <cell r="C130" t="str">
            <v>Banco Fassil S.A.</v>
          </cell>
          <cell r="D130" t="str">
            <v>Bolivia</v>
          </cell>
          <cell r="E130" t="str">
            <v>E+</v>
          </cell>
        </row>
        <row r="131">
          <cell r="C131" t="str">
            <v>Banco Fibra S.A.</v>
          </cell>
          <cell r="D131" t="str">
            <v>Brazil</v>
          </cell>
          <cell r="E131" t="str">
            <v>E+</v>
          </cell>
        </row>
        <row r="132">
          <cell r="C132" t="str">
            <v>Banco FIE S.A.</v>
          </cell>
          <cell r="D132" t="str">
            <v>Bolivia</v>
          </cell>
          <cell r="E132" t="str">
            <v>E+</v>
          </cell>
        </row>
        <row r="133">
          <cell r="C133" t="str">
            <v>Banco Finansur S.A.</v>
          </cell>
          <cell r="D133" t="str">
            <v>Argentina</v>
          </cell>
          <cell r="E133" t="str">
            <v>E</v>
          </cell>
        </row>
        <row r="134">
          <cell r="C134" t="str">
            <v>Banco Ford S.A.</v>
          </cell>
          <cell r="D134" t="str">
            <v>Brazil</v>
          </cell>
          <cell r="E134" t="str">
            <v>D-</v>
          </cell>
        </row>
        <row r="135">
          <cell r="C135" t="str">
            <v>Banco Fortaleza S.A.</v>
          </cell>
          <cell r="D135" t="str">
            <v>Bolivia</v>
          </cell>
          <cell r="E135" t="str">
            <v>E+</v>
          </cell>
        </row>
        <row r="136">
          <cell r="C136" t="str">
            <v>Banco Ganadero S.A.</v>
          </cell>
          <cell r="D136" t="str">
            <v>Bolivia</v>
          </cell>
          <cell r="E136" t="str">
            <v>E+</v>
          </cell>
        </row>
        <row r="137">
          <cell r="C137" t="str">
            <v>Banco GMAC S.A.</v>
          </cell>
          <cell r="D137" t="str">
            <v>Brazil</v>
          </cell>
          <cell r="E137" t="str">
            <v>D-</v>
          </cell>
        </row>
        <row r="138">
          <cell r="C138" t="str">
            <v>Banco GNB Sudameris S.A.</v>
          </cell>
          <cell r="D138" t="str">
            <v>Colombia</v>
          </cell>
          <cell r="E138" t="str">
            <v>D-</v>
          </cell>
        </row>
        <row r="139">
          <cell r="C139" t="str">
            <v>Banco Hipotecario del Uruguay</v>
          </cell>
          <cell r="D139" t="str">
            <v>Uruguay</v>
          </cell>
          <cell r="E139" t="str">
            <v>E+</v>
          </cell>
        </row>
        <row r="140">
          <cell r="C140" t="str">
            <v>Banco Inbursa, S.A.</v>
          </cell>
          <cell r="D140" t="str">
            <v>Mexico</v>
          </cell>
          <cell r="E140" t="str">
            <v>C-</v>
          </cell>
        </row>
        <row r="141">
          <cell r="C141" t="str">
            <v>Banco Industrial do Brasil S.A.</v>
          </cell>
          <cell r="D141" t="str">
            <v>Brazil</v>
          </cell>
          <cell r="E141" t="str">
            <v>D</v>
          </cell>
        </row>
        <row r="142">
          <cell r="C142" t="str">
            <v>Banco Industrial e Comercial S.A. (Bicbanco)</v>
          </cell>
          <cell r="D142" t="str">
            <v>Brazil</v>
          </cell>
          <cell r="E142" t="str">
            <v>D+</v>
          </cell>
        </row>
        <row r="143">
          <cell r="C143" t="str">
            <v>Banco Industrial S.A.</v>
          </cell>
          <cell r="D143" t="str">
            <v>Guatemala</v>
          </cell>
          <cell r="E143" t="str">
            <v>D+</v>
          </cell>
        </row>
        <row r="144">
          <cell r="C144" t="str">
            <v>Banco Indusval S.A. (BI&amp;P)</v>
          </cell>
          <cell r="D144" t="str">
            <v>Brazil</v>
          </cell>
          <cell r="E144" t="str">
            <v>D-</v>
          </cell>
        </row>
        <row r="145">
          <cell r="C145" t="str">
            <v>Banco Interacciones, S.A.</v>
          </cell>
          <cell r="D145" t="str">
            <v>Mexico</v>
          </cell>
          <cell r="E145" t="str">
            <v>D-</v>
          </cell>
        </row>
        <row r="146">
          <cell r="C146" t="str">
            <v>Banco Internacional de Costa Rica, S.A.</v>
          </cell>
          <cell r="D146" t="str">
            <v>Panama</v>
          </cell>
          <cell r="E146" t="str">
            <v>D+</v>
          </cell>
        </row>
        <row r="147">
          <cell r="C147" t="str">
            <v>Banco Internacional del Peru - Interbank</v>
          </cell>
          <cell r="D147" t="str">
            <v>Peru</v>
          </cell>
          <cell r="E147" t="str">
            <v>D+</v>
          </cell>
        </row>
        <row r="148">
          <cell r="C148" t="str">
            <v>Banco Itau Argentina S.A.</v>
          </cell>
          <cell r="D148" t="str">
            <v>Argentina</v>
          </cell>
          <cell r="E148" t="str">
            <v>E</v>
          </cell>
        </row>
        <row r="149">
          <cell r="C149" t="str">
            <v>Banco Itau BBA S.A.</v>
          </cell>
          <cell r="D149" t="str">
            <v>Brazil</v>
          </cell>
          <cell r="E149" t="str">
            <v>C-</v>
          </cell>
        </row>
        <row r="150">
          <cell r="C150" t="str">
            <v>Banco Itau Chile</v>
          </cell>
          <cell r="D150" t="str">
            <v>Chile</v>
          </cell>
          <cell r="E150" t="str">
            <v>C-</v>
          </cell>
        </row>
        <row r="151">
          <cell r="C151" t="str">
            <v>Banco Itau Uruguay S.A.</v>
          </cell>
          <cell r="D151" t="str">
            <v>Uruguay</v>
          </cell>
          <cell r="E151" t="str">
            <v>D</v>
          </cell>
        </row>
        <row r="152">
          <cell r="C152" t="str">
            <v>Banco Macro S.A.</v>
          </cell>
          <cell r="D152" t="str">
            <v>Argentina</v>
          </cell>
          <cell r="E152" t="str">
            <v>E</v>
          </cell>
        </row>
        <row r="153">
          <cell r="C153" t="str">
            <v>Banco Mercantil del Norte, S.A.</v>
          </cell>
          <cell r="D153" t="str">
            <v>Mexico</v>
          </cell>
          <cell r="E153" t="str">
            <v>C-</v>
          </cell>
        </row>
        <row r="154">
          <cell r="C154" t="str">
            <v>Banco Mercantil do Brasil S.A.</v>
          </cell>
          <cell r="D154" t="str">
            <v>Brazil</v>
          </cell>
          <cell r="E154" t="str">
            <v>E+</v>
          </cell>
        </row>
        <row r="155">
          <cell r="C155" t="str">
            <v>Banco Mercantil Santa Cruz S.A.</v>
          </cell>
          <cell r="D155" t="str">
            <v>Bolivia</v>
          </cell>
          <cell r="E155" t="str">
            <v>D-</v>
          </cell>
        </row>
        <row r="156">
          <cell r="C156" t="str">
            <v>Banco Mizuho do Brasil S.A.</v>
          </cell>
          <cell r="D156" t="str">
            <v>Brazil</v>
          </cell>
          <cell r="E156" t="str">
            <v>D-</v>
          </cell>
        </row>
        <row r="157">
          <cell r="C157" t="str">
            <v>Banco Modal S.A.</v>
          </cell>
          <cell r="D157" t="str">
            <v>Brazil</v>
          </cell>
          <cell r="E157" t="str">
            <v>D-</v>
          </cell>
        </row>
        <row r="158">
          <cell r="C158" t="str">
            <v>Banco Nacional de Bolivia S.A.</v>
          </cell>
          <cell r="D158" t="str">
            <v>Bolivia</v>
          </cell>
          <cell r="E158" t="str">
            <v>D-</v>
          </cell>
        </row>
        <row r="159">
          <cell r="C159" t="str">
            <v>Banco Nacional de Costa Rica</v>
          </cell>
          <cell r="D159" t="str">
            <v>Costa Rica</v>
          </cell>
          <cell r="E159" t="str">
            <v>D+</v>
          </cell>
        </row>
        <row r="160">
          <cell r="C160" t="str">
            <v>Banco Nacional de Mexico, S.A.</v>
          </cell>
          <cell r="D160" t="str">
            <v>Mexico</v>
          </cell>
          <cell r="E160" t="str">
            <v>C-</v>
          </cell>
        </row>
        <row r="161">
          <cell r="C161" t="str">
            <v>Banco Original do Agronegocio S.A.</v>
          </cell>
          <cell r="D161" t="str">
            <v>Brazil</v>
          </cell>
          <cell r="E161" t="str">
            <v>E+</v>
          </cell>
        </row>
        <row r="162">
          <cell r="C162" t="str">
            <v>Banco Original S.A.</v>
          </cell>
          <cell r="D162" t="str">
            <v>Brazil</v>
          </cell>
          <cell r="E162" t="str">
            <v>E+</v>
          </cell>
        </row>
        <row r="163">
          <cell r="C163" t="str">
            <v>Banco Pan S.A.</v>
          </cell>
          <cell r="D163" t="str">
            <v>Brazil</v>
          </cell>
          <cell r="E163" t="str">
            <v>E+</v>
          </cell>
        </row>
        <row r="164">
          <cell r="C164" t="str">
            <v>Banco Patagonia S.A.</v>
          </cell>
          <cell r="D164" t="str">
            <v>Argentina</v>
          </cell>
          <cell r="E164" t="str">
            <v>E</v>
          </cell>
        </row>
        <row r="165">
          <cell r="C165" t="str">
            <v>Banco Paulista S.A.</v>
          </cell>
          <cell r="D165" t="str">
            <v>Brazil</v>
          </cell>
          <cell r="E165" t="str">
            <v>E+</v>
          </cell>
        </row>
        <row r="166">
          <cell r="C166" t="str">
            <v>Banco Piano S.A.</v>
          </cell>
          <cell r="D166" t="str">
            <v>Argentina</v>
          </cell>
          <cell r="E166" t="str">
            <v>E</v>
          </cell>
        </row>
        <row r="167">
          <cell r="C167" t="str">
            <v>Banco Pine S.A.</v>
          </cell>
          <cell r="D167" t="str">
            <v>Brazil</v>
          </cell>
          <cell r="E167" t="str">
            <v>D+</v>
          </cell>
        </row>
        <row r="168">
          <cell r="C168" t="str">
            <v>Banco Popolare Societa Cooperativa</v>
          </cell>
          <cell r="D168" t="str">
            <v>Italy</v>
          </cell>
          <cell r="E168" t="str">
            <v>E+</v>
          </cell>
        </row>
        <row r="169">
          <cell r="C169" t="str">
            <v>Banco Popular de Puerto Rico</v>
          </cell>
          <cell r="D169" t="str">
            <v>United States</v>
          </cell>
          <cell r="E169" t="str">
            <v>D-</v>
          </cell>
        </row>
        <row r="170">
          <cell r="C170" t="str">
            <v>Banco Popular Espanol, S.A.</v>
          </cell>
          <cell r="D170" t="str">
            <v>Spain</v>
          </cell>
          <cell r="E170" t="str">
            <v>E+</v>
          </cell>
        </row>
        <row r="171">
          <cell r="C171" t="str">
            <v>Banco Privado de Andorra</v>
          </cell>
          <cell r="D171" t="str">
            <v>Andorra</v>
          </cell>
          <cell r="E171" t="str">
            <v>D+</v>
          </cell>
        </row>
        <row r="172">
          <cell r="C172" t="str">
            <v>Banco Psa Finance Brasil S.A.</v>
          </cell>
          <cell r="D172" t="str">
            <v>Brazil</v>
          </cell>
          <cell r="E172" t="str">
            <v>D-</v>
          </cell>
        </row>
        <row r="173">
          <cell r="C173" t="str">
            <v>Banco Pyme Ecofuturo S.A.</v>
          </cell>
          <cell r="D173" t="str">
            <v>Bolivia</v>
          </cell>
          <cell r="E173" t="str">
            <v>E+</v>
          </cell>
        </row>
        <row r="174">
          <cell r="C174" t="str">
            <v>Banco Pyme Los Andes Procredit. S.A.</v>
          </cell>
          <cell r="D174" t="str">
            <v>Bolivia</v>
          </cell>
          <cell r="E174" t="str">
            <v>D-</v>
          </cell>
        </row>
        <row r="175">
          <cell r="C175" t="str">
            <v>Banco Regional de Monterrey, S.A.</v>
          </cell>
          <cell r="D175" t="str">
            <v>Mexico</v>
          </cell>
          <cell r="E175" t="str">
            <v>D+</v>
          </cell>
        </row>
        <row r="176">
          <cell r="C176" t="str">
            <v>Banco Regional S.A.E.C.A.</v>
          </cell>
          <cell r="D176" t="str">
            <v>Paraguay</v>
          </cell>
          <cell r="E176" t="str">
            <v>D</v>
          </cell>
        </row>
        <row r="177">
          <cell r="C177" t="str">
            <v>Banco Sabadell, S.A.</v>
          </cell>
          <cell r="D177" t="str">
            <v>Spain</v>
          </cell>
          <cell r="E177" t="str">
            <v>D-</v>
          </cell>
        </row>
        <row r="178">
          <cell r="C178" t="str">
            <v>Banco Safra S.A.</v>
          </cell>
          <cell r="D178" t="str">
            <v>Brazil</v>
          </cell>
          <cell r="E178" t="str">
            <v>C-</v>
          </cell>
        </row>
        <row r="179">
          <cell r="C179" t="str">
            <v>Banco Santander (Brasil) S.A.</v>
          </cell>
          <cell r="D179" t="str">
            <v>Brazil</v>
          </cell>
          <cell r="E179" t="str">
            <v>C-</v>
          </cell>
        </row>
        <row r="180">
          <cell r="C180" t="str">
            <v>Banco Santander (Mexico), S.A.</v>
          </cell>
          <cell r="D180" t="str">
            <v>Mexico</v>
          </cell>
          <cell r="E180" t="str">
            <v>C-</v>
          </cell>
        </row>
        <row r="181">
          <cell r="C181" t="str">
            <v>Banco Santander Puerto Rico</v>
          </cell>
          <cell r="D181" t="str">
            <v>United States</v>
          </cell>
          <cell r="E181" t="str">
            <v>D</v>
          </cell>
        </row>
        <row r="182">
          <cell r="C182" t="str">
            <v>Banco Santander Rio S.A.</v>
          </cell>
          <cell r="D182" t="str">
            <v>Argentina</v>
          </cell>
          <cell r="E182" t="str">
            <v>E</v>
          </cell>
        </row>
        <row r="183">
          <cell r="C183" t="str">
            <v>Banco Santander S.A. (Spain)</v>
          </cell>
          <cell r="D183" t="str">
            <v>Spain</v>
          </cell>
          <cell r="E183" t="str">
            <v>C-</v>
          </cell>
        </row>
        <row r="184">
          <cell r="C184" t="str">
            <v>Banco Santander Totta S.A.</v>
          </cell>
          <cell r="D184" t="str">
            <v>Portugal</v>
          </cell>
          <cell r="E184" t="str">
            <v>D-</v>
          </cell>
        </row>
        <row r="185">
          <cell r="C185" t="str">
            <v>Banco Santander, S.A. (Uruguay)</v>
          </cell>
          <cell r="D185" t="str">
            <v>Uruguay</v>
          </cell>
          <cell r="E185" t="str">
            <v>D+</v>
          </cell>
        </row>
        <row r="186">
          <cell r="C186" t="str">
            <v>Banco Santander-Chile</v>
          </cell>
          <cell r="D186" t="str">
            <v>Chile</v>
          </cell>
          <cell r="E186" t="str">
            <v>C+</v>
          </cell>
        </row>
        <row r="187">
          <cell r="C187" t="str">
            <v>Banco Sofisa S.A.</v>
          </cell>
          <cell r="D187" t="str">
            <v>Brazil</v>
          </cell>
          <cell r="E187" t="str">
            <v>D</v>
          </cell>
        </row>
        <row r="188">
          <cell r="C188" t="str">
            <v>Banco Solidario S.A. (Bolivia)</v>
          </cell>
          <cell r="D188" t="str">
            <v>Bolivia</v>
          </cell>
          <cell r="E188" t="str">
            <v>D-</v>
          </cell>
        </row>
        <row r="189">
          <cell r="C189" t="str">
            <v>Banco Supervielle S.A.</v>
          </cell>
          <cell r="D189" t="str">
            <v>Argentina</v>
          </cell>
          <cell r="E189" t="str">
            <v>E</v>
          </cell>
        </row>
        <row r="190">
          <cell r="C190" t="str">
            <v>Banco Union S.A. (Bolivia)</v>
          </cell>
          <cell r="D190" t="str">
            <v>Bolivia</v>
          </cell>
          <cell r="E190" t="str">
            <v>E+</v>
          </cell>
        </row>
        <row r="191">
          <cell r="C191" t="str">
            <v>Banco Ve por Mas, S.A.</v>
          </cell>
          <cell r="D191" t="str">
            <v>Mexico</v>
          </cell>
          <cell r="E191" t="str">
            <v>D-</v>
          </cell>
        </row>
        <row r="192">
          <cell r="C192" t="str">
            <v>Banco Votorantim S.A.</v>
          </cell>
          <cell r="D192" t="str">
            <v>Brazil</v>
          </cell>
          <cell r="E192" t="str">
            <v>D+</v>
          </cell>
        </row>
        <row r="193">
          <cell r="C193" t="str">
            <v>Bancolombia S.A.</v>
          </cell>
          <cell r="D193" t="str">
            <v>Colombia</v>
          </cell>
          <cell r="E193" t="str">
            <v>D+</v>
          </cell>
        </row>
        <row r="194">
          <cell r="C194" t="str">
            <v>Bangkok Bank Public Company Limited</v>
          </cell>
          <cell r="D194" t="str">
            <v>Thailand</v>
          </cell>
          <cell r="E194" t="str">
            <v>C-</v>
          </cell>
        </row>
        <row r="195">
          <cell r="C195" t="str">
            <v>BANIF-Banco Internacional do Funchal, S.A.</v>
          </cell>
          <cell r="D195" t="str">
            <v>Portugal</v>
          </cell>
          <cell r="E195" t="str">
            <v>E</v>
          </cell>
        </row>
        <row r="196">
          <cell r="C196" t="str">
            <v>Bank Al-Jazira</v>
          </cell>
          <cell r="D196" t="str">
            <v>Saudi Arabia</v>
          </cell>
          <cell r="E196" t="str">
            <v>D+</v>
          </cell>
        </row>
        <row r="197">
          <cell r="C197" t="str">
            <v>Bank AlBilad</v>
          </cell>
          <cell r="D197" t="str">
            <v>Saudi Arabia</v>
          </cell>
          <cell r="E197" t="str">
            <v>C-</v>
          </cell>
        </row>
        <row r="198">
          <cell r="C198" t="str">
            <v>Bank Audi S.A.L.</v>
          </cell>
          <cell r="D198" t="str">
            <v>Lebanon</v>
          </cell>
          <cell r="E198" t="str">
            <v>E+</v>
          </cell>
        </row>
        <row r="199">
          <cell r="C199" t="str">
            <v>Bank BPH S.A.</v>
          </cell>
          <cell r="D199" t="str">
            <v>Poland</v>
          </cell>
          <cell r="E199" t="str">
            <v>D</v>
          </cell>
        </row>
        <row r="200">
          <cell r="C200" t="str">
            <v>Bank CenterCredit</v>
          </cell>
          <cell r="D200" t="str">
            <v>Kazakhstan</v>
          </cell>
          <cell r="E200" t="str">
            <v>E+</v>
          </cell>
        </row>
        <row r="201">
          <cell r="C201" t="str">
            <v>Bank Central Asia Tbk (P.T.)</v>
          </cell>
          <cell r="D201" t="str">
            <v>Indonesia</v>
          </cell>
          <cell r="E201" t="str">
            <v>D+</v>
          </cell>
        </row>
        <row r="202">
          <cell r="C202" t="str">
            <v>Bank Danamon Indonesia TBK (P.T.)</v>
          </cell>
          <cell r="D202" t="str">
            <v>Indonesia</v>
          </cell>
          <cell r="E202" t="str">
            <v>D</v>
          </cell>
        </row>
        <row r="203">
          <cell r="C203" t="str">
            <v>Bank Dhofar SAOG</v>
          </cell>
          <cell r="D203" t="str">
            <v>Oman</v>
          </cell>
          <cell r="E203" t="str">
            <v>D+</v>
          </cell>
        </row>
        <row r="204">
          <cell r="C204" t="str">
            <v>Bank Finance and Credit JSC</v>
          </cell>
          <cell r="D204" t="str">
            <v>Ukraine</v>
          </cell>
          <cell r="E204" t="str">
            <v>E</v>
          </cell>
        </row>
        <row r="205">
          <cell r="C205" t="str">
            <v>Bank for Investment &amp; Development of Vietnam</v>
          </cell>
          <cell r="D205" t="str">
            <v>Vietnam</v>
          </cell>
          <cell r="E205" t="str">
            <v>E</v>
          </cell>
        </row>
        <row r="206">
          <cell r="C206" t="str">
            <v>Bank Gospodarki Zywnosciowej S.A.</v>
          </cell>
          <cell r="D206" t="str">
            <v>Poland</v>
          </cell>
          <cell r="E206" t="str">
            <v>D</v>
          </cell>
        </row>
        <row r="207">
          <cell r="C207" t="str">
            <v>Bank Handlowy w Warszawie S.A.</v>
          </cell>
          <cell r="D207" t="str">
            <v>Poland</v>
          </cell>
          <cell r="E207" t="str">
            <v>D+</v>
          </cell>
        </row>
        <row r="208">
          <cell r="C208" t="str">
            <v>Bank Hapoalim B.M.</v>
          </cell>
          <cell r="D208" t="str">
            <v>Israel</v>
          </cell>
          <cell r="E208" t="str">
            <v>C-</v>
          </cell>
        </row>
        <row r="209">
          <cell r="C209" t="str">
            <v>Bank Julius Baer &amp; Co. Ltd.</v>
          </cell>
          <cell r="D209" t="str">
            <v>Switzerland</v>
          </cell>
          <cell r="E209" t="str">
            <v>C+</v>
          </cell>
        </row>
        <row r="210">
          <cell r="C210" t="str">
            <v>Bank Leumi</v>
          </cell>
          <cell r="D210" t="str">
            <v>Israel</v>
          </cell>
          <cell r="E210" t="str">
            <v>C-</v>
          </cell>
        </row>
        <row r="211">
          <cell r="C211" t="str">
            <v>Bank Mandiri (P.T.)</v>
          </cell>
          <cell r="D211" t="str">
            <v>Indonesia</v>
          </cell>
          <cell r="E211" t="str">
            <v>D+</v>
          </cell>
        </row>
        <row r="212">
          <cell r="C212" t="str">
            <v>Bank Millennium S.A.</v>
          </cell>
          <cell r="D212" t="str">
            <v>Poland</v>
          </cell>
          <cell r="E212" t="str">
            <v>E+</v>
          </cell>
        </row>
        <row r="213">
          <cell r="C213" t="str">
            <v>Bank Morgan Stanley AG</v>
          </cell>
          <cell r="D213" t="str">
            <v>Switzerland</v>
          </cell>
          <cell r="E213" t="str">
            <v>D+</v>
          </cell>
        </row>
        <row r="214">
          <cell r="C214" t="str">
            <v>Bank Nederlandse Gemeenten N.V.</v>
          </cell>
          <cell r="D214" t="str">
            <v>Netherlands</v>
          </cell>
          <cell r="E214" t="str">
            <v>B-</v>
          </cell>
        </row>
        <row r="215">
          <cell r="C215" t="str">
            <v>Bank Negara Indonesia TBK (P.T.)</v>
          </cell>
          <cell r="D215" t="str">
            <v>Indonesia</v>
          </cell>
          <cell r="E215" t="str">
            <v>D+</v>
          </cell>
        </row>
        <row r="216">
          <cell r="C216" t="str">
            <v>Bank of Alexandria SAE</v>
          </cell>
          <cell r="D216" t="str">
            <v>Egypt</v>
          </cell>
          <cell r="E216" t="str">
            <v>E</v>
          </cell>
        </row>
        <row r="217">
          <cell r="C217" t="str">
            <v>Bank of America, N.A.</v>
          </cell>
          <cell r="D217" t="str">
            <v>United States</v>
          </cell>
          <cell r="E217" t="str">
            <v>C-</v>
          </cell>
        </row>
        <row r="218">
          <cell r="C218" t="str">
            <v>Bank of Ayudhya</v>
          </cell>
          <cell r="D218" t="str">
            <v>Thailand</v>
          </cell>
          <cell r="E218" t="str">
            <v>D+</v>
          </cell>
        </row>
        <row r="219">
          <cell r="C219" t="str">
            <v>Bank of Baroda</v>
          </cell>
          <cell r="D219" t="str">
            <v>India</v>
          </cell>
          <cell r="E219" t="str">
            <v>D</v>
          </cell>
        </row>
        <row r="220">
          <cell r="C220" t="str">
            <v>Bank of Ceylon</v>
          </cell>
          <cell r="D220" t="str">
            <v>Sri Lanka</v>
          </cell>
          <cell r="E220" t="str">
            <v>E+</v>
          </cell>
        </row>
        <row r="221">
          <cell r="C221" t="str">
            <v>Bank of China (Hong Kong) Limited</v>
          </cell>
          <cell r="D221" t="str">
            <v>Hong Kong</v>
          </cell>
          <cell r="E221" t="str">
            <v>C+</v>
          </cell>
        </row>
        <row r="222">
          <cell r="C222" t="str">
            <v>Bank of China Limited</v>
          </cell>
          <cell r="D222" t="str">
            <v>China</v>
          </cell>
          <cell r="E222" t="str">
            <v>C-</v>
          </cell>
        </row>
        <row r="223">
          <cell r="C223" t="str">
            <v>Bank of Communications Co., Ltd.</v>
          </cell>
          <cell r="D223" t="str">
            <v>China</v>
          </cell>
          <cell r="E223" t="str">
            <v>D+</v>
          </cell>
        </row>
        <row r="224">
          <cell r="C224" t="str">
            <v>BANK OF CYPRUS PUBLIC COMPANY LIMITED</v>
          </cell>
          <cell r="D224" t="str">
            <v>Cyprus</v>
          </cell>
          <cell r="E224" t="str">
            <v>E</v>
          </cell>
        </row>
        <row r="225">
          <cell r="C225" t="str">
            <v>Bank of East Asia, Limited</v>
          </cell>
          <cell r="D225" t="str">
            <v>Hong Kong</v>
          </cell>
          <cell r="E225" t="str">
            <v>C-</v>
          </cell>
        </row>
        <row r="226">
          <cell r="C226" t="str">
            <v>Bank of Fukuoka, Ltd.</v>
          </cell>
          <cell r="D226" t="str">
            <v>Japan</v>
          </cell>
          <cell r="E226" t="str">
            <v>D+</v>
          </cell>
        </row>
        <row r="227">
          <cell r="C227" t="str">
            <v>Bank of Georgia</v>
          </cell>
          <cell r="D227" t="str">
            <v>Georgia</v>
          </cell>
          <cell r="E227" t="str">
            <v>D-</v>
          </cell>
        </row>
        <row r="228">
          <cell r="C228" t="str">
            <v>Bank of Hawaii</v>
          </cell>
          <cell r="D228" t="str">
            <v>United States</v>
          </cell>
          <cell r="E228" t="str">
            <v>B</v>
          </cell>
        </row>
        <row r="229">
          <cell r="C229" t="str">
            <v>Bank of India</v>
          </cell>
          <cell r="D229" t="str">
            <v>India</v>
          </cell>
          <cell r="E229" t="str">
            <v>D</v>
          </cell>
        </row>
        <row r="230">
          <cell r="C230" t="str">
            <v>Bank of Ireland</v>
          </cell>
          <cell r="D230" t="str">
            <v>Ireland</v>
          </cell>
          <cell r="E230" t="str">
            <v>E+</v>
          </cell>
        </row>
        <row r="231">
          <cell r="C231" t="str">
            <v>Bank of Ireland (UK) Plc</v>
          </cell>
          <cell r="D231" t="str">
            <v>United Kingdom</v>
          </cell>
          <cell r="E231" t="str">
            <v>E+</v>
          </cell>
        </row>
        <row r="232">
          <cell r="C232" t="str">
            <v>Bank of Khanty-Mansiysk, JSC</v>
          </cell>
          <cell r="D232" t="str">
            <v>Russia</v>
          </cell>
          <cell r="E232" t="str">
            <v>E+</v>
          </cell>
        </row>
        <row r="233">
          <cell r="C233" t="str">
            <v>Bank of Montreal</v>
          </cell>
          <cell r="D233" t="str">
            <v>Canada</v>
          </cell>
          <cell r="E233" t="str">
            <v>C+</v>
          </cell>
        </row>
        <row r="234">
          <cell r="C234" t="str">
            <v>Bank of Moscow</v>
          </cell>
          <cell r="D234" t="str">
            <v>Russia</v>
          </cell>
          <cell r="E234" t="str">
            <v>E+</v>
          </cell>
        </row>
        <row r="235">
          <cell r="C235" t="str">
            <v>Bank of N.T. Butterfield &amp; Son Ltd.(The)</v>
          </cell>
          <cell r="D235" t="str">
            <v>Bermuda</v>
          </cell>
          <cell r="E235" t="str">
            <v>D+</v>
          </cell>
        </row>
        <row r="236">
          <cell r="C236" t="str">
            <v>Bank of New York (Luxembourg) S.A. (The)</v>
          </cell>
          <cell r="D236" t="str">
            <v>Luxembourg</v>
          </cell>
          <cell r="E236" t="str">
            <v>B-</v>
          </cell>
        </row>
        <row r="237">
          <cell r="C237" t="str">
            <v>Bank of New York Mellon (The)</v>
          </cell>
          <cell r="D237" t="str">
            <v>United States</v>
          </cell>
          <cell r="E237" t="str">
            <v>B-</v>
          </cell>
        </row>
        <row r="238">
          <cell r="C238" t="str">
            <v>Bank of New York Mellon SA/NV (The)</v>
          </cell>
          <cell r="D238" t="str">
            <v>Belgium</v>
          </cell>
          <cell r="E238" t="str">
            <v>B-</v>
          </cell>
        </row>
        <row r="239">
          <cell r="C239" t="str">
            <v>Bank of New York Mellon Trust Company, N.A.</v>
          </cell>
          <cell r="D239" t="str">
            <v>United States</v>
          </cell>
          <cell r="E239" t="str">
            <v>B-</v>
          </cell>
        </row>
        <row r="240">
          <cell r="C240" t="str">
            <v>Bank of New Zealand</v>
          </cell>
          <cell r="D240" t="str">
            <v>New Zealand</v>
          </cell>
          <cell r="E240" t="str">
            <v>C</v>
          </cell>
        </row>
        <row r="241">
          <cell r="C241" t="str">
            <v>Bank of Nova Scotia</v>
          </cell>
          <cell r="D241" t="str">
            <v>Canada</v>
          </cell>
          <cell r="E241" t="str">
            <v>B-</v>
          </cell>
        </row>
        <row r="242">
          <cell r="C242" t="str">
            <v>Bank of Queensland Limited</v>
          </cell>
          <cell r="D242" t="str">
            <v>Australia</v>
          </cell>
          <cell r="E242" t="str">
            <v>C-</v>
          </cell>
        </row>
        <row r="243">
          <cell r="C243" t="str">
            <v>Bank of Scotland plc</v>
          </cell>
          <cell r="D243" t="str">
            <v>United Kingdom</v>
          </cell>
          <cell r="E243" t="str">
            <v>C-</v>
          </cell>
        </row>
        <row r="244">
          <cell r="C244" t="str">
            <v>Bank of Shanghai Co., Ltd.</v>
          </cell>
          <cell r="D244" t="str">
            <v>China</v>
          </cell>
          <cell r="E244" t="str">
            <v>D</v>
          </cell>
        </row>
        <row r="245">
          <cell r="C245" t="str">
            <v>Bank of Singapore Limited</v>
          </cell>
          <cell r="D245" t="str">
            <v>Singapore</v>
          </cell>
          <cell r="E245" t="str">
            <v>C</v>
          </cell>
        </row>
        <row r="246">
          <cell r="C246" t="str">
            <v>Bank of Taiwan</v>
          </cell>
          <cell r="D246" t="str">
            <v>Taiwan</v>
          </cell>
          <cell r="E246" t="str">
            <v>C-</v>
          </cell>
        </row>
        <row r="247">
          <cell r="C247" t="str">
            <v>Bank of the Philippine Islands</v>
          </cell>
          <cell r="D247" t="str">
            <v>Philippines</v>
          </cell>
          <cell r="E247" t="str">
            <v>D+</v>
          </cell>
        </row>
        <row r="248">
          <cell r="C248" t="str">
            <v>Bank of the West</v>
          </cell>
          <cell r="D248" t="str">
            <v>United States</v>
          </cell>
          <cell r="E248" t="str">
            <v>C+</v>
          </cell>
        </row>
        <row r="249">
          <cell r="C249" t="str">
            <v>Bank of Tokyo-Mitsubishi UFJ (Mexico), S.A.</v>
          </cell>
          <cell r="D249" t="str">
            <v>Mexico</v>
          </cell>
          <cell r="E249" t="str">
            <v>D</v>
          </cell>
        </row>
        <row r="250">
          <cell r="C250" t="str">
            <v>Bank of Tokyo-Mitsubishi UFJ, Ltd. (The)</v>
          </cell>
          <cell r="D250" t="str">
            <v>Japan</v>
          </cell>
          <cell r="E250" t="str">
            <v>C</v>
          </cell>
        </row>
        <row r="251">
          <cell r="C251" t="str">
            <v>Bank of Yokohama, Ltd.</v>
          </cell>
          <cell r="D251" t="str">
            <v>Japan</v>
          </cell>
          <cell r="E251" t="str">
            <v>C</v>
          </cell>
        </row>
        <row r="252">
          <cell r="C252" t="str">
            <v>Bank Otkritie Financial Corporation OJSC</v>
          </cell>
          <cell r="D252" t="str">
            <v>Russia</v>
          </cell>
          <cell r="E252" t="str">
            <v>D-</v>
          </cell>
        </row>
        <row r="253">
          <cell r="C253" t="str">
            <v>Bank Permata TBK (P.T.)</v>
          </cell>
          <cell r="D253" t="str">
            <v>Indonesia</v>
          </cell>
          <cell r="E253" t="str">
            <v>D</v>
          </cell>
        </row>
        <row r="254">
          <cell r="C254" t="str">
            <v>Bank Polska Kasa Opieki S.A.</v>
          </cell>
          <cell r="D254" t="str">
            <v>Poland</v>
          </cell>
          <cell r="E254" t="str">
            <v>C-</v>
          </cell>
        </row>
        <row r="255">
          <cell r="C255" t="str">
            <v>Bank Rakyat Indonesia (P.T.)</v>
          </cell>
          <cell r="D255" t="str">
            <v>Indonesia</v>
          </cell>
          <cell r="E255" t="str">
            <v>D+</v>
          </cell>
        </row>
        <row r="256">
          <cell r="C256" t="str">
            <v>Bank Saint-Petersburg OJSC</v>
          </cell>
          <cell r="D256" t="str">
            <v>Russia</v>
          </cell>
          <cell r="E256" t="str">
            <v>D-</v>
          </cell>
        </row>
        <row r="257">
          <cell r="C257" t="str">
            <v>Bank Tabungan Negara (P.T.)</v>
          </cell>
          <cell r="D257" t="str">
            <v>Indonesia</v>
          </cell>
          <cell r="E257" t="str">
            <v>D</v>
          </cell>
        </row>
        <row r="258">
          <cell r="C258" t="str">
            <v>Bank Technique OJSC</v>
          </cell>
          <cell r="D258" t="str">
            <v>Azerbaijan</v>
          </cell>
          <cell r="E258" t="str">
            <v>E</v>
          </cell>
        </row>
        <row r="259">
          <cell r="C259" t="str">
            <v>Bank Uralsib</v>
          </cell>
          <cell r="D259" t="str">
            <v>Russia</v>
          </cell>
          <cell r="E259" t="str">
            <v>E+</v>
          </cell>
        </row>
        <row r="260">
          <cell r="C260" t="str">
            <v>Bank Uralsky Financial House</v>
          </cell>
          <cell r="D260" t="str">
            <v>Russia</v>
          </cell>
          <cell r="E260" t="str">
            <v>E+</v>
          </cell>
        </row>
        <row r="261">
          <cell r="C261" t="str">
            <v>Bank Vontobel AG</v>
          </cell>
          <cell r="D261" t="str">
            <v>Switzerland</v>
          </cell>
          <cell r="E261" t="str">
            <v>C+</v>
          </cell>
        </row>
        <row r="262">
          <cell r="C262" t="str">
            <v>Bank VTB, JSC</v>
          </cell>
          <cell r="D262" t="str">
            <v>Russia</v>
          </cell>
          <cell r="E262" t="str">
            <v>D-</v>
          </cell>
        </row>
        <row r="263">
          <cell r="C263" t="str">
            <v>Bank Zachodni WBK S.A.</v>
          </cell>
          <cell r="D263" t="str">
            <v>Poland</v>
          </cell>
          <cell r="E263" t="str">
            <v>D+</v>
          </cell>
        </row>
        <row r="264">
          <cell r="C264" t="str">
            <v>Bankia, S.A.</v>
          </cell>
          <cell r="D264" t="str">
            <v>Spain</v>
          </cell>
          <cell r="E264" t="str">
            <v>E+</v>
          </cell>
        </row>
        <row r="265">
          <cell r="C265" t="str">
            <v>Bankinter, S.A.</v>
          </cell>
          <cell r="D265" t="str">
            <v>Spain</v>
          </cell>
          <cell r="E265" t="str">
            <v>D+</v>
          </cell>
        </row>
        <row r="266">
          <cell r="C266" t="str">
            <v>BankMuscat S.A.O.G.</v>
          </cell>
          <cell r="D266" t="str">
            <v>Oman</v>
          </cell>
          <cell r="E266" t="str">
            <v>C-</v>
          </cell>
        </row>
        <row r="267">
          <cell r="C267" t="str">
            <v>Bankoa, S.A</v>
          </cell>
          <cell r="D267" t="str">
            <v>Spain</v>
          </cell>
          <cell r="E267" t="str">
            <v>D-</v>
          </cell>
        </row>
        <row r="268">
          <cell r="C268" t="str">
            <v>BankUnited, National Association</v>
          </cell>
          <cell r="D268" t="str">
            <v>United States</v>
          </cell>
          <cell r="E268" t="str">
            <v>D+</v>
          </cell>
        </row>
        <row r="269">
          <cell r="C269" t="str">
            <v>Banque Cantonale Vaudoise</v>
          </cell>
          <cell r="D269" t="str">
            <v>Switzerland</v>
          </cell>
          <cell r="E269" t="str">
            <v>C</v>
          </cell>
        </row>
        <row r="270">
          <cell r="C270" t="str">
            <v>Banque de Tunisie</v>
          </cell>
          <cell r="D270" t="str">
            <v>Tunisia</v>
          </cell>
          <cell r="E270" t="str">
            <v>E+</v>
          </cell>
        </row>
        <row r="271">
          <cell r="C271" t="str">
            <v>Banque du Caire SAE</v>
          </cell>
          <cell r="D271" t="str">
            <v>Egypt</v>
          </cell>
          <cell r="E271" t="str">
            <v>E</v>
          </cell>
        </row>
        <row r="272">
          <cell r="C272" t="str">
            <v>Banque et Caisse d'Epargne de l'Etat</v>
          </cell>
          <cell r="D272" t="str">
            <v>Luxembourg</v>
          </cell>
          <cell r="E272" t="str">
            <v>C</v>
          </cell>
        </row>
        <row r="273">
          <cell r="C273" t="str">
            <v>Banque Federative du Credit Mutuel</v>
          </cell>
          <cell r="D273" t="str">
            <v>France</v>
          </cell>
          <cell r="E273" t="str">
            <v>C-</v>
          </cell>
        </row>
        <row r="274">
          <cell r="C274" t="str">
            <v>Banque Heritage (Uruguay) S.A.</v>
          </cell>
          <cell r="D274" t="str">
            <v>Uruguay</v>
          </cell>
          <cell r="E274" t="str">
            <v>E+</v>
          </cell>
        </row>
        <row r="275">
          <cell r="C275" t="str">
            <v>Banque Internationale a Luxembourg</v>
          </cell>
          <cell r="D275" t="str">
            <v>Luxembourg</v>
          </cell>
          <cell r="E275" t="str">
            <v>D+</v>
          </cell>
        </row>
        <row r="276">
          <cell r="C276" t="str">
            <v>Banque Internationale Arabe de Tunisie</v>
          </cell>
          <cell r="D276" t="str">
            <v>Tunisia</v>
          </cell>
          <cell r="E276" t="str">
            <v>E+</v>
          </cell>
        </row>
        <row r="277">
          <cell r="C277" t="str">
            <v>Banque Misr SAE</v>
          </cell>
          <cell r="D277" t="str">
            <v>Egypt</v>
          </cell>
          <cell r="E277" t="str">
            <v>E</v>
          </cell>
        </row>
        <row r="278">
          <cell r="C278" t="str">
            <v>Banque Palatine</v>
          </cell>
          <cell r="D278" t="str">
            <v>France</v>
          </cell>
          <cell r="E278" t="str">
            <v>D+</v>
          </cell>
        </row>
        <row r="279">
          <cell r="C279" t="str">
            <v>Banque Pictet &amp; Cie SA</v>
          </cell>
          <cell r="D279" t="str">
            <v>Switzerland</v>
          </cell>
          <cell r="E279" t="str">
            <v>B-</v>
          </cell>
        </row>
        <row r="280">
          <cell r="C280" t="str">
            <v>Banque PSA Finance</v>
          </cell>
          <cell r="D280" t="str">
            <v>France</v>
          </cell>
          <cell r="E280" t="str">
            <v>D</v>
          </cell>
        </row>
        <row r="281">
          <cell r="C281" t="str">
            <v>Banque Saudi Fransi</v>
          </cell>
          <cell r="D281" t="str">
            <v>Saudi Arabia</v>
          </cell>
          <cell r="E281" t="str">
            <v>C+</v>
          </cell>
        </row>
        <row r="282">
          <cell r="C282" t="str">
            <v>Banque SYZ &amp; Co. S.A.</v>
          </cell>
          <cell r="D282" t="str">
            <v>Switzerland</v>
          </cell>
          <cell r="E282" t="str">
            <v>C-</v>
          </cell>
        </row>
        <row r="283">
          <cell r="C283" t="str">
            <v>Barclays Bank Mexico, S.A.</v>
          </cell>
          <cell r="D283" t="str">
            <v>Mexico</v>
          </cell>
          <cell r="E283" t="str">
            <v>D</v>
          </cell>
        </row>
        <row r="284">
          <cell r="C284" t="str">
            <v>Barclays Bank PLC</v>
          </cell>
          <cell r="D284" t="str">
            <v>United Kingdom</v>
          </cell>
          <cell r="E284" t="str">
            <v>C-</v>
          </cell>
        </row>
        <row r="285">
          <cell r="C285" t="str">
            <v>Bausparkasse Mainz AG</v>
          </cell>
          <cell r="D285" t="str">
            <v>Germany</v>
          </cell>
          <cell r="E285" t="str">
            <v>C-</v>
          </cell>
        </row>
        <row r="286">
          <cell r="C286" t="str">
            <v>BAWAG P.S.K.</v>
          </cell>
          <cell r="D286" t="str">
            <v>Austria</v>
          </cell>
          <cell r="E286" t="str">
            <v>D+</v>
          </cell>
        </row>
        <row r="287">
          <cell r="C287" t="str">
            <v>Bayerische Landesbank</v>
          </cell>
          <cell r="D287" t="str">
            <v>Germany</v>
          </cell>
          <cell r="E287" t="str">
            <v>D</v>
          </cell>
        </row>
        <row r="288">
          <cell r="C288" t="str">
            <v>BBK B.S.C.</v>
          </cell>
          <cell r="D288" t="str">
            <v>Bahrain</v>
          </cell>
          <cell r="E288" t="str">
            <v>D+</v>
          </cell>
        </row>
        <row r="289">
          <cell r="C289" t="str">
            <v>BBVA (Chile)</v>
          </cell>
          <cell r="D289" t="str">
            <v>Chile</v>
          </cell>
          <cell r="E289" t="str">
            <v>D+</v>
          </cell>
        </row>
        <row r="290">
          <cell r="C290" t="str">
            <v>BBVA Bancomer, S.A.</v>
          </cell>
          <cell r="D290" t="str">
            <v>Mexico</v>
          </cell>
          <cell r="E290" t="str">
            <v>C-</v>
          </cell>
        </row>
        <row r="291">
          <cell r="C291" t="str">
            <v>BBVA Colombia S.A.</v>
          </cell>
          <cell r="D291" t="str">
            <v>Colombia</v>
          </cell>
          <cell r="E291" t="str">
            <v>D+</v>
          </cell>
        </row>
        <row r="292">
          <cell r="C292" t="str">
            <v>BDO UNIBANK, INC</v>
          </cell>
          <cell r="D292" t="str">
            <v>Philippines</v>
          </cell>
          <cell r="E292" t="str">
            <v>D+</v>
          </cell>
        </row>
        <row r="293">
          <cell r="C293" t="str">
            <v>Belagroprombank JSC</v>
          </cell>
          <cell r="D293" t="str">
            <v>Belarus</v>
          </cell>
          <cell r="E293" t="str">
            <v>E</v>
          </cell>
        </row>
        <row r="294">
          <cell r="C294" t="str">
            <v>Belarusbank</v>
          </cell>
          <cell r="D294" t="str">
            <v>Belarus</v>
          </cell>
          <cell r="E294" t="str">
            <v>E+</v>
          </cell>
        </row>
        <row r="295">
          <cell r="C295" t="str">
            <v>Belfius Bank SA/NV</v>
          </cell>
          <cell r="D295" t="str">
            <v>Belgium</v>
          </cell>
          <cell r="E295" t="str">
            <v>D+</v>
          </cell>
        </row>
        <row r="296">
          <cell r="C296" t="str">
            <v>Belinvestbank</v>
          </cell>
          <cell r="D296" t="str">
            <v>Belarus</v>
          </cell>
          <cell r="E296" t="str">
            <v>E</v>
          </cell>
        </row>
        <row r="297">
          <cell r="C297" t="str">
            <v>Bendigo and Adelaide Bank Limited</v>
          </cell>
          <cell r="D297" t="str">
            <v>Australia</v>
          </cell>
          <cell r="E297" t="str">
            <v>C</v>
          </cell>
        </row>
        <row r="298">
          <cell r="C298" t="str">
            <v>Berlin Hyp AG</v>
          </cell>
          <cell r="D298" t="str">
            <v>Germany</v>
          </cell>
          <cell r="E298" t="str">
            <v>D</v>
          </cell>
        </row>
        <row r="299">
          <cell r="C299" t="str">
            <v>Bermuda Commercial Bank Limited</v>
          </cell>
          <cell r="D299" t="str">
            <v>Bermuda</v>
          </cell>
          <cell r="E299" t="str">
            <v>D</v>
          </cell>
        </row>
        <row r="300">
          <cell r="C300" t="str">
            <v>Berner Kantonalbank AG</v>
          </cell>
          <cell r="D300" t="str">
            <v>Switzerland</v>
          </cell>
          <cell r="E300" t="str">
            <v>C+</v>
          </cell>
        </row>
        <row r="301">
          <cell r="C301" t="str">
            <v>BES Investimento do Brasil S.A.</v>
          </cell>
          <cell r="D301" t="str">
            <v>Brazil</v>
          </cell>
          <cell r="E301" t="str">
            <v>E+</v>
          </cell>
        </row>
        <row r="302">
          <cell r="C302" t="str">
            <v>BGL BNP Paribas</v>
          </cell>
          <cell r="D302" t="str">
            <v>Luxembourg</v>
          </cell>
          <cell r="E302" t="str">
            <v>C</v>
          </cell>
        </row>
        <row r="303">
          <cell r="C303" t="str">
            <v>Bidvest Bank Limited</v>
          </cell>
          <cell r="D303" t="str">
            <v>South Africa</v>
          </cell>
          <cell r="E303" t="str">
            <v>D-</v>
          </cell>
        </row>
        <row r="304">
          <cell r="C304" t="str">
            <v>BLOM BANK S.A.L.</v>
          </cell>
          <cell r="D304" t="str">
            <v>Lebanon</v>
          </cell>
          <cell r="E304" t="str">
            <v>E+</v>
          </cell>
        </row>
        <row r="305">
          <cell r="C305" t="str">
            <v>BMCE Bank</v>
          </cell>
          <cell r="D305" t="str">
            <v>Morocco</v>
          </cell>
          <cell r="E305" t="str">
            <v>D-</v>
          </cell>
        </row>
        <row r="306">
          <cell r="C306" t="str">
            <v>BMI Bank B.S.C.</v>
          </cell>
          <cell r="D306" t="str">
            <v>Bahrain</v>
          </cell>
          <cell r="E306" t="str">
            <v>E+</v>
          </cell>
        </row>
        <row r="307">
          <cell r="C307" t="str">
            <v>BMO Harris Bank National Association</v>
          </cell>
          <cell r="D307" t="str">
            <v>United States</v>
          </cell>
          <cell r="E307" t="str">
            <v>C</v>
          </cell>
        </row>
        <row r="308">
          <cell r="C308" t="str">
            <v>BMW Bank of North America</v>
          </cell>
          <cell r="D308" t="str">
            <v>United States</v>
          </cell>
          <cell r="E308" t="str">
            <v>C-</v>
          </cell>
        </row>
        <row r="309">
          <cell r="C309" t="str">
            <v>BNP Paribas</v>
          </cell>
          <cell r="D309" t="str">
            <v>France</v>
          </cell>
          <cell r="E309" t="str">
            <v>C-</v>
          </cell>
        </row>
        <row r="310">
          <cell r="C310" t="str">
            <v>BNP Paribas Fortis SA/NV</v>
          </cell>
          <cell r="D310" t="str">
            <v>Belgium</v>
          </cell>
          <cell r="E310" t="str">
            <v>C-</v>
          </cell>
        </row>
        <row r="311">
          <cell r="C311" t="str">
            <v>BNY Mellon National Association</v>
          </cell>
          <cell r="D311" t="str">
            <v>United States</v>
          </cell>
          <cell r="E311" t="str">
            <v>B-</v>
          </cell>
        </row>
        <row r="312">
          <cell r="C312" t="str">
            <v>BNY Mellon Trust of Delaware</v>
          </cell>
          <cell r="D312" t="str">
            <v>United States</v>
          </cell>
          <cell r="E312" t="str">
            <v>B-</v>
          </cell>
        </row>
        <row r="313">
          <cell r="C313" t="str">
            <v>BOKF, NA</v>
          </cell>
          <cell r="D313" t="str">
            <v>United States</v>
          </cell>
          <cell r="E313" t="str">
            <v>B-</v>
          </cell>
        </row>
        <row r="314">
          <cell r="C314" t="str">
            <v>BOQ Specialist Bank Limited</v>
          </cell>
          <cell r="D314" t="str">
            <v>Australia</v>
          </cell>
          <cell r="E314" t="str">
            <v>C-</v>
          </cell>
        </row>
        <row r="315">
          <cell r="C315" t="str">
            <v>Boubyan Bank</v>
          </cell>
          <cell r="D315" t="str">
            <v>Kuwait</v>
          </cell>
          <cell r="E315" t="str">
            <v>D+</v>
          </cell>
        </row>
        <row r="316">
          <cell r="C316" t="str">
            <v>BPCE</v>
          </cell>
          <cell r="D316" t="str">
            <v>France</v>
          </cell>
          <cell r="E316" t="str">
            <v>D</v>
          </cell>
        </row>
        <row r="317">
          <cell r="C317" t="str">
            <v>BPS-Sberbank</v>
          </cell>
          <cell r="D317" t="str">
            <v>Belarus</v>
          </cell>
          <cell r="E317" t="str">
            <v>E+</v>
          </cell>
        </row>
        <row r="318">
          <cell r="C318" t="str">
            <v>Branch Banking and Trust Company</v>
          </cell>
          <cell r="D318" t="str">
            <v>United States</v>
          </cell>
          <cell r="E318" t="str">
            <v>B-</v>
          </cell>
        </row>
        <row r="319">
          <cell r="C319" t="str">
            <v>BRB-Banco de Brasilia S.A.</v>
          </cell>
          <cell r="D319" t="str">
            <v>Brazil</v>
          </cell>
          <cell r="E319" t="str">
            <v>E+</v>
          </cell>
        </row>
        <row r="320">
          <cell r="C320" t="str">
            <v>BRD - Groupe Societe Generale</v>
          </cell>
          <cell r="D320" t="str">
            <v>Romania</v>
          </cell>
          <cell r="E320" t="str">
            <v>E+</v>
          </cell>
        </row>
        <row r="321">
          <cell r="C321" t="str">
            <v>Bremer Landesbank Kreditanstalt Oldenburg GZ</v>
          </cell>
          <cell r="D321" t="str">
            <v>Germany</v>
          </cell>
          <cell r="E321" t="str">
            <v>E+</v>
          </cell>
        </row>
        <row r="322">
          <cell r="C322" t="str">
            <v>BSI AG</v>
          </cell>
          <cell r="D322" t="str">
            <v>Switzerland</v>
          </cell>
          <cell r="E322" t="str">
            <v>C-</v>
          </cell>
        </row>
        <row r="323">
          <cell r="C323" t="str">
            <v>BTA Bank</v>
          </cell>
          <cell r="D323" t="str">
            <v>Kazakhstan</v>
          </cell>
          <cell r="E323" t="str">
            <v>E</v>
          </cell>
        </row>
        <row r="324">
          <cell r="C324" t="str">
            <v>Budapest Bank Rt.</v>
          </cell>
          <cell r="D324" t="str">
            <v>Hungary</v>
          </cell>
          <cell r="E324" t="str">
            <v>E+</v>
          </cell>
        </row>
        <row r="325">
          <cell r="C325" t="str">
            <v>Bundesverband Volks- u. Raiffeisenbanken</v>
          </cell>
          <cell r="D325" t="str">
            <v>Germany</v>
          </cell>
          <cell r="E325" t="str">
            <v>C+</v>
          </cell>
        </row>
        <row r="326">
          <cell r="C326" t="str">
            <v>Burgan Bank A.S.</v>
          </cell>
          <cell r="D326" t="str">
            <v>Turkey</v>
          </cell>
          <cell r="E326" t="str">
            <v>E+</v>
          </cell>
        </row>
        <row r="327">
          <cell r="C327" t="str">
            <v>Burgan Bank SAK</v>
          </cell>
          <cell r="D327" t="str">
            <v>Kuwait</v>
          </cell>
          <cell r="E327" t="str">
            <v>D+</v>
          </cell>
        </row>
        <row r="328">
          <cell r="C328" t="str">
            <v>Busan Bank</v>
          </cell>
          <cell r="D328" t="str">
            <v>Korea</v>
          </cell>
          <cell r="E328" t="str">
            <v>C-</v>
          </cell>
        </row>
        <row r="329">
          <cell r="C329" t="str">
            <v>Byblos Bank S.A.L.</v>
          </cell>
          <cell r="D329" t="str">
            <v>Lebanon</v>
          </cell>
          <cell r="E329" t="str">
            <v>E+</v>
          </cell>
        </row>
        <row r="330">
          <cell r="C330" t="str">
            <v>Cairo Amman Bank</v>
          </cell>
          <cell r="D330" t="str">
            <v>Jordan</v>
          </cell>
          <cell r="E330" t="str">
            <v>E+</v>
          </cell>
        </row>
        <row r="331">
          <cell r="C331" t="str">
            <v>Caisse C'ale du Credit Immobilier de France</v>
          </cell>
          <cell r="D331" t="str">
            <v>France</v>
          </cell>
          <cell r="E331" t="str">
            <v>E</v>
          </cell>
        </row>
        <row r="332">
          <cell r="C332" t="str">
            <v>Caisse centrale Desjardins</v>
          </cell>
          <cell r="D332" t="str">
            <v>Canada</v>
          </cell>
          <cell r="E332" t="str">
            <v>C</v>
          </cell>
        </row>
        <row r="333">
          <cell r="C333" t="str">
            <v>Caisse Federale de Credit Mutuel</v>
          </cell>
          <cell r="D333" t="str">
            <v>France</v>
          </cell>
          <cell r="E333" t="str">
            <v>C</v>
          </cell>
        </row>
        <row r="334">
          <cell r="C334" t="str">
            <v>Caixa d'Estalvis de Pollenca</v>
          </cell>
          <cell r="D334" t="str">
            <v>Spain</v>
          </cell>
          <cell r="E334" t="str">
            <v>D</v>
          </cell>
        </row>
        <row r="335">
          <cell r="C335" t="str">
            <v>Caixa Economica Federal (CAIXA)</v>
          </cell>
          <cell r="D335" t="str">
            <v>Brazil</v>
          </cell>
          <cell r="E335" t="str">
            <v>D</v>
          </cell>
        </row>
        <row r="336">
          <cell r="C336" t="str">
            <v>Caixa Economica Montepio Geral</v>
          </cell>
          <cell r="D336" t="str">
            <v>Portugal</v>
          </cell>
          <cell r="E336" t="str">
            <v>E+</v>
          </cell>
        </row>
        <row r="337">
          <cell r="C337" t="str">
            <v>Caixa Geral de Depositos, S.A.</v>
          </cell>
          <cell r="D337" t="str">
            <v>Portugal</v>
          </cell>
          <cell r="E337" t="str">
            <v>E</v>
          </cell>
        </row>
        <row r="338">
          <cell r="C338" t="str">
            <v>Caixabank</v>
          </cell>
          <cell r="D338" t="str">
            <v>Spain</v>
          </cell>
          <cell r="E338" t="str">
            <v>D+</v>
          </cell>
        </row>
        <row r="339">
          <cell r="C339" t="str">
            <v>Caja de Ahorros y Monte de Piedad Ontinyent</v>
          </cell>
          <cell r="D339" t="str">
            <v>Spain</v>
          </cell>
          <cell r="E339" t="str">
            <v>E+</v>
          </cell>
        </row>
        <row r="340">
          <cell r="C340" t="str">
            <v>Caja Laboral Popular Coop. de Credito</v>
          </cell>
          <cell r="D340" t="str">
            <v>Spain</v>
          </cell>
          <cell r="E340" t="str">
            <v>D+</v>
          </cell>
        </row>
        <row r="341">
          <cell r="C341" t="str">
            <v>Caja Rural de Navarra</v>
          </cell>
          <cell r="D341" t="str">
            <v>Spain</v>
          </cell>
          <cell r="E341" t="str">
            <v>D+</v>
          </cell>
        </row>
        <row r="342">
          <cell r="C342" t="str">
            <v>Caja Rurales Unidas</v>
          </cell>
          <cell r="D342" t="str">
            <v>Spain</v>
          </cell>
          <cell r="E342" t="str">
            <v>E</v>
          </cell>
        </row>
        <row r="343">
          <cell r="C343" t="str">
            <v>Cajasur Banco S.A.</v>
          </cell>
          <cell r="D343" t="str">
            <v>Spain</v>
          </cell>
          <cell r="E343" t="str">
            <v>E</v>
          </cell>
        </row>
        <row r="344">
          <cell r="C344" t="str">
            <v>California Bank &amp; Trust</v>
          </cell>
          <cell r="D344" t="str">
            <v>United States</v>
          </cell>
          <cell r="E344" t="str">
            <v>D+</v>
          </cell>
        </row>
        <row r="345">
          <cell r="C345" t="str">
            <v>Canadian Imperial Bank of Commerce</v>
          </cell>
          <cell r="D345" t="str">
            <v>Canada</v>
          </cell>
          <cell r="E345" t="str">
            <v>C+</v>
          </cell>
        </row>
        <row r="346">
          <cell r="C346" t="str">
            <v>Canara Bank</v>
          </cell>
          <cell r="D346" t="str">
            <v>India</v>
          </cell>
          <cell r="E346" t="str">
            <v>D</v>
          </cell>
        </row>
        <row r="347">
          <cell r="C347" t="str">
            <v>Capital One Bank (USA), N.A.</v>
          </cell>
          <cell r="D347" t="str">
            <v>United States</v>
          </cell>
          <cell r="E347" t="str">
            <v>C</v>
          </cell>
        </row>
        <row r="348">
          <cell r="C348" t="str">
            <v>Capital One, N.A.</v>
          </cell>
          <cell r="D348" t="str">
            <v>United States</v>
          </cell>
          <cell r="E348" t="str">
            <v>C</v>
          </cell>
        </row>
        <row r="349">
          <cell r="C349" t="str">
            <v>Capitec Bank Limited</v>
          </cell>
          <cell r="D349" t="str">
            <v>South Africa</v>
          </cell>
          <cell r="E349" t="str">
            <v>D</v>
          </cell>
        </row>
        <row r="350">
          <cell r="C350" t="str">
            <v>card complete Service Bank AG</v>
          </cell>
          <cell r="D350" t="str">
            <v>Austria</v>
          </cell>
          <cell r="E350" t="str">
            <v>D</v>
          </cell>
        </row>
        <row r="351">
          <cell r="C351" t="str">
            <v>Cassa Centrale Banca-Credito Coop d Nord Est</v>
          </cell>
          <cell r="D351" t="str">
            <v>Italy</v>
          </cell>
          <cell r="E351" t="str">
            <v>D+</v>
          </cell>
        </row>
        <row r="352">
          <cell r="C352" t="str">
            <v>Cassa Centrale Raiffeisen dell'Alto Adige</v>
          </cell>
          <cell r="D352" t="str">
            <v>Italy</v>
          </cell>
          <cell r="E352" t="str">
            <v>D+</v>
          </cell>
        </row>
        <row r="353">
          <cell r="C353" t="str">
            <v>Cassa di Risp.di Bolzano-Sudtiroler Sparkasse</v>
          </cell>
          <cell r="D353" t="str">
            <v>Italy</v>
          </cell>
          <cell r="E353" t="str">
            <v>D</v>
          </cell>
        </row>
        <row r="354">
          <cell r="C354" t="str">
            <v>Cassa Di Risparmio Di Parma E Piacenza S.P.A.</v>
          </cell>
          <cell r="D354" t="str">
            <v>Italy</v>
          </cell>
          <cell r="E354" t="str">
            <v>D+</v>
          </cell>
        </row>
        <row r="355">
          <cell r="C355" t="str">
            <v>Catalunya Banc SA</v>
          </cell>
          <cell r="D355" t="str">
            <v>Spain</v>
          </cell>
          <cell r="E355" t="str">
            <v>E</v>
          </cell>
        </row>
        <row r="356">
          <cell r="C356" t="str">
            <v>Cathay United Bank Co., Ltd</v>
          </cell>
          <cell r="D356" t="str">
            <v>Taiwan</v>
          </cell>
          <cell r="E356" t="str">
            <v>C-</v>
          </cell>
        </row>
        <row r="357">
          <cell r="C357" t="str">
            <v>CB Kuban Credit Ltd</v>
          </cell>
          <cell r="D357" t="str">
            <v>Russia</v>
          </cell>
          <cell r="E357" t="str">
            <v>E+</v>
          </cell>
        </row>
        <row r="358">
          <cell r="C358" t="str">
            <v>CB Renaissance Credit LLC</v>
          </cell>
          <cell r="D358" t="str">
            <v>Russia</v>
          </cell>
          <cell r="E358" t="str">
            <v>E+</v>
          </cell>
        </row>
        <row r="359">
          <cell r="C359" t="str">
            <v>CECABANK S.A.</v>
          </cell>
          <cell r="D359" t="str">
            <v>Spain</v>
          </cell>
          <cell r="E359" t="str">
            <v>E+</v>
          </cell>
        </row>
        <row r="360">
          <cell r="C360" t="str">
            <v>Center-Invest Bank</v>
          </cell>
          <cell r="D360" t="str">
            <v>Russia</v>
          </cell>
          <cell r="E360" t="str">
            <v>D-</v>
          </cell>
        </row>
        <row r="361">
          <cell r="C361" t="str">
            <v>Central Bank of India</v>
          </cell>
          <cell r="D361" t="str">
            <v>India</v>
          </cell>
          <cell r="E361" t="str">
            <v>E+</v>
          </cell>
        </row>
        <row r="362">
          <cell r="C362" t="str">
            <v>Ceska Sporitelna, a.s.</v>
          </cell>
          <cell r="D362" t="str">
            <v>Czech Republic</v>
          </cell>
          <cell r="E362" t="str">
            <v>C-</v>
          </cell>
        </row>
        <row r="363">
          <cell r="C363" t="str">
            <v>Ceskoslovenska obchodna banka (Slovakia)</v>
          </cell>
          <cell r="D363" t="str">
            <v>Slovak Republic</v>
          </cell>
          <cell r="E363" t="str">
            <v>D</v>
          </cell>
        </row>
        <row r="364">
          <cell r="C364" t="str">
            <v>Ceskoslovenska Obchodni Banka, a.s.</v>
          </cell>
          <cell r="D364" t="str">
            <v>Czech Republic</v>
          </cell>
          <cell r="E364" t="str">
            <v>C-</v>
          </cell>
        </row>
        <row r="365">
          <cell r="C365" t="str">
            <v>Chang Hwa Commercial Bank</v>
          </cell>
          <cell r="D365" t="str">
            <v>Taiwan</v>
          </cell>
          <cell r="E365" t="str">
            <v>D+</v>
          </cell>
        </row>
        <row r="366">
          <cell r="C366" t="str">
            <v>Chase Bank USA, National Association</v>
          </cell>
          <cell r="D366" t="str">
            <v>United States</v>
          </cell>
          <cell r="E366" t="str">
            <v>C-</v>
          </cell>
        </row>
        <row r="367">
          <cell r="C367" t="str">
            <v>Chiba Bank, Ltd.</v>
          </cell>
          <cell r="D367" t="str">
            <v>Japan</v>
          </cell>
          <cell r="E367" t="str">
            <v>C</v>
          </cell>
        </row>
        <row r="368">
          <cell r="C368" t="str">
            <v>China CITIC Bank</v>
          </cell>
          <cell r="D368" t="str">
            <v>China</v>
          </cell>
          <cell r="E368" t="str">
            <v>D</v>
          </cell>
        </row>
        <row r="369">
          <cell r="C369" t="str">
            <v>China CITIC Bank International Limited</v>
          </cell>
          <cell r="D369" t="str">
            <v>Hong Kong</v>
          </cell>
          <cell r="E369" t="str">
            <v>D+</v>
          </cell>
        </row>
        <row r="370">
          <cell r="C370" t="str">
            <v>China Construction Bank (Asia) Corp. Ltd.</v>
          </cell>
          <cell r="D370" t="str">
            <v>Hong Kong</v>
          </cell>
          <cell r="E370" t="str">
            <v>C</v>
          </cell>
        </row>
        <row r="371">
          <cell r="C371" t="str">
            <v>China Construction Bank Corporation</v>
          </cell>
          <cell r="D371" t="str">
            <v>China</v>
          </cell>
          <cell r="E371" t="str">
            <v>C-</v>
          </cell>
        </row>
        <row r="372">
          <cell r="C372" t="str">
            <v>China Everbright Bank</v>
          </cell>
          <cell r="D372" t="str">
            <v>China</v>
          </cell>
          <cell r="E372" t="str">
            <v>D-</v>
          </cell>
        </row>
        <row r="373">
          <cell r="C373" t="str">
            <v>China Guangfa Bank</v>
          </cell>
          <cell r="D373" t="str">
            <v>China</v>
          </cell>
          <cell r="E373" t="str">
            <v>D-</v>
          </cell>
        </row>
        <row r="374">
          <cell r="C374" t="str">
            <v>China Merchants Bank</v>
          </cell>
          <cell r="D374" t="str">
            <v>China</v>
          </cell>
          <cell r="E374" t="str">
            <v>D+</v>
          </cell>
        </row>
        <row r="375">
          <cell r="C375" t="str">
            <v>Chiyu Banking Corporation, Ltd.</v>
          </cell>
          <cell r="D375" t="str">
            <v>Hong Kong</v>
          </cell>
          <cell r="E375" t="str">
            <v>C</v>
          </cell>
        </row>
        <row r="376">
          <cell r="C376" t="str">
            <v>Chong Hing Bank Limited</v>
          </cell>
          <cell r="D376" t="str">
            <v>Hong Kong</v>
          </cell>
          <cell r="E376" t="str">
            <v>C-</v>
          </cell>
        </row>
        <row r="377">
          <cell r="C377" t="str">
            <v>Chugoku Bank, Limited (The)</v>
          </cell>
          <cell r="D377" t="str">
            <v>Japan</v>
          </cell>
          <cell r="E377" t="str">
            <v>C+</v>
          </cell>
        </row>
        <row r="378">
          <cell r="C378" t="str">
            <v>CIBC Mellon Trust Company</v>
          </cell>
          <cell r="D378" t="str">
            <v>Canada</v>
          </cell>
          <cell r="E378" t="str">
            <v>C+</v>
          </cell>
        </row>
        <row r="379">
          <cell r="C379" t="str">
            <v>CIMB Bank Berhad</v>
          </cell>
          <cell r="D379" t="str">
            <v>Malaysia</v>
          </cell>
          <cell r="E379" t="str">
            <v>C-</v>
          </cell>
        </row>
        <row r="380">
          <cell r="C380" t="str">
            <v>CIMB Islamic Bank Berhad</v>
          </cell>
          <cell r="D380" t="str">
            <v>Malaysia</v>
          </cell>
          <cell r="E380" t="str">
            <v>D+</v>
          </cell>
        </row>
        <row r="381">
          <cell r="C381" t="str">
            <v>CIMB Thai Bank Public Company Limited</v>
          </cell>
          <cell r="D381" t="str">
            <v>Thailand</v>
          </cell>
          <cell r="E381" t="str">
            <v>D</v>
          </cell>
        </row>
        <row r="382">
          <cell r="C382" t="str">
            <v>Citibank Europe plc</v>
          </cell>
          <cell r="D382" t="str">
            <v>Ireland</v>
          </cell>
          <cell r="E382" t="str">
            <v>C-</v>
          </cell>
        </row>
        <row r="383">
          <cell r="C383" t="str">
            <v>Citibank International Plc</v>
          </cell>
          <cell r="D383" t="str">
            <v>United Kingdom</v>
          </cell>
          <cell r="E383" t="str">
            <v>C-</v>
          </cell>
        </row>
        <row r="384">
          <cell r="C384" t="str">
            <v>Citibank Japan Ltd.</v>
          </cell>
          <cell r="D384" t="str">
            <v>Japan</v>
          </cell>
          <cell r="E384" t="str">
            <v>C-</v>
          </cell>
        </row>
        <row r="385">
          <cell r="C385" t="str">
            <v>Citibank Korea Inc</v>
          </cell>
          <cell r="D385" t="str">
            <v>Korea</v>
          </cell>
          <cell r="E385" t="str">
            <v>C-</v>
          </cell>
        </row>
        <row r="386">
          <cell r="C386" t="str">
            <v>Citibank, N.A.</v>
          </cell>
          <cell r="D386" t="str">
            <v>United States</v>
          </cell>
          <cell r="E386" t="str">
            <v>C-</v>
          </cell>
        </row>
        <row r="387">
          <cell r="C387" t="str">
            <v>Citigroup Global Mkts Deutsch. AG&amp;Co</v>
          </cell>
          <cell r="D387" t="str">
            <v>Germany</v>
          </cell>
          <cell r="E387" t="str">
            <v>C-</v>
          </cell>
        </row>
        <row r="388">
          <cell r="C388" t="str">
            <v>Citigroup Pty Limited</v>
          </cell>
          <cell r="D388" t="str">
            <v>Australia</v>
          </cell>
          <cell r="E388" t="str">
            <v>C</v>
          </cell>
        </row>
        <row r="389">
          <cell r="C389" t="str">
            <v>Citizens Bank of Pennsylvania</v>
          </cell>
          <cell r="D389" t="str">
            <v>United States</v>
          </cell>
          <cell r="E389" t="str">
            <v>C</v>
          </cell>
        </row>
        <row r="390">
          <cell r="C390" t="str">
            <v>Citizens Bank, N.A.</v>
          </cell>
          <cell r="D390" t="str">
            <v>United States</v>
          </cell>
          <cell r="E390" t="str">
            <v>C</v>
          </cell>
        </row>
        <row r="391">
          <cell r="C391" t="str">
            <v>City National Bank</v>
          </cell>
          <cell r="D391" t="str">
            <v>United States</v>
          </cell>
          <cell r="E391" t="str">
            <v>C+</v>
          </cell>
        </row>
        <row r="392">
          <cell r="C392" t="str">
            <v>Clientis AG</v>
          </cell>
          <cell r="D392" t="str">
            <v>Switzerland</v>
          </cell>
          <cell r="E392" t="str">
            <v>C-</v>
          </cell>
        </row>
        <row r="393">
          <cell r="C393" t="str">
            <v>Close Brothers Ltd.</v>
          </cell>
          <cell r="D393" t="str">
            <v>United Kingdom</v>
          </cell>
          <cell r="E393" t="str">
            <v>C</v>
          </cell>
        </row>
        <row r="394">
          <cell r="C394" t="str">
            <v>Clydesdale Bank plc</v>
          </cell>
          <cell r="D394" t="str">
            <v>United Kingdom</v>
          </cell>
          <cell r="E394" t="str">
            <v>D+</v>
          </cell>
        </row>
        <row r="395">
          <cell r="C395" t="str">
            <v>Co-Operative Bank Plc</v>
          </cell>
          <cell r="D395" t="str">
            <v>United Kingdom</v>
          </cell>
          <cell r="E395" t="str">
            <v>E</v>
          </cell>
        </row>
        <row r="396">
          <cell r="C396" t="str">
            <v>Comerica Bank</v>
          </cell>
          <cell r="D396" t="str">
            <v>United States</v>
          </cell>
          <cell r="E396" t="str">
            <v>C+</v>
          </cell>
        </row>
        <row r="397">
          <cell r="C397" t="str">
            <v>Commerce Bank</v>
          </cell>
          <cell r="D397" t="str">
            <v>United States</v>
          </cell>
          <cell r="E397" t="str">
            <v>B</v>
          </cell>
        </row>
        <row r="398">
          <cell r="C398" t="str">
            <v>Commercial Bank Agropromcredit (LLC)</v>
          </cell>
          <cell r="D398" t="str">
            <v>Russia</v>
          </cell>
          <cell r="E398" t="str">
            <v>E+</v>
          </cell>
        </row>
        <row r="399">
          <cell r="C399" t="str">
            <v>Commercial Bank of Dubai PSC</v>
          </cell>
          <cell r="D399" t="str">
            <v>United Arab Emirates</v>
          </cell>
          <cell r="E399" t="str">
            <v>D+</v>
          </cell>
        </row>
        <row r="400">
          <cell r="C400" t="str">
            <v>Commercial Bank of Kuwait S.A.K.</v>
          </cell>
          <cell r="D400" t="str">
            <v>Kuwait</v>
          </cell>
          <cell r="E400" t="str">
            <v>D+</v>
          </cell>
        </row>
        <row r="401">
          <cell r="C401" t="str">
            <v>Commercial Bank of Qatar</v>
          </cell>
          <cell r="D401" t="str">
            <v>Qatar</v>
          </cell>
          <cell r="E401" t="str">
            <v>C-</v>
          </cell>
        </row>
        <row r="402">
          <cell r="C402" t="str">
            <v>Commercial International Bank (Egypt) SAE</v>
          </cell>
          <cell r="D402" t="str">
            <v>Egypt</v>
          </cell>
          <cell r="E402" t="str">
            <v>E</v>
          </cell>
        </row>
        <row r="403">
          <cell r="C403" t="str">
            <v>Commerzbank AG</v>
          </cell>
          <cell r="D403" t="str">
            <v>Germany</v>
          </cell>
          <cell r="E403" t="str">
            <v>D+</v>
          </cell>
        </row>
        <row r="404">
          <cell r="C404" t="str">
            <v>Commerzbank International S.A.</v>
          </cell>
          <cell r="D404" t="str">
            <v>Luxembourg</v>
          </cell>
          <cell r="E404" t="str">
            <v>C-</v>
          </cell>
        </row>
        <row r="405">
          <cell r="C405" t="str">
            <v>Commonwealth Bank of Australia</v>
          </cell>
          <cell r="D405" t="str">
            <v>Australia</v>
          </cell>
          <cell r="E405" t="str">
            <v>B-</v>
          </cell>
        </row>
        <row r="406">
          <cell r="C406" t="str">
            <v>Compania Financiera Argentina S.A.</v>
          </cell>
          <cell r="D406" t="str">
            <v>Argentina</v>
          </cell>
          <cell r="E406" t="str">
            <v>E</v>
          </cell>
        </row>
        <row r="407">
          <cell r="C407" t="str">
            <v>Compass Bank</v>
          </cell>
          <cell r="D407" t="str">
            <v>United States</v>
          </cell>
          <cell r="E407" t="str">
            <v>C-</v>
          </cell>
        </row>
        <row r="408">
          <cell r="C408" t="str">
            <v>Cooperativa Jesus Nazareno LTDA</v>
          </cell>
          <cell r="D408" t="str">
            <v>Bolivia</v>
          </cell>
          <cell r="E408" t="str">
            <v>E+</v>
          </cell>
        </row>
        <row r="409">
          <cell r="C409" t="str">
            <v>Cordial Compania Financiera S.A.</v>
          </cell>
          <cell r="D409" t="str">
            <v>Argentina</v>
          </cell>
          <cell r="E409" t="str">
            <v>E</v>
          </cell>
        </row>
        <row r="410">
          <cell r="C410" t="str">
            <v>CorpBanca</v>
          </cell>
          <cell r="D410" t="str">
            <v>Chile</v>
          </cell>
          <cell r="E410" t="str">
            <v>D+</v>
          </cell>
        </row>
        <row r="411">
          <cell r="C411" t="str">
            <v>Corporate Commercial Bank AD</v>
          </cell>
          <cell r="D411" t="str">
            <v>Bulgaria</v>
          </cell>
          <cell r="E411" t="str">
            <v>E</v>
          </cell>
        </row>
        <row r="412">
          <cell r="C412" t="str">
            <v>Coventry Building Society</v>
          </cell>
          <cell r="D412" t="str">
            <v>United Kingdom</v>
          </cell>
          <cell r="E412" t="str">
            <v>C</v>
          </cell>
        </row>
        <row r="413">
          <cell r="C413" t="str">
            <v>Credins Bank Sh.a.</v>
          </cell>
          <cell r="D413" t="str">
            <v>Albania</v>
          </cell>
          <cell r="E413" t="str">
            <v>E+</v>
          </cell>
        </row>
        <row r="414">
          <cell r="C414" t="str">
            <v>Credit Agricole Bank Polska S.A.</v>
          </cell>
          <cell r="D414" t="str">
            <v>Poland</v>
          </cell>
          <cell r="E414" t="str">
            <v>D</v>
          </cell>
        </row>
        <row r="415">
          <cell r="C415" t="str">
            <v>Credit Agricole Corporate and Investment Bank</v>
          </cell>
          <cell r="D415" t="str">
            <v>France</v>
          </cell>
          <cell r="E415" t="str">
            <v>D-</v>
          </cell>
        </row>
        <row r="416">
          <cell r="C416" t="str">
            <v>Credit Agricole S.A.</v>
          </cell>
          <cell r="D416" t="str">
            <v>France</v>
          </cell>
          <cell r="E416" t="str">
            <v>D</v>
          </cell>
        </row>
        <row r="417">
          <cell r="C417" t="str">
            <v>CREDIT BANK OF MOSCOW</v>
          </cell>
          <cell r="D417" t="str">
            <v>Russia</v>
          </cell>
          <cell r="E417" t="str">
            <v>E+</v>
          </cell>
        </row>
        <row r="418">
          <cell r="C418" t="str">
            <v>Credit du Maroc</v>
          </cell>
          <cell r="D418" t="str">
            <v>Morocco</v>
          </cell>
          <cell r="E418" t="str">
            <v>D-</v>
          </cell>
        </row>
        <row r="419">
          <cell r="C419" t="str">
            <v>Credit Europe Bank Ltd.</v>
          </cell>
          <cell r="D419" t="str">
            <v>Russia</v>
          </cell>
          <cell r="E419" t="str">
            <v>E+</v>
          </cell>
        </row>
        <row r="420">
          <cell r="C420" t="str">
            <v>Credit Europe Bank N.V.</v>
          </cell>
          <cell r="D420" t="str">
            <v>Netherlands</v>
          </cell>
          <cell r="E420" t="str">
            <v>D-</v>
          </cell>
        </row>
        <row r="421">
          <cell r="C421" t="str">
            <v>Credit Foncier de France</v>
          </cell>
          <cell r="D421" t="str">
            <v>France</v>
          </cell>
          <cell r="E421" t="str">
            <v>E+</v>
          </cell>
        </row>
        <row r="422">
          <cell r="C422" t="str">
            <v>Credit Immobilier de France Developpement</v>
          </cell>
          <cell r="D422" t="str">
            <v>France</v>
          </cell>
          <cell r="E422" t="str">
            <v>E</v>
          </cell>
        </row>
        <row r="423">
          <cell r="C423" t="str">
            <v>Credit Industriel et Commercial</v>
          </cell>
          <cell r="D423" t="str">
            <v>France</v>
          </cell>
          <cell r="E423" t="str">
            <v>C-</v>
          </cell>
        </row>
        <row r="424">
          <cell r="C424" t="str">
            <v>Credit Mutuel Arkea</v>
          </cell>
          <cell r="D424" t="str">
            <v>France</v>
          </cell>
          <cell r="E424" t="str">
            <v>D+</v>
          </cell>
        </row>
        <row r="425">
          <cell r="C425" t="str">
            <v>Credit Suisse AG</v>
          </cell>
          <cell r="D425" t="str">
            <v>Switzerland</v>
          </cell>
          <cell r="E425" t="str">
            <v>C-</v>
          </cell>
        </row>
        <row r="426">
          <cell r="C426" t="str">
            <v>Credito Emiliano SpA</v>
          </cell>
          <cell r="D426" t="str">
            <v>Italy</v>
          </cell>
          <cell r="E426" t="str">
            <v>D+</v>
          </cell>
        </row>
        <row r="427">
          <cell r="C427" t="str">
            <v>Credito Valtellinese</v>
          </cell>
          <cell r="D427" t="str">
            <v>Italy</v>
          </cell>
          <cell r="E427" t="str">
            <v>E+</v>
          </cell>
        </row>
        <row r="428">
          <cell r="C428" t="str">
            <v>CTBC Bank Co., Ltd.</v>
          </cell>
          <cell r="D428" t="str">
            <v>Taiwan</v>
          </cell>
          <cell r="E428" t="str">
            <v>C-</v>
          </cell>
        </row>
        <row r="429">
          <cell r="C429" t="str">
            <v>Daegu Bank, Ltd.</v>
          </cell>
          <cell r="D429" t="str">
            <v>Korea</v>
          </cell>
          <cell r="E429" t="str">
            <v>C-</v>
          </cell>
        </row>
        <row r="430">
          <cell r="C430" t="str">
            <v>Dah Sing Bank, Limited</v>
          </cell>
          <cell r="D430" t="str">
            <v>Hong Kong</v>
          </cell>
          <cell r="E430" t="str">
            <v>C</v>
          </cell>
        </row>
        <row r="431">
          <cell r="C431" t="str">
            <v>Daishi Bank, Ltd. (The)</v>
          </cell>
          <cell r="D431" t="str">
            <v>Japan</v>
          </cell>
          <cell r="E431" t="str">
            <v>C-</v>
          </cell>
        </row>
        <row r="432">
          <cell r="C432" t="str">
            <v>Danske Bank A/S</v>
          </cell>
          <cell r="D432" t="str">
            <v>Denmark</v>
          </cell>
          <cell r="E432" t="str">
            <v>C-</v>
          </cell>
        </row>
        <row r="433">
          <cell r="C433" t="str">
            <v>Danske Bank Plc</v>
          </cell>
          <cell r="D433" t="str">
            <v>Finland</v>
          </cell>
          <cell r="E433" t="str">
            <v>C-</v>
          </cell>
        </row>
        <row r="434">
          <cell r="C434" t="str">
            <v>DB UK Bank Limited</v>
          </cell>
          <cell r="D434" t="str">
            <v>United Kingdom</v>
          </cell>
          <cell r="E434" t="str">
            <v>D+</v>
          </cell>
        </row>
        <row r="435">
          <cell r="C435" t="str">
            <v>DBS Bank (Hong Kong) Limited</v>
          </cell>
          <cell r="D435" t="str">
            <v>Hong Kong</v>
          </cell>
          <cell r="E435" t="str">
            <v>C+</v>
          </cell>
        </row>
        <row r="436">
          <cell r="C436" t="str">
            <v>DBS Bank Ltd.</v>
          </cell>
          <cell r="D436" t="str">
            <v>Singapore</v>
          </cell>
          <cell r="E436" t="str">
            <v>B</v>
          </cell>
        </row>
        <row r="437">
          <cell r="C437" t="str">
            <v>Debeka Bausparkasse AG</v>
          </cell>
          <cell r="D437" t="str">
            <v>Germany</v>
          </cell>
          <cell r="E437" t="str">
            <v>C</v>
          </cell>
        </row>
        <row r="438">
          <cell r="C438" t="str">
            <v>DekaBank Deutsche Girozentrale</v>
          </cell>
          <cell r="D438" t="str">
            <v>Germany</v>
          </cell>
          <cell r="E438" t="str">
            <v>C-</v>
          </cell>
        </row>
        <row r="439">
          <cell r="C439" t="str">
            <v>DeltaCredit Bank</v>
          </cell>
          <cell r="D439" t="str">
            <v>Russia</v>
          </cell>
          <cell r="E439" t="str">
            <v>D</v>
          </cell>
        </row>
        <row r="440">
          <cell r="C440" t="str">
            <v>Demir-Halk Bank (Nederland) N.V.</v>
          </cell>
          <cell r="D440" t="str">
            <v>Netherlands</v>
          </cell>
          <cell r="E440" t="str">
            <v>D</v>
          </cell>
        </row>
        <row r="441">
          <cell r="C441" t="str">
            <v>Denizbank A.S.</v>
          </cell>
          <cell r="D441" t="str">
            <v>Turkey</v>
          </cell>
          <cell r="E441" t="str">
            <v>D-</v>
          </cell>
        </row>
        <row r="442">
          <cell r="C442" t="str">
            <v>DEPFA ACS BANK</v>
          </cell>
          <cell r="D442" t="str">
            <v>Ireland</v>
          </cell>
          <cell r="E442" t="str">
            <v>E</v>
          </cell>
        </row>
        <row r="443">
          <cell r="C443" t="str">
            <v>DEPFA Bank plc</v>
          </cell>
          <cell r="D443" t="str">
            <v>Ireland</v>
          </cell>
          <cell r="E443" t="str">
            <v>E</v>
          </cell>
        </row>
        <row r="444">
          <cell r="C444" t="str">
            <v>Derzhava</v>
          </cell>
          <cell r="D444" t="str">
            <v>Russia</v>
          </cell>
          <cell r="E444" t="str">
            <v>E+</v>
          </cell>
        </row>
        <row r="445">
          <cell r="C445" t="str">
            <v>Deutsche Apotheker- und Aerztebank eG</v>
          </cell>
          <cell r="D445" t="str">
            <v>Germany</v>
          </cell>
          <cell r="E445" t="str">
            <v>C-</v>
          </cell>
        </row>
        <row r="446">
          <cell r="C446" t="str">
            <v>Deutsche Bank AG</v>
          </cell>
          <cell r="D446" t="str">
            <v>Germany</v>
          </cell>
          <cell r="E446" t="str">
            <v>D+</v>
          </cell>
        </row>
        <row r="447">
          <cell r="C447" t="str">
            <v>Deutsche Bank Mexico, S.A.</v>
          </cell>
          <cell r="D447" t="str">
            <v>Mexico</v>
          </cell>
          <cell r="E447" t="str">
            <v>D</v>
          </cell>
        </row>
        <row r="448">
          <cell r="C448" t="str">
            <v>Deutsche Bank National Trust Company</v>
          </cell>
          <cell r="D448" t="str">
            <v>United States</v>
          </cell>
          <cell r="E448" t="str">
            <v>C</v>
          </cell>
        </row>
        <row r="449">
          <cell r="C449" t="str">
            <v>Deutsche Bank S.A. (Argentina)</v>
          </cell>
          <cell r="D449" t="str">
            <v>Argentina</v>
          </cell>
          <cell r="E449" t="str">
            <v>E</v>
          </cell>
        </row>
        <row r="450">
          <cell r="C450" t="str">
            <v>Deutsche Bank SpA</v>
          </cell>
          <cell r="D450" t="str">
            <v>Italy</v>
          </cell>
          <cell r="E450" t="str">
            <v>D</v>
          </cell>
        </row>
        <row r="451">
          <cell r="C451" t="str">
            <v>Deutsche Bank Trust Company Americas</v>
          </cell>
          <cell r="D451" t="str">
            <v>United States</v>
          </cell>
          <cell r="E451" t="str">
            <v>C</v>
          </cell>
        </row>
        <row r="452">
          <cell r="C452" t="str">
            <v>Deutsche Bank Trust Company Delaware</v>
          </cell>
          <cell r="D452" t="str">
            <v>United States</v>
          </cell>
          <cell r="E452" t="str">
            <v>C</v>
          </cell>
        </row>
        <row r="453">
          <cell r="C453" t="str">
            <v>Deutsche Bank, S.A.E.</v>
          </cell>
          <cell r="D453" t="str">
            <v>Spain</v>
          </cell>
          <cell r="E453" t="str">
            <v>D-</v>
          </cell>
        </row>
        <row r="454">
          <cell r="C454" t="str">
            <v>Deutsche Hypothekenbank AG</v>
          </cell>
          <cell r="D454" t="str">
            <v>Germany</v>
          </cell>
          <cell r="E454" t="str">
            <v>E+</v>
          </cell>
        </row>
        <row r="455">
          <cell r="C455" t="str">
            <v>Deutsche Kreditbank AG</v>
          </cell>
          <cell r="D455" t="str">
            <v>Germany</v>
          </cell>
          <cell r="E455" t="str">
            <v>D+</v>
          </cell>
        </row>
        <row r="456">
          <cell r="C456" t="str">
            <v>Deutsche Pfandbriefbank AG</v>
          </cell>
          <cell r="D456" t="str">
            <v>Germany</v>
          </cell>
          <cell r="E456" t="str">
            <v>E+</v>
          </cell>
        </row>
        <row r="457">
          <cell r="C457" t="str">
            <v>Deutsche Postbank AG</v>
          </cell>
          <cell r="D457" t="str">
            <v>Germany</v>
          </cell>
          <cell r="E457" t="str">
            <v>D+</v>
          </cell>
        </row>
        <row r="458">
          <cell r="C458" t="str">
            <v>Dexia Crediop S.p.A.</v>
          </cell>
          <cell r="D458" t="str">
            <v>Italy</v>
          </cell>
          <cell r="E458" t="str">
            <v>E</v>
          </cell>
        </row>
        <row r="459">
          <cell r="C459" t="str">
            <v>Dexia Credit Local</v>
          </cell>
          <cell r="D459" t="str">
            <v>France</v>
          </cell>
          <cell r="E459" t="str">
            <v>E</v>
          </cell>
        </row>
        <row r="460">
          <cell r="C460" t="str">
            <v>Discover Bank</v>
          </cell>
          <cell r="D460" t="str">
            <v>United States</v>
          </cell>
          <cell r="E460" t="str">
            <v>D+</v>
          </cell>
        </row>
        <row r="461">
          <cell r="C461" t="str">
            <v>DNB Bank ASA</v>
          </cell>
          <cell r="D461" t="str">
            <v>Norway</v>
          </cell>
          <cell r="E461" t="str">
            <v>C-</v>
          </cell>
        </row>
        <row r="462">
          <cell r="C462" t="str">
            <v>Doha Bank Q.S.C.</v>
          </cell>
          <cell r="D462" t="str">
            <v>Qatar</v>
          </cell>
          <cell r="E462" t="str">
            <v>D+</v>
          </cell>
        </row>
        <row r="463">
          <cell r="C463" t="str">
            <v>DSK Bank PLC</v>
          </cell>
          <cell r="D463" t="str">
            <v>Bulgaria</v>
          </cell>
          <cell r="E463" t="str">
            <v>D-</v>
          </cell>
        </row>
        <row r="464">
          <cell r="C464" t="str">
            <v>Dubai Islamic Bank PJSC</v>
          </cell>
          <cell r="D464" t="str">
            <v>United Arab Emirates</v>
          </cell>
          <cell r="E464" t="str">
            <v>D-</v>
          </cell>
        </row>
        <row r="465">
          <cell r="C465" t="str">
            <v>DVB Bank S.E.</v>
          </cell>
          <cell r="D465" t="str">
            <v>Germany</v>
          </cell>
          <cell r="E465" t="str">
            <v>D-</v>
          </cell>
        </row>
        <row r="466">
          <cell r="C466" t="str">
            <v>DZ BANK AG</v>
          </cell>
          <cell r="D466" t="str">
            <v>Germany</v>
          </cell>
          <cell r="E466" t="str">
            <v>C-</v>
          </cell>
        </row>
        <row r="467">
          <cell r="C467" t="str">
            <v>DZ-Bank Ireland plc</v>
          </cell>
          <cell r="D467" t="str">
            <v>Ireland</v>
          </cell>
          <cell r="E467" t="str">
            <v>C-</v>
          </cell>
        </row>
        <row r="468">
          <cell r="C468" t="str">
            <v>E*TRADE Bank</v>
          </cell>
          <cell r="D468" t="str">
            <v>United States</v>
          </cell>
          <cell r="E468" t="str">
            <v>D</v>
          </cell>
        </row>
        <row r="469">
          <cell r="C469" t="str">
            <v>E. Sun Commercial Bank, Ltd.</v>
          </cell>
          <cell r="D469" t="str">
            <v>Taiwan</v>
          </cell>
          <cell r="E469" t="str">
            <v>C-</v>
          </cell>
        </row>
        <row r="470">
          <cell r="C470" t="str">
            <v>EBS Ltd</v>
          </cell>
          <cell r="D470" t="str">
            <v>Ireland</v>
          </cell>
          <cell r="E470" t="str">
            <v>E+</v>
          </cell>
        </row>
        <row r="471">
          <cell r="C471" t="str">
            <v>EFG Bank</v>
          </cell>
          <cell r="D471" t="str">
            <v>Switzerland</v>
          </cell>
          <cell r="E471" t="str">
            <v>C+</v>
          </cell>
        </row>
        <row r="472">
          <cell r="C472" t="str">
            <v>Emirates NBD PJSC</v>
          </cell>
          <cell r="D472" t="str">
            <v>United Arab Emirates</v>
          </cell>
          <cell r="E472" t="str">
            <v>D</v>
          </cell>
        </row>
        <row r="473">
          <cell r="C473" t="str">
            <v>Erste Bank Hungary Rt</v>
          </cell>
          <cell r="D473" t="str">
            <v>Hungary</v>
          </cell>
          <cell r="E473" t="str">
            <v>E</v>
          </cell>
        </row>
        <row r="474">
          <cell r="C474" t="str">
            <v>Erste Group Bank AG</v>
          </cell>
          <cell r="D474" t="str">
            <v>Austria</v>
          </cell>
          <cell r="E474" t="str">
            <v>D+</v>
          </cell>
        </row>
        <row r="475">
          <cell r="C475" t="str">
            <v>Eurasian Bank</v>
          </cell>
          <cell r="D475" t="str">
            <v>Kazakhstan</v>
          </cell>
          <cell r="E475" t="str">
            <v>E+</v>
          </cell>
        </row>
        <row r="476">
          <cell r="C476" t="str">
            <v>Eurobank Ergasias S.A.</v>
          </cell>
          <cell r="D476" t="str">
            <v>Greece</v>
          </cell>
          <cell r="E476" t="str">
            <v>E</v>
          </cell>
        </row>
        <row r="477">
          <cell r="C477" t="str">
            <v>Evrofinance Mosnarbank</v>
          </cell>
          <cell r="D477" t="str">
            <v>Russia</v>
          </cell>
          <cell r="E477" t="str">
            <v>E+</v>
          </cell>
        </row>
        <row r="478">
          <cell r="C478" t="str">
            <v>Fana Sparebank</v>
          </cell>
          <cell r="D478" t="str">
            <v>Norway</v>
          </cell>
          <cell r="E478" t="str">
            <v>D+</v>
          </cell>
        </row>
        <row r="479">
          <cell r="C479" t="str">
            <v>Far Eastern Bank</v>
          </cell>
          <cell r="D479" t="str">
            <v>Russia</v>
          </cell>
          <cell r="E479" t="str">
            <v>E+</v>
          </cell>
        </row>
        <row r="480">
          <cell r="C480" t="str">
            <v>FGA Capital S.p.A.</v>
          </cell>
          <cell r="D480" t="str">
            <v>Italy</v>
          </cell>
          <cell r="E480" t="str">
            <v>D</v>
          </cell>
        </row>
        <row r="481">
          <cell r="C481" t="str">
            <v>FHB Mortgage Bank Co. Plc.</v>
          </cell>
          <cell r="D481" t="str">
            <v>Hungary</v>
          </cell>
          <cell r="E481" t="str">
            <v>E</v>
          </cell>
        </row>
        <row r="482">
          <cell r="C482" t="str">
            <v>FIA Card Services, National Association</v>
          </cell>
          <cell r="D482" t="str">
            <v>United States</v>
          </cell>
          <cell r="E482" t="str">
            <v>D+</v>
          </cell>
        </row>
        <row r="483">
          <cell r="C483" t="str">
            <v>Fifth Third Bank, Ohio</v>
          </cell>
          <cell r="D483" t="str">
            <v>United States</v>
          </cell>
          <cell r="E483" t="str">
            <v>C</v>
          </cell>
        </row>
        <row r="484">
          <cell r="C484" t="str">
            <v>Finansbank AS</v>
          </cell>
          <cell r="D484" t="str">
            <v>Turkey</v>
          </cell>
          <cell r="E484" t="str">
            <v>E+</v>
          </cell>
        </row>
        <row r="485">
          <cell r="C485" t="str">
            <v>Finprombank</v>
          </cell>
          <cell r="D485" t="str">
            <v>Russia</v>
          </cell>
          <cell r="E485" t="str">
            <v>E+</v>
          </cell>
        </row>
        <row r="486">
          <cell r="C486" t="str">
            <v>First Citizens Bank Limited</v>
          </cell>
          <cell r="D486" t="str">
            <v>Trinidad &amp; Tobago</v>
          </cell>
          <cell r="E486" t="str">
            <v>D+</v>
          </cell>
        </row>
        <row r="487">
          <cell r="C487" t="str">
            <v>First Commercial Bank</v>
          </cell>
          <cell r="D487" t="str">
            <v>Taiwan</v>
          </cell>
          <cell r="E487" t="str">
            <v>D+</v>
          </cell>
        </row>
        <row r="488">
          <cell r="C488" t="str">
            <v>First Czech Russian Bank</v>
          </cell>
          <cell r="D488" t="str">
            <v>Russia</v>
          </cell>
          <cell r="E488" t="str">
            <v>E+</v>
          </cell>
        </row>
        <row r="489">
          <cell r="C489" t="str">
            <v>First Gulf Bank</v>
          </cell>
          <cell r="D489" t="str">
            <v>United Arab Emirates</v>
          </cell>
          <cell r="E489" t="str">
            <v>C-</v>
          </cell>
        </row>
        <row r="490">
          <cell r="C490" t="str">
            <v>First Hawaiian Bank</v>
          </cell>
          <cell r="D490" t="str">
            <v>United States</v>
          </cell>
          <cell r="E490" t="str">
            <v>C+</v>
          </cell>
        </row>
        <row r="491">
          <cell r="C491" t="str">
            <v>First International Bank of Israel</v>
          </cell>
          <cell r="D491" t="str">
            <v>Israel</v>
          </cell>
          <cell r="E491" t="str">
            <v>D+</v>
          </cell>
        </row>
        <row r="492">
          <cell r="C492" t="str">
            <v>First Midwest Bank</v>
          </cell>
          <cell r="D492" t="str">
            <v>United States</v>
          </cell>
          <cell r="E492" t="str">
            <v>C-</v>
          </cell>
        </row>
        <row r="493">
          <cell r="C493" t="str">
            <v>First National Bank of Omaha</v>
          </cell>
          <cell r="D493" t="str">
            <v>United States</v>
          </cell>
          <cell r="E493" t="str">
            <v>C-</v>
          </cell>
        </row>
        <row r="494">
          <cell r="C494" t="str">
            <v>First National Bank of Pennsylvania</v>
          </cell>
          <cell r="D494" t="str">
            <v>United States</v>
          </cell>
          <cell r="E494" t="str">
            <v>C-</v>
          </cell>
        </row>
        <row r="495">
          <cell r="C495" t="str">
            <v>First Niagara Bank, N.A.</v>
          </cell>
          <cell r="D495" t="str">
            <v>United States</v>
          </cell>
          <cell r="E495" t="str">
            <v>D+</v>
          </cell>
        </row>
        <row r="496">
          <cell r="C496" t="str">
            <v>First Republic Bank</v>
          </cell>
          <cell r="D496" t="str">
            <v>United States</v>
          </cell>
          <cell r="E496" t="str">
            <v>C</v>
          </cell>
        </row>
        <row r="497">
          <cell r="C497" t="str">
            <v>First Tennessee Bank, National Association</v>
          </cell>
          <cell r="D497" t="str">
            <v>United States</v>
          </cell>
          <cell r="E497" t="str">
            <v>C-</v>
          </cell>
        </row>
        <row r="498">
          <cell r="C498" t="str">
            <v>First Ukrainian International Bank, PJSC</v>
          </cell>
          <cell r="D498" t="str">
            <v>Ukraine</v>
          </cell>
          <cell r="E498" t="str">
            <v>E</v>
          </cell>
        </row>
        <row r="499">
          <cell r="C499" t="str">
            <v>First-Citizens Bank &amp; Trust Company</v>
          </cell>
          <cell r="D499" t="str">
            <v>United States</v>
          </cell>
          <cell r="E499" t="str">
            <v>C</v>
          </cell>
        </row>
        <row r="500">
          <cell r="C500" t="str">
            <v>FirstBank Puerto Rico</v>
          </cell>
          <cell r="D500" t="str">
            <v>United States</v>
          </cell>
          <cell r="E500" t="str">
            <v>E+</v>
          </cell>
        </row>
        <row r="501">
          <cell r="C501" t="str">
            <v>FirstMerit Bank, N.A.</v>
          </cell>
          <cell r="D501" t="str">
            <v>United States</v>
          </cell>
          <cell r="E501" t="str">
            <v>C+</v>
          </cell>
        </row>
        <row r="502">
          <cell r="C502" t="str">
            <v>FirstRand Bank Limited</v>
          </cell>
          <cell r="D502" t="str">
            <v>South Africa</v>
          </cell>
          <cell r="E502" t="str">
            <v>C-</v>
          </cell>
        </row>
        <row r="503">
          <cell r="C503" t="str">
            <v>Frost Bank</v>
          </cell>
          <cell r="D503" t="str">
            <v>United States</v>
          </cell>
          <cell r="E503" t="str">
            <v>B</v>
          </cell>
        </row>
        <row r="504">
          <cell r="C504" t="str">
            <v>Fulton Bank</v>
          </cell>
          <cell r="D504" t="str">
            <v>United States</v>
          </cell>
          <cell r="E504" t="str">
            <v>C</v>
          </cell>
        </row>
        <row r="505">
          <cell r="C505" t="str">
            <v>GarantiBank International N.V.</v>
          </cell>
          <cell r="D505" t="str">
            <v>Netherlands</v>
          </cell>
          <cell r="E505" t="str">
            <v>C-</v>
          </cell>
        </row>
        <row r="506">
          <cell r="C506" t="str">
            <v>Gazbank JSCB</v>
          </cell>
          <cell r="D506" t="str">
            <v>Russia</v>
          </cell>
          <cell r="E506" t="str">
            <v>E+</v>
          </cell>
        </row>
        <row r="507">
          <cell r="C507" t="str">
            <v>Gazprombank</v>
          </cell>
          <cell r="D507" t="str">
            <v>Russia</v>
          </cell>
          <cell r="E507" t="str">
            <v>D-</v>
          </cell>
        </row>
        <row r="508">
          <cell r="C508" t="str">
            <v>GCB Bank Limited</v>
          </cell>
          <cell r="D508" t="str">
            <v>Ghana</v>
          </cell>
          <cell r="E508" t="str">
            <v>E+</v>
          </cell>
        </row>
        <row r="509">
          <cell r="C509" t="str">
            <v>GE Capital Interbanca S.p.A</v>
          </cell>
          <cell r="D509" t="str">
            <v>Italy</v>
          </cell>
          <cell r="E509" t="str">
            <v>E</v>
          </cell>
        </row>
        <row r="510">
          <cell r="C510" t="str">
            <v>Getin Noble Bank S.A.</v>
          </cell>
          <cell r="D510" t="str">
            <v>Poland</v>
          </cell>
          <cell r="E510" t="str">
            <v>D-</v>
          </cell>
        </row>
        <row r="511">
          <cell r="C511" t="str">
            <v>Global Bank Corporation and Subsidiaries</v>
          </cell>
          <cell r="D511" t="str">
            <v>Panama</v>
          </cell>
          <cell r="E511" t="str">
            <v>D+</v>
          </cell>
        </row>
        <row r="512">
          <cell r="C512" t="str">
            <v>Goldman Sachs Bank USA</v>
          </cell>
          <cell r="D512" t="str">
            <v>United States</v>
          </cell>
          <cell r="E512" t="str">
            <v>C-</v>
          </cell>
        </row>
        <row r="513">
          <cell r="C513" t="str">
            <v>Goldman Sachs International Bank</v>
          </cell>
          <cell r="D513" t="str">
            <v>United Kingdom</v>
          </cell>
          <cell r="E513" t="str">
            <v>D+</v>
          </cell>
        </row>
        <row r="514">
          <cell r="C514" t="str">
            <v>Government Housing Bank of Thailand</v>
          </cell>
          <cell r="D514" t="str">
            <v>Thailand</v>
          </cell>
          <cell r="E514" t="str">
            <v>E+</v>
          </cell>
        </row>
        <row r="515">
          <cell r="C515" t="str">
            <v>Grindrod Bank Limited</v>
          </cell>
          <cell r="D515" t="str">
            <v>South Africa</v>
          </cell>
          <cell r="E515" t="str">
            <v>D-</v>
          </cell>
        </row>
        <row r="516">
          <cell r="C516" t="str">
            <v>Groupe BPCE</v>
          </cell>
          <cell r="D516" t="str">
            <v>France</v>
          </cell>
          <cell r="E516" t="str">
            <v>C-</v>
          </cell>
        </row>
        <row r="517">
          <cell r="C517" t="str">
            <v>Groupe Credit Agricole</v>
          </cell>
          <cell r="D517" t="str">
            <v>France</v>
          </cell>
          <cell r="E517" t="str">
            <v>C-</v>
          </cell>
        </row>
        <row r="518">
          <cell r="C518" t="str">
            <v>Groupe Credit Mutuel</v>
          </cell>
          <cell r="D518" t="str">
            <v>France</v>
          </cell>
          <cell r="E518" t="str">
            <v>C</v>
          </cell>
        </row>
        <row r="519">
          <cell r="C519" t="str">
            <v>Gulf Bank K.S.C.</v>
          </cell>
          <cell r="D519" t="str">
            <v>Kuwait</v>
          </cell>
          <cell r="E519" t="str">
            <v>D</v>
          </cell>
        </row>
        <row r="520">
          <cell r="C520" t="str">
            <v>Gulf International Bank BSC</v>
          </cell>
          <cell r="D520" t="str">
            <v>Bahrain - Off Shore</v>
          </cell>
          <cell r="E520" t="str">
            <v>D+</v>
          </cell>
        </row>
        <row r="521">
          <cell r="C521" t="str">
            <v>Gunma Bank, Ltd. (The)</v>
          </cell>
          <cell r="D521" t="str">
            <v>Japan</v>
          </cell>
          <cell r="E521" t="str">
            <v>C-</v>
          </cell>
        </row>
        <row r="522">
          <cell r="C522" t="str">
            <v>Habib Bank Ltd.</v>
          </cell>
          <cell r="D522" t="str">
            <v>Pakistan</v>
          </cell>
          <cell r="E522" t="str">
            <v>E</v>
          </cell>
        </row>
        <row r="523">
          <cell r="C523" t="str">
            <v>Halyk Savings Bank of Kazakhstan</v>
          </cell>
          <cell r="D523" t="str">
            <v>Kazakhstan</v>
          </cell>
          <cell r="E523" t="str">
            <v>D-</v>
          </cell>
        </row>
        <row r="524">
          <cell r="C524" t="str">
            <v>Hamburger Sparkasse AG</v>
          </cell>
          <cell r="D524" t="str">
            <v>Germany</v>
          </cell>
          <cell r="E524" t="str">
            <v>C-</v>
          </cell>
        </row>
        <row r="525">
          <cell r="C525" t="str">
            <v>Hamkorbank</v>
          </cell>
          <cell r="D525" t="str">
            <v>Uzbekistan</v>
          </cell>
          <cell r="E525" t="str">
            <v>E+</v>
          </cell>
        </row>
        <row r="526">
          <cell r="C526" t="str">
            <v>Hana Bank</v>
          </cell>
          <cell r="D526" t="str">
            <v>Korea</v>
          </cell>
          <cell r="E526" t="str">
            <v>C-</v>
          </cell>
        </row>
        <row r="527">
          <cell r="C527" t="str">
            <v>Hang Seng Bank (China) Limited</v>
          </cell>
          <cell r="D527" t="str">
            <v>China</v>
          </cell>
          <cell r="E527" t="str">
            <v>D-</v>
          </cell>
        </row>
        <row r="528">
          <cell r="C528" t="str">
            <v>Hang Seng Bank Limited</v>
          </cell>
          <cell r="D528" t="str">
            <v>Hong Kong</v>
          </cell>
          <cell r="E528" t="str">
            <v>B</v>
          </cell>
        </row>
        <row r="529">
          <cell r="C529" t="str">
            <v>Hatton National Bank Ltd.</v>
          </cell>
          <cell r="D529" t="str">
            <v>Sri Lanka</v>
          </cell>
          <cell r="E529" t="str">
            <v>E+</v>
          </cell>
        </row>
        <row r="530">
          <cell r="C530" t="str">
            <v>HDFC Bank Limited</v>
          </cell>
          <cell r="D530" t="str">
            <v>India</v>
          </cell>
          <cell r="E530" t="str">
            <v>D+</v>
          </cell>
        </row>
        <row r="531">
          <cell r="C531" t="str">
            <v>Helgeland Sparebank</v>
          </cell>
          <cell r="D531" t="str">
            <v>Norway</v>
          </cell>
          <cell r="E531" t="str">
            <v>D+</v>
          </cell>
        </row>
        <row r="532">
          <cell r="C532" t="str">
            <v>Hellenic Bank Public Company Ltd</v>
          </cell>
          <cell r="D532" t="str">
            <v>Cyprus</v>
          </cell>
          <cell r="E532" t="str">
            <v>E</v>
          </cell>
        </row>
        <row r="533">
          <cell r="C533" t="str">
            <v>Heritage Bank Limited</v>
          </cell>
          <cell r="D533" t="str">
            <v>Australia</v>
          </cell>
          <cell r="E533" t="str">
            <v>C</v>
          </cell>
        </row>
        <row r="534">
          <cell r="C534" t="str">
            <v>Hewlett-Packard International Bank Plc</v>
          </cell>
          <cell r="D534" t="str">
            <v>Ireland</v>
          </cell>
          <cell r="E534" t="str">
            <v>C-</v>
          </cell>
        </row>
        <row r="535">
          <cell r="C535" t="str">
            <v>Higo Bank, Ltd. (The)</v>
          </cell>
          <cell r="D535" t="str">
            <v>Japan</v>
          </cell>
          <cell r="E535" t="str">
            <v>C</v>
          </cell>
        </row>
        <row r="536">
          <cell r="C536" t="str">
            <v>Hiroshima Bank, Limited</v>
          </cell>
          <cell r="D536" t="str">
            <v>Japan</v>
          </cell>
          <cell r="E536" t="str">
            <v>D+</v>
          </cell>
        </row>
        <row r="537">
          <cell r="C537" t="str">
            <v>Home Credit &amp; Finance Bank</v>
          </cell>
          <cell r="D537" t="str">
            <v>Russia</v>
          </cell>
          <cell r="E537" t="str">
            <v>D-</v>
          </cell>
        </row>
        <row r="538">
          <cell r="C538" t="str">
            <v>Hong Leong Bank Berhad</v>
          </cell>
          <cell r="D538" t="str">
            <v>Malaysia</v>
          </cell>
          <cell r="E538" t="str">
            <v>C-</v>
          </cell>
        </row>
        <row r="539">
          <cell r="C539" t="str">
            <v>Hongkong and Shanghai Banking Corp. Ltd (The)</v>
          </cell>
          <cell r="D539" t="str">
            <v>Hong Kong</v>
          </cell>
          <cell r="E539" t="str">
            <v>B</v>
          </cell>
        </row>
        <row r="540">
          <cell r="C540" t="str">
            <v>House Constr. Sav. Bank of Kazakhstan JSC</v>
          </cell>
          <cell r="D540" t="str">
            <v>Kazakhstan</v>
          </cell>
          <cell r="E540" t="str">
            <v>D-</v>
          </cell>
        </row>
        <row r="541">
          <cell r="C541" t="str">
            <v>Housing Bank for Trade and Finance (The)</v>
          </cell>
          <cell r="D541" t="str">
            <v>Jordan</v>
          </cell>
          <cell r="E541" t="str">
            <v>E+</v>
          </cell>
        </row>
        <row r="542">
          <cell r="C542" t="str">
            <v>HSBC Bank (China) Company Limited</v>
          </cell>
          <cell r="D542" t="str">
            <v>China</v>
          </cell>
          <cell r="E542" t="str">
            <v>D</v>
          </cell>
        </row>
        <row r="543">
          <cell r="C543" t="str">
            <v>HSBC Bank A.S. (Turkey)</v>
          </cell>
          <cell r="D543" t="str">
            <v>Turkey</v>
          </cell>
          <cell r="E543" t="str">
            <v>D-</v>
          </cell>
        </row>
        <row r="544">
          <cell r="C544" t="str">
            <v>HSBC Bank Argentina S.A.</v>
          </cell>
          <cell r="D544" t="str">
            <v>Argentina</v>
          </cell>
          <cell r="E544" t="str">
            <v>E</v>
          </cell>
        </row>
        <row r="545">
          <cell r="C545" t="str">
            <v>HSBC Bank Australia Ltd</v>
          </cell>
          <cell r="D545" t="str">
            <v>Australia</v>
          </cell>
          <cell r="E545" t="str">
            <v>C-</v>
          </cell>
        </row>
        <row r="546">
          <cell r="C546" t="str">
            <v>HSBC Bank Brasil S.A. - Banco Multiplo</v>
          </cell>
          <cell r="D546" t="str">
            <v>Brazil</v>
          </cell>
          <cell r="E546" t="str">
            <v>C-</v>
          </cell>
        </row>
        <row r="547">
          <cell r="C547" t="str">
            <v>HSBC Bank Canada</v>
          </cell>
          <cell r="D547" t="str">
            <v>Canada</v>
          </cell>
          <cell r="E547" t="str">
            <v>C-</v>
          </cell>
        </row>
        <row r="548">
          <cell r="C548" t="str">
            <v>HSBC Bank Malaysia Berhad</v>
          </cell>
          <cell r="D548" t="str">
            <v>Malaysia</v>
          </cell>
          <cell r="E548" t="str">
            <v>C-</v>
          </cell>
        </row>
        <row r="549">
          <cell r="C549" t="str">
            <v>HSBC Bank Middle East Limited</v>
          </cell>
          <cell r="D549" t="str">
            <v>Jersey</v>
          </cell>
          <cell r="E549" t="str">
            <v>C-</v>
          </cell>
        </row>
        <row r="550">
          <cell r="C550" t="str">
            <v>HSBC Bank Oman SAOG</v>
          </cell>
          <cell r="D550" t="str">
            <v>Oman</v>
          </cell>
          <cell r="E550" t="str">
            <v>D+</v>
          </cell>
        </row>
        <row r="551">
          <cell r="C551" t="str">
            <v>HSBC Bank plc</v>
          </cell>
          <cell r="D551" t="str">
            <v>United Kingdom</v>
          </cell>
          <cell r="E551" t="str">
            <v>C</v>
          </cell>
        </row>
        <row r="552">
          <cell r="C552" t="str">
            <v>HSBC Bank USA, N.A.</v>
          </cell>
          <cell r="D552" t="str">
            <v>United States</v>
          </cell>
          <cell r="E552" t="str">
            <v>C-</v>
          </cell>
        </row>
        <row r="553">
          <cell r="C553" t="str">
            <v>HSBC France</v>
          </cell>
          <cell r="D553" t="str">
            <v>France</v>
          </cell>
          <cell r="E553" t="str">
            <v>C-</v>
          </cell>
        </row>
        <row r="554">
          <cell r="C554" t="str">
            <v>HSBC Mexico, S.A.</v>
          </cell>
          <cell r="D554" t="str">
            <v>Mexico</v>
          </cell>
          <cell r="E554" t="str">
            <v>C-</v>
          </cell>
        </row>
        <row r="555">
          <cell r="C555" t="str">
            <v>HSH Nordbank AG</v>
          </cell>
          <cell r="D555" t="str">
            <v>Germany</v>
          </cell>
          <cell r="E555" t="str">
            <v>E</v>
          </cell>
        </row>
        <row r="556">
          <cell r="C556" t="str">
            <v>Hua Nan Commercial Bank Ltd.</v>
          </cell>
          <cell r="D556" t="str">
            <v>Taiwan</v>
          </cell>
          <cell r="E556" t="str">
            <v>D+</v>
          </cell>
        </row>
        <row r="557">
          <cell r="C557" t="str">
            <v>Huntington National Bank</v>
          </cell>
          <cell r="D557" t="str">
            <v>United States</v>
          </cell>
          <cell r="E557" t="str">
            <v>C</v>
          </cell>
        </row>
        <row r="558">
          <cell r="C558" t="str">
            <v>Hyakujushi Bank Limited</v>
          </cell>
          <cell r="D558" t="str">
            <v>Japan</v>
          </cell>
          <cell r="E558" t="str">
            <v>C-</v>
          </cell>
        </row>
        <row r="559">
          <cell r="C559" t="str">
            <v>HYPO NOE Gruppe Bank AG</v>
          </cell>
          <cell r="D559" t="str">
            <v>Austria</v>
          </cell>
          <cell r="E559" t="str">
            <v>D+</v>
          </cell>
        </row>
        <row r="560">
          <cell r="C560" t="str">
            <v>Hypo Tirol Bank AG</v>
          </cell>
          <cell r="D560" t="str">
            <v>Austria</v>
          </cell>
          <cell r="E560" t="str">
            <v>E+</v>
          </cell>
        </row>
        <row r="561">
          <cell r="C561" t="str">
            <v>Hypothekenbank Frankfurt AG</v>
          </cell>
          <cell r="D561" t="str">
            <v>Germany</v>
          </cell>
          <cell r="E561" t="str">
            <v>E</v>
          </cell>
        </row>
        <row r="562">
          <cell r="C562" t="str">
            <v>IBA-Moscow</v>
          </cell>
          <cell r="D562" t="str">
            <v>Russia</v>
          </cell>
          <cell r="E562" t="str">
            <v>E+</v>
          </cell>
        </row>
        <row r="563">
          <cell r="C563" t="str">
            <v>Ibercaja Banco SA</v>
          </cell>
          <cell r="D563" t="str">
            <v>Spain</v>
          </cell>
          <cell r="E563" t="str">
            <v>E+</v>
          </cell>
        </row>
        <row r="564">
          <cell r="C564" t="str">
            <v>IBL Banca</v>
          </cell>
          <cell r="D564" t="str">
            <v>Italy</v>
          </cell>
          <cell r="E564" t="str">
            <v>E+</v>
          </cell>
        </row>
        <row r="565">
          <cell r="C565" t="str">
            <v>ICBC (Argentina) S.A.</v>
          </cell>
          <cell r="D565" t="str">
            <v>Argentina</v>
          </cell>
          <cell r="E565" t="str">
            <v>E</v>
          </cell>
        </row>
        <row r="566">
          <cell r="C566" t="str">
            <v>Iccrea BancaImpresa S.p.a.</v>
          </cell>
          <cell r="D566" t="str">
            <v>Italy</v>
          </cell>
          <cell r="E566" t="str">
            <v>E+</v>
          </cell>
        </row>
        <row r="567">
          <cell r="C567" t="str">
            <v>ICICI Bank Limited</v>
          </cell>
          <cell r="D567" t="str">
            <v>India</v>
          </cell>
          <cell r="E567" t="str">
            <v>D+</v>
          </cell>
        </row>
        <row r="568">
          <cell r="C568" t="str">
            <v>ICICI Bank UK Plc.</v>
          </cell>
          <cell r="D568" t="str">
            <v>United Kingdom</v>
          </cell>
          <cell r="E568" t="str">
            <v>D</v>
          </cell>
        </row>
        <row r="569">
          <cell r="C569" t="str">
            <v>ICS Building Society</v>
          </cell>
          <cell r="D569" t="str">
            <v>Ireland</v>
          </cell>
          <cell r="E569" t="str">
            <v>E+</v>
          </cell>
        </row>
        <row r="570">
          <cell r="C570" t="str">
            <v>IDBI Bank Ltd</v>
          </cell>
          <cell r="D570" t="str">
            <v>India</v>
          </cell>
          <cell r="E570" t="str">
            <v>D-</v>
          </cell>
        </row>
        <row r="571">
          <cell r="C571" t="str">
            <v>iMoneyBank</v>
          </cell>
          <cell r="D571" t="str">
            <v>Russia</v>
          </cell>
          <cell r="E571" t="str">
            <v>E+</v>
          </cell>
        </row>
        <row r="572">
          <cell r="C572" t="str">
            <v>Indian Overseas Bank</v>
          </cell>
          <cell r="D572" t="str">
            <v>India</v>
          </cell>
          <cell r="E572" t="str">
            <v>D-</v>
          </cell>
        </row>
        <row r="573">
          <cell r="C573" t="str">
            <v>Industrial &amp; Comm'l Bank of China (Asia) Ltd.</v>
          </cell>
          <cell r="D573" t="str">
            <v>Hong Kong</v>
          </cell>
          <cell r="E573" t="str">
            <v>C-</v>
          </cell>
        </row>
        <row r="574">
          <cell r="C574" t="str">
            <v>Industrial &amp; Comm'l Bank of China (Macau) Ltd</v>
          </cell>
          <cell r="D574" t="str">
            <v>Macau</v>
          </cell>
          <cell r="E574" t="str">
            <v>D+</v>
          </cell>
        </row>
        <row r="575">
          <cell r="C575" t="str">
            <v>Industrial &amp; Commercial Bank of China Ltd</v>
          </cell>
          <cell r="D575" t="str">
            <v>China</v>
          </cell>
          <cell r="E575" t="str">
            <v>C-</v>
          </cell>
        </row>
        <row r="576">
          <cell r="C576" t="str">
            <v>Industrial Bank of Korea</v>
          </cell>
          <cell r="D576" t="str">
            <v>Korea</v>
          </cell>
          <cell r="E576" t="str">
            <v>D+</v>
          </cell>
        </row>
        <row r="577">
          <cell r="C577" t="str">
            <v>InFinBank</v>
          </cell>
          <cell r="D577" t="str">
            <v>Uzbekistan</v>
          </cell>
          <cell r="E577" t="str">
            <v>E+</v>
          </cell>
        </row>
        <row r="578">
          <cell r="C578" t="str">
            <v>ING Bank (Australia) Ltd.</v>
          </cell>
          <cell r="D578" t="str">
            <v>Australia</v>
          </cell>
          <cell r="E578" t="str">
            <v>C-</v>
          </cell>
        </row>
        <row r="579">
          <cell r="C579" t="str">
            <v>ING Bank A.S. (Turkey)</v>
          </cell>
          <cell r="D579" t="str">
            <v>Turkey</v>
          </cell>
          <cell r="E579" t="str">
            <v>D-</v>
          </cell>
        </row>
        <row r="580">
          <cell r="C580" t="str">
            <v>ING Bank Eurasia</v>
          </cell>
          <cell r="D580" t="str">
            <v>Russia</v>
          </cell>
          <cell r="E580" t="str">
            <v>D</v>
          </cell>
        </row>
        <row r="581">
          <cell r="C581" t="str">
            <v>ING Bank N.V.</v>
          </cell>
          <cell r="D581" t="str">
            <v>Netherlands</v>
          </cell>
          <cell r="E581" t="str">
            <v>C-</v>
          </cell>
        </row>
        <row r="582">
          <cell r="C582" t="str">
            <v>ING Bank Slaski S.A.</v>
          </cell>
          <cell r="D582" t="str">
            <v>Poland</v>
          </cell>
          <cell r="E582" t="str">
            <v>D+</v>
          </cell>
        </row>
        <row r="583">
          <cell r="C583" t="str">
            <v>ING Belgium SA/NV</v>
          </cell>
          <cell r="D583" t="str">
            <v>Belgium</v>
          </cell>
          <cell r="E583" t="str">
            <v>C-</v>
          </cell>
        </row>
        <row r="584">
          <cell r="C584" t="str">
            <v>ING DiBa AG</v>
          </cell>
          <cell r="D584" t="str">
            <v>Germany</v>
          </cell>
          <cell r="E584" t="str">
            <v>C</v>
          </cell>
        </row>
        <row r="585">
          <cell r="C585" t="str">
            <v>International Bank of Azerbaijan</v>
          </cell>
          <cell r="D585" t="str">
            <v>Azerbaijan</v>
          </cell>
          <cell r="E585" t="str">
            <v>E+</v>
          </cell>
        </row>
        <row r="586">
          <cell r="C586" t="str">
            <v>International Financial Club</v>
          </cell>
          <cell r="D586" t="str">
            <v>Russia</v>
          </cell>
          <cell r="E586" t="str">
            <v>E+</v>
          </cell>
        </row>
        <row r="587">
          <cell r="C587" t="str">
            <v>Interprombank, JSCB</v>
          </cell>
          <cell r="D587" t="str">
            <v>Russia</v>
          </cell>
          <cell r="E587" t="str">
            <v>E+</v>
          </cell>
        </row>
        <row r="588">
          <cell r="C588" t="str">
            <v>Intesa Sanpaolo Spa</v>
          </cell>
          <cell r="D588" t="str">
            <v>Italy</v>
          </cell>
          <cell r="E588" t="str">
            <v>D+</v>
          </cell>
        </row>
        <row r="589">
          <cell r="C589" t="str">
            <v>INTRUST Bank, N.A.</v>
          </cell>
          <cell r="D589" t="str">
            <v>United States</v>
          </cell>
          <cell r="E589" t="str">
            <v>C-</v>
          </cell>
        </row>
        <row r="590">
          <cell r="C590" t="str">
            <v>Investcorp Bank B.S.C.</v>
          </cell>
          <cell r="D590" t="str">
            <v>Bahrain - Off Shore</v>
          </cell>
          <cell r="E590" t="str">
            <v>D</v>
          </cell>
        </row>
        <row r="591">
          <cell r="C591" t="str">
            <v>Investec Bank Ltd.</v>
          </cell>
          <cell r="D591" t="str">
            <v>South Africa</v>
          </cell>
          <cell r="E591" t="str">
            <v>C-</v>
          </cell>
        </row>
        <row r="592">
          <cell r="C592" t="str">
            <v>Investec Bank Plc</v>
          </cell>
          <cell r="D592" t="str">
            <v>United Kingdom</v>
          </cell>
          <cell r="E592" t="str">
            <v>D+</v>
          </cell>
        </row>
        <row r="593">
          <cell r="C593" t="str">
            <v>Investment Trade Bank</v>
          </cell>
          <cell r="D593" t="str">
            <v>Russia</v>
          </cell>
          <cell r="E593" t="str">
            <v>E+</v>
          </cell>
        </row>
        <row r="594">
          <cell r="C594" t="str">
            <v>Ipak Yuli Bank</v>
          </cell>
          <cell r="D594" t="str">
            <v>Uzbekistan</v>
          </cell>
          <cell r="E594" t="str">
            <v>E+</v>
          </cell>
        </row>
        <row r="595">
          <cell r="C595" t="str">
            <v>Ipoteka Bank</v>
          </cell>
          <cell r="D595" t="str">
            <v>Uzbekistan</v>
          </cell>
          <cell r="E595" t="str">
            <v>E+</v>
          </cell>
        </row>
        <row r="596">
          <cell r="C596" t="str">
            <v>Israel Discount Bank</v>
          </cell>
          <cell r="D596" t="str">
            <v>Israel</v>
          </cell>
          <cell r="E596" t="str">
            <v>D+</v>
          </cell>
        </row>
        <row r="597">
          <cell r="C597" t="str">
            <v>Itau Unibanco Holding S.A.</v>
          </cell>
          <cell r="D597" t="str">
            <v>Brazil</v>
          </cell>
          <cell r="E597" t="str">
            <v>C-</v>
          </cell>
        </row>
        <row r="598">
          <cell r="C598" t="str">
            <v>Itau Unibanco S.A.</v>
          </cell>
          <cell r="D598" t="str">
            <v>Brazil</v>
          </cell>
          <cell r="E598" t="str">
            <v>C-</v>
          </cell>
        </row>
        <row r="599">
          <cell r="C599" t="str">
            <v>Jeju Bank</v>
          </cell>
          <cell r="D599" t="str">
            <v>Korea</v>
          </cell>
          <cell r="E599" t="str">
            <v>D+</v>
          </cell>
        </row>
        <row r="600">
          <cell r="C600" t="str">
            <v>Joint Stock Commercal Bank Respublika</v>
          </cell>
          <cell r="D600" t="str">
            <v>Azerbaijan</v>
          </cell>
          <cell r="E600" t="str">
            <v>E+</v>
          </cell>
        </row>
        <row r="601">
          <cell r="C601" t="str">
            <v>Joint Stock Commercial Bank Avangard</v>
          </cell>
          <cell r="D601" t="str">
            <v>Russia</v>
          </cell>
          <cell r="E601" t="str">
            <v>E+</v>
          </cell>
        </row>
        <row r="602">
          <cell r="C602" t="str">
            <v>Joyo Bank, Ltd.</v>
          </cell>
          <cell r="D602" t="str">
            <v>Japan</v>
          </cell>
          <cell r="E602" t="str">
            <v>C-</v>
          </cell>
        </row>
        <row r="603">
          <cell r="C603" t="str">
            <v>JPMorgan Chase Bank, NA</v>
          </cell>
          <cell r="D603" t="str">
            <v>United States</v>
          </cell>
          <cell r="E603" t="str">
            <v>C</v>
          </cell>
        </row>
        <row r="604">
          <cell r="C604" t="str">
            <v>JSB Rosbank</v>
          </cell>
          <cell r="D604" t="str">
            <v>Russia</v>
          </cell>
          <cell r="E604" t="str">
            <v>D</v>
          </cell>
        </row>
        <row r="605">
          <cell r="C605" t="str">
            <v>Jyske Bank A/S</v>
          </cell>
          <cell r="D605" t="str">
            <v>Denmark</v>
          </cell>
          <cell r="E605" t="str">
            <v>C-</v>
          </cell>
        </row>
        <row r="606">
          <cell r="C606" t="str">
            <v>Kansai Urban Banking Corporation</v>
          </cell>
          <cell r="D606" t="str">
            <v>Japan</v>
          </cell>
          <cell r="E606" t="str">
            <v>D-</v>
          </cell>
        </row>
        <row r="607">
          <cell r="C607" t="str">
            <v>Kapital Bank OJSC</v>
          </cell>
          <cell r="D607" t="str">
            <v>Azerbaijan</v>
          </cell>
          <cell r="E607" t="str">
            <v>E+</v>
          </cell>
        </row>
        <row r="608">
          <cell r="C608" t="str">
            <v>KASIKORNBANK Public Company Limited</v>
          </cell>
          <cell r="D608" t="str">
            <v>Thailand</v>
          </cell>
          <cell r="E608" t="str">
            <v>C-</v>
          </cell>
        </row>
        <row r="609">
          <cell r="C609" t="str">
            <v>Kaspi Bank JSC</v>
          </cell>
          <cell r="D609" t="str">
            <v>Kazakhstan</v>
          </cell>
          <cell r="E609" t="str">
            <v>E+</v>
          </cell>
        </row>
        <row r="610">
          <cell r="C610" t="str">
            <v>Kazinvestbank</v>
          </cell>
          <cell r="D610" t="str">
            <v>Kazakhstan</v>
          </cell>
          <cell r="E610" t="str">
            <v>E+</v>
          </cell>
        </row>
        <row r="611">
          <cell r="C611" t="str">
            <v>Kazkommertsbank</v>
          </cell>
          <cell r="D611" t="str">
            <v>Kazakhstan</v>
          </cell>
          <cell r="E611" t="str">
            <v>E</v>
          </cell>
        </row>
        <row r="612">
          <cell r="C612" t="str">
            <v>KBC Bank Ireland PLC</v>
          </cell>
          <cell r="D612" t="str">
            <v>Ireland</v>
          </cell>
          <cell r="E612" t="str">
            <v>E+</v>
          </cell>
        </row>
        <row r="613">
          <cell r="C613" t="str">
            <v>KBC Bank N.V.</v>
          </cell>
          <cell r="D613" t="str">
            <v>Belgium</v>
          </cell>
          <cell r="E613" t="str">
            <v>C-</v>
          </cell>
        </row>
        <row r="614">
          <cell r="C614" t="str">
            <v>KDB Asia Ltd.</v>
          </cell>
          <cell r="D614" t="str">
            <v>Hong Kong</v>
          </cell>
          <cell r="E614" t="str">
            <v>D</v>
          </cell>
        </row>
        <row r="615">
          <cell r="C615" t="str">
            <v>Kedr Bank</v>
          </cell>
          <cell r="D615" t="str">
            <v>Russia</v>
          </cell>
          <cell r="E615" t="str">
            <v>E+</v>
          </cell>
        </row>
        <row r="616">
          <cell r="C616" t="str">
            <v>Kereskedelmi &amp; Hitel Bank Rt.</v>
          </cell>
          <cell r="D616" t="str">
            <v>Hungary</v>
          </cell>
          <cell r="E616" t="str">
            <v>E+</v>
          </cell>
        </row>
        <row r="617">
          <cell r="C617" t="str">
            <v>KeyBank National Association</v>
          </cell>
          <cell r="D617" t="str">
            <v>United States</v>
          </cell>
          <cell r="E617" t="str">
            <v>C</v>
          </cell>
        </row>
        <row r="618">
          <cell r="C618" t="str">
            <v>KfW IPEX-Bank GmbH</v>
          </cell>
          <cell r="D618" t="str">
            <v>Germany</v>
          </cell>
          <cell r="E618" t="str">
            <v>D+</v>
          </cell>
        </row>
        <row r="619">
          <cell r="C619" t="str">
            <v>Khan Bank LLC</v>
          </cell>
          <cell r="D619" t="str">
            <v>Mongolia</v>
          </cell>
          <cell r="E619" t="str">
            <v>E+</v>
          </cell>
        </row>
        <row r="620">
          <cell r="C620" t="str">
            <v>Kinki Osaka Bank, Ltd. (The)</v>
          </cell>
          <cell r="D620" t="str">
            <v>Japan</v>
          </cell>
          <cell r="E620" t="str">
            <v>C-</v>
          </cell>
        </row>
        <row r="621">
          <cell r="C621" t="str">
            <v>Kiwibank Limited</v>
          </cell>
          <cell r="D621" t="str">
            <v>New Zealand</v>
          </cell>
          <cell r="E621" t="str">
            <v>D+</v>
          </cell>
        </row>
        <row r="622">
          <cell r="C622" t="str">
            <v>KLP Banken A/S</v>
          </cell>
          <cell r="D622" t="str">
            <v>Norway</v>
          </cell>
          <cell r="E622" t="str">
            <v>D+</v>
          </cell>
        </row>
        <row r="623">
          <cell r="C623" t="str">
            <v>Komercni Banka a.s.</v>
          </cell>
          <cell r="D623" t="str">
            <v>Czech Republic</v>
          </cell>
          <cell r="E623" t="str">
            <v>C-</v>
          </cell>
        </row>
        <row r="624">
          <cell r="C624" t="str">
            <v>Kommunalkredit Austria AG</v>
          </cell>
          <cell r="D624" t="str">
            <v>Austria</v>
          </cell>
          <cell r="E624" t="str">
            <v>E</v>
          </cell>
        </row>
        <row r="625">
          <cell r="C625" t="str">
            <v>Kookmin Bank</v>
          </cell>
          <cell r="D625" t="str">
            <v>Korea</v>
          </cell>
          <cell r="E625" t="str">
            <v>C-</v>
          </cell>
        </row>
        <row r="626">
          <cell r="C626" t="str">
            <v>Korea Development Bank</v>
          </cell>
          <cell r="D626" t="str">
            <v>Korea</v>
          </cell>
          <cell r="E626" t="str">
            <v>D</v>
          </cell>
        </row>
        <row r="627">
          <cell r="C627" t="str">
            <v>Korea Exchange Bank</v>
          </cell>
          <cell r="D627" t="str">
            <v>Korea</v>
          </cell>
          <cell r="E627" t="str">
            <v>C-</v>
          </cell>
        </row>
        <row r="628">
          <cell r="C628" t="str">
            <v>Kreissparkasse Koeln</v>
          </cell>
          <cell r="D628" t="str">
            <v>Germany</v>
          </cell>
          <cell r="E628" t="str">
            <v>C-</v>
          </cell>
        </row>
        <row r="629">
          <cell r="C629" t="str">
            <v>Krung Thai Bank Public Company Limited</v>
          </cell>
          <cell r="D629" t="str">
            <v>Thailand</v>
          </cell>
          <cell r="E629" t="str">
            <v>D</v>
          </cell>
        </row>
        <row r="630">
          <cell r="C630" t="str">
            <v>Kutxabank, S.A.</v>
          </cell>
          <cell r="D630" t="str">
            <v>Spain</v>
          </cell>
          <cell r="E630" t="str">
            <v>D</v>
          </cell>
        </row>
        <row r="631">
          <cell r="C631" t="str">
            <v>Kuwait Finance House</v>
          </cell>
          <cell r="D631" t="str">
            <v>Kuwait</v>
          </cell>
          <cell r="E631" t="str">
            <v>D+</v>
          </cell>
        </row>
        <row r="632">
          <cell r="C632" t="str">
            <v>Kwangju Bank Ltd.</v>
          </cell>
          <cell r="D632" t="str">
            <v>Korea</v>
          </cell>
          <cell r="E632" t="str">
            <v>D+</v>
          </cell>
        </row>
        <row r="633">
          <cell r="C633" t="str">
            <v>Kyongnam Bank</v>
          </cell>
          <cell r="D633" t="str">
            <v>Korea</v>
          </cell>
          <cell r="E633" t="str">
            <v>D+</v>
          </cell>
        </row>
        <row r="634">
          <cell r="C634" t="str">
            <v>Land Bank of Taiwan</v>
          </cell>
          <cell r="D634" t="str">
            <v>Taiwan</v>
          </cell>
          <cell r="E634" t="str">
            <v>D</v>
          </cell>
        </row>
        <row r="635">
          <cell r="C635" t="str">
            <v>Land Bank of the Philippines</v>
          </cell>
          <cell r="D635" t="str">
            <v>Philippines</v>
          </cell>
          <cell r="E635" t="str">
            <v>D-</v>
          </cell>
        </row>
        <row r="636">
          <cell r="C636" t="str">
            <v>Landesbank Baden-Wuerttemberg</v>
          </cell>
          <cell r="D636" t="str">
            <v>Germany</v>
          </cell>
          <cell r="E636" t="str">
            <v>D+</v>
          </cell>
        </row>
        <row r="637">
          <cell r="C637" t="str">
            <v>Landesbank Berlin AG</v>
          </cell>
          <cell r="D637" t="str">
            <v>Germany</v>
          </cell>
          <cell r="E637" t="str">
            <v>D+</v>
          </cell>
        </row>
        <row r="638">
          <cell r="C638" t="str">
            <v>Landesbank Hessen-Thueringen GZ</v>
          </cell>
          <cell r="D638" t="str">
            <v>Germany</v>
          </cell>
          <cell r="E638" t="str">
            <v>D+</v>
          </cell>
        </row>
        <row r="639">
          <cell r="C639" t="str">
            <v>Landesbank Saar</v>
          </cell>
          <cell r="D639" t="str">
            <v>Germany</v>
          </cell>
          <cell r="E639" t="str">
            <v>D</v>
          </cell>
        </row>
        <row r="640">
          <cell r="C640" t="str">
            <v>Lansforsakringar Bank AB (publ)</v>
          </cell>
          <cell r="D640" t="str">
            <v>Sweden</v>
          </cell>
          <cell r="E640" t="str">
            <v>C-</v>
          </cell>
        </row>
        <row r="641">
          <cell r="C641" t="str">
            <v>LeasePlan Corporation N.V.</v>
          </cell>
          <cell r="D641" t="str">
            <v>Netherlands</v>
          </cell>
          <cell r="E641" t="str">
            <v>C-</v>
          </cell>
        </row>
        <row r="642">
          <cell r="C642" t="str">
            <v>Leeds Building Society</v>
          </cell>
          <cell r="D642" t="str">
            <v>United Kingdom</v>
          </cell>
          <cell r="E642" t="str">
            <v>C</v>
          </cell>
        </row>
        <row r="643">
          <cell r="C643" t="str">
            <v>LGT Bank AG</v>
          </cell>
          <cell r="D643" t="str">
            <v>Liechtenstein</v>
          </cell>
          <cell r="E643" t="str">
            <v>C+</v>
          </cell>
        </row>
        <row r="644">
          <cell r="C644" t="str">
            <v>Liberbank</v>
          </cell>
          <cell r="D644" t="str">
            <v>Spain</v>
          </cell>
          <cell r="E644" t="str">
            <v>E+</v>
          </cell>
        </row>
        <row r="645">
          <cell r="C645" t="str">
            <v>Lloyds Bank Plc</v>
          </cell>
          <cell r="D645" t="str">
            <v>United Kingdom</v>
          </cell>
          <cell r="E645" t="str">
            <v>C-</v>
          </cell>
        </row>
        <row r="646">
          <cell r="C646" t="str">
            <v>Locko-bank</v>
          </cell>
          <cell r="D646" t="str">
            <v>Russia</v>
          </cell>
          <cell r="E646" t="str">
            <v>E+</v>
          </cell>
        </row>
        <row r="647">
          <cell r="C647" t="str">
            <v>Macquarie Bank Limited</v>
          </cell>
          <cell r="D647" t="str">
            <v>Australia</v>
          </cell>
          <cell r="E647" t="str">
            <v>C-</v>
          </cell>
        </row>
        <row r="648">
          <cell r="C648" t="str">
            <v>Malayan Banking Berhad</v>
          </cell>
          <cell r="D648" t="str">
            <v>Malaysia</v>
          </cell>
          <cell r="E648" t="str">
            <v>C</v>
          </cell>
        </row>
        <row r="649">
          <cell r="C649" t="str">
            <v>Manufacturers and Traders Trust Company</v>
          </cell>
          <cell r="D649" t="str">
            <v>United States</v>
          </cell>
          <cell r="E649" t="str">
            <v>C+</v>
          </cell>
        </row>
        <row r="650">
          <cell r="C650" t="str">
            <v>Maritime Bank</v>
          </cell>
          <cell r="D650" t="str">
            <v>Russia</v>
          </cell>
          <cell r="E650" t="str">
            <v>E+</v>
          </cell>
        </row>
        <row r="651">
          <cell r="C651" t="str">
            <v>MashreqBank psc</v>
          </cell>
          <cell r="D651" t="str">
            <v>United Arab Emirates</v>
          </cell>
          <cell r="E651" t="str">
            <v>D+</v>
          </cell>
        </row>
        <row r="652">
          <cell r="C652" t="str">
            <v>Masraf Al Rayan</v>
          </cell>
          <cell r="D652" t="str">
            <v>Qatar</v>
          </cell>
          <cell r="E652" t="str">
            <v>D+</v>
          </cell>
        </row>
        <row r="653">
          <cell r="C653" t="str">
            <v>Mauritius Commercial Bank Limited</v>
          </cell>
          <cell r="D653" t="str">
            <v>Mauritius</v>
          </cell>
          <cell r="E653" t="str">
            <v>D+</v>
          </cell>
        </row>
        <row r="654">
          <cell r="C654" t="str">
            <v>mBank S.A.</v>
          </cell>
          <cell r="D654" t="str">
            <v>Poland</v>
          </cell>
          <cell r="E654" t="str">
            <v>D</v>
          </cell>
        </row>
        <row r="655">
          <cell r="C655" t="str">
            <v>MCB Bank Limited</v>
          </cell>
          <cell r="D655" t="str">
            <v>Pakistan</v>
          </cell>
          <cell r="E655" t="str">
            <v>E</v>
          </cell>
        </row>
        <row r="656">
          <cell r="C656" t="str">
            <v>MDM Bank</v>
          </cell>
          <cell r="D656" t="str">
            <v>Russia</v>
          </cell>
          <cell r="E656" t="str">
            <v>E+</v>
          </cell>
        </row>
        <row r="657">
          <cell r="C657" t="str">
            <v>Mediocredito Trentino-Alto Adige S.p.A.</v>
          </cell>
          <cell r="D657" t="str">
            <v>Italy</v>
          </cell>
          <cell r="E657" t="str">
            <v>D-</v>
          </cell>
        </row>
        <row r="658">
          <cell r="C658" t="str">
            <v>Mega International Commercial Bank</v>
          </cell>
          <cell r="D658" t="str">
            <v>Taiwan</v>
          </cell>
          <cell r="E658" t="str">
            <v>C-</v>
          </cell>
        </row>
        <row r="659">
          <cell r="C659" t="str">
            <v>Members Equity Bank Limited</v>
          </cell>
          <cell r="D659" t="str">
            <v>Australia</v>
          </cell>
          <cell r="E659" t="str">
            <v>C</v>
          </cell>
        </row>
        <row r="660">
          <cell r="C660" t="str">
            <v>Mercantile Bank Limited</v>
          </cell>
          <cell r="D660" t="str">
            <v>South Africa</v>
          </cell>
          <cell r="E660" t="str">
            <v>D-</v>
          </cell>
        </row>
        <row r="661">
          <cell r="C661" t="str">
            <v>Metallinvestbank JSCB</v>
          </cell>
          <cell r="D661" t="str">
            <v>Russia</v>
          </cell>
          <cell r="E661" t="str">
            <v>E+</v>
          </cell>
        </row>
        <row r="662">
          <cell r="C662" t="str">
            <v>Metallurgical Commercial Bank</v>
          </cell>
          <cell r="D662" t="str">
            <v>Russia</v>
          </cell>
          <cell r="E662" t="str">
            <v>E+</v>
          </cell>
        </row>
        <row r="663">
          <cell r="C663" t="str">
            <v>Metkombank</v>
          </cell>
          <cell r="D663" t="str">
            <v>Russia</v>
          </cell>
          <cell r="E663" t="str">
            <v>E+</v>
          </cell>
        </row>
        <row r="664">
          <cell r="C664" t="str">
            <v>Metropolitan Bank &amp; Trust Company</v>
          </cell>
          <cell r="D664" t="str">
            <v>Philippines</v>
          </cell>
          <cell r="E664" t="str">
            <v>D+</v>
          </cell>
        </row>
        <row r="665">
          <cell r="C665" t="str">
            <v>Military Commercial Joint Stock Bank</v>
          </cell>
          <cell r="D665" t="str">
            <v>Vietnam</v>
          </cell>
          <cell r="E665" t="str">
            <v>E</v>
          </cell>
        </row>
        <row r="666">
          <cell r="C666" t="str">
            <v>Minato Bank, Ltd (The)</v>
          </cell>
          <cell r="D666" t="str">
            <v>Japan</v>
          </cell>
          <cell r="E666" t="str">
            <v>D</v>
          </cell>
        </row>
        <row r="667">
          <cell r="C667" t="str">
            <v>Minsk Transit Bank</v>
          </cell>
          <cell r="D667" t="str">
            <v>Belarus</v>
          </cell>
          <cell r="E667" t="str">
            <v>E+</v>
          </cell>
        </row>
        <row r="668">
          <cell r="C668" t="str">
            <v>Mitsubishi UFJ Trust and Banking Corporation</v>
          </cell>
          <cell r="D668" t="str">
            <v>Japan</v>
          </cell>
          <cell r="E668" t="str">
            <v>C</v>
          </cell>
        </row>
        <row r="669">
          <cell r="C669" t="str">
            <v>Mizrahi Tefahot Bank</v>
          </cell>
          <cell r="D669" t="str">
            <v>Israel</v>
          </cell>
          <cell r="E669" t="str">
            <v>C-</v>
          </cell>
        </row>
        <row r="670">
          <cell r="C670" t="str">
            <v>Mizuho Bank, Ltd.</v>
          </cell>
          <cell r="D670" t="str">
            <v>Japan</v>
          </cell>
          <cell r="E670" t="str">
            <v>C-</v>
          </cell>
        </row>
        <row r="671">
          <cell r="C671" t="str">
            <v>Mizuho Trust &amp; Banking Co., Ltd.</v>
          </cell>
          <cell r="D671" t="str">
            <v>Japan</v>
          </cell>
          <cell r="E671" t="str">
            <v>C-</v>
          </cell>
        </row>
        <row r="672">
          <cell r="C672" t="str">
            <v>MKB Bank Zrt.</v>
          </cell>
          <cell r="D672" t="str">
            <v>Hungary</v>
          </cell>
          <cell r="E672" t="str">
            <v>E</v>
          </cell>
        </row>
        <row r="673">
          <cell r="C673" t="str">
            <v>Montreal Trust Company of Canada</v>
          </cell>
          <cell r="D673" t="str">
            <v>Canada</v>
          </cell>
          <cell r="E673" t="str">
            <v>B-</v>
          </cell>
        </row>
        <row r="674">
          <cell r="C674" t="str">
            <v>Morgan Stanley Bank AG</v>
          </cell>
          <cell r="D674" t="str">
            <v>Germany</v>
          </cell>
          <cell r="E674" t="str">
            <v>D+</v>
          </cell>
        </row>
        <row r="675">
          <cell r="C675" t="str">
            <v>Morgan Stanley Bank International Limited</v>
          </cell>
          <cell r="D675" t="str">
            <v>United Kingdom</v>
          </cell>
          <cell r="E675" t="str">
            <v>D+</v>
          </cell>
        </row>
        <row r="676">
          <cell r="C676" t="str">
            <v>Morgan Stanley Bank, N.A.</v>
          </cell>
          <cell r="D676" t="str">
            <v>United States</v>
          </cell>
          <cell r="E676" t="str">
            <v>D+</v>
          </cell>
        </row>
        <row r="677">
          <cell r="C677" t="str">
            <v>Moscow Mortgage Agency</v>
          </cell>
          <cell r="D677" t="str">
            <v>Russia</v>
          </cell>
          <cell r="E677" t="str">
            <v>E+</v>
          </cell>
        </row>
        <row r="678">
          <cell r="C678" t="str">
            <v>MPS Capital Services</v>
          </cell>
          <cell r="D678" t="str">
            <v>Italy</v>
          </cell>
          <cell r="E678" t="str">
            <v>E</v>
          </cell>
        </row>
        <row r="679">
          <cell r="C679" t="str">
            <v>MTS Bank, Open Joint Stock Company</v>
          </cell>
          <cell r="D679" t="str">
            <v>Russia</v>
          </cell>
          <cell r="E679" t="str">
            <v>E+</v>
          </cell>
        </row>
        <row r="680">
          <cell r="C680" t="str">
            <v>Muenchener Hypothekenbank eG</v>
          </cell>
          <cell r="D680" t="str">
            <v>Germany</v>
          </cell>
          <cell r="E680" t="str">
            <v>D</v>
          </cell>
        </row>
        <row r="681">
          <cell r="C681" t="str">
            <v>MUFG Union Bank, N.A.</v>
          </cell>
          <cell r="D681" t="str">
            <v>United States</v>
          </cell>
          <cell r="E681" t="str">
            <v>C+</v>
          </cell>
        </row>
        <row r="682">
          <cell r="C682" t="str">
            <v>Nanyang Commercial Bank, Ltd.</v>
          </cell>
          <cell r="D682" t="str">
            <v>Hong Kong</v>
          </cell>
          <cell r="E682" t="str">
            <v>C</v>
          </cell>
        </row>
        <row r="683">
          <cell r="C683" t="str">
            <v>National Australia Bank Limited</v>
          </cell>
          <cell r="D683" t="str">
            <v>Australia</v>
          </cell>
          <cell r="E683" t="str">
            <v>B-</v>
          </cell>
        </row>
        <row r="684">
          <cell r="C684" t="str">
            <v>National Bank of Abu Dhabi</v>
          </cell>
          <cell r="D684" t="str">
            <v>United Arab Emirates</v>
          </cell>
          <cell r="E684" t="str">
            <v>C</v>
          </cell>
        </row>
        <row r="685">
          <cell r="C685" t="str">
            <v>National Bank of Bahrain BSC</v>
          </cell>
          <cell r="D685" t="str">
            <v>Bahrain</v>
          </cell>
          <cell r="E685" t="str">
            <v>D+</v>
          </cell>
        </row>
        <row r="686">
          <cell r="C686" t="str">
            <v>National Bank of Canada</v>
          </cell>
          <cell r="D686" t="str">
            <v>Canada</v>
          </cell>
          <cell r="E686" t="str">
            <v>C</v>
          </cell>
        </row>
        <row r="687">
          <cell r="C687" t="str">
            <v>National Bank of Egypt SAE</v>
          </cell>
          <cell r="D687" t="str">
            <v>Egypt</v>
          </cell>
          <cell r="E687" t="str">
            <v>E</v>
          </cell>
        </row>
        <row r="688">
          <cell r="C688" t="str">
            <v>National Bank of Fujairah</v>
          </cell>
          <cell r="D688" t="str">
            <v>United Arab Emirates</v>
          </cell>
          <cell r="E688" t="str">
            <v>D+</v>
          </cell>
        </row>
        <row r="689">
          <cell r="C689" t="str">
            <v>National Bank of Greece S.A.</v>
          </cell>
          <cell r="D689" t="str">
            <v>Greece</v>
          </cell>
          <cell r="E689" t="str">
            <v>E</v>
          </cell>
        </row>
        <row r="690">
          <cell r="C690" t="str">
            <v>National Bank of Kuwait S.A.K.</v>
          </cell>
          <cell r="D690" t="str">
            <v>Kuwait</v>
          </cell>
          <cell r="E690" t="str">
            <v>C</v>
          </cell>
        </row>
        <row r="691">
          <cell r="C691" t="str">
            <v>National Bank of Oman Limited (SAOG)</v>
          </cell>
          <cell r="D691" t="str">
            <v>Oman</v>
          </cell>
          <cell r="E691" t="str">
            <v>D+</v>
          </cell>
        </row>
        <row r="692">
          <cell r="C692" t="str">
            <v>National Bank of Pakistan</v>
          </cell>
          <cell r="D692" t="str">
            <v>Pakistan</v>
          </cell>
          <cell r="E692" t="str">
            <v>E</v>
          </cell>
        </row>
        <row r="693">
          <cell r="C693" t="str">
            <v>National Bank of Ras-Al-Khaimah</v>
          </cell>
          <cell r="D693" t="str">
            <v>United Arab Emirates</v>
          </cell>
          <cell r="E693" t="str">
            <v>D+</v>
          </cell>
        </row>
        <row r="694">
          <cell r="C694" t="str">
            <v>National Bank of Uzbekistan</v>
          </cell>
          <cell r="D694" t="str">
            <v>Uzbekistan</v>
          </cell>
          <cell r="E694" t="str">
            <v>E+</v>
          </cell>
        </row>
        <row r="695">
          <cell r="C695" t="str">
            <v>National Commercial Bank</v>
          </cell>
          <cell r="D695" t="str">
            <v>Saudi Arabia</v>
          </cell>
          <cell r="E695" t="str">
            <v>C</v>
          </cell>
        </row>
        <row r="696">
          <cell r="C696" t="str">
            <v>National Factoring Company</v>
          </cell>
          <cell r="D696" t="str">
            <v>Russia</v>
          </cell>
          <cell r="E696" t="str">
            <v>E+</v>
          </cell>
        </row>
        <row r="697">
          <cell r="C697" t="str">
            <v>National Reserve Bank</v>
          </cell>
          <cell r="D697" t="str">
            <v>Russia</v>
          </cell>
          <cell r="E697" t="str">
            <v>E+</v>
          </cell>
        </row>
        <row r="698">
          <cell r="C698" t="str">
            <v>National Standard Bank</v>
          </cell>
          <cell r="D698" t="str">
            <v>Russia</v>
          </cell>
          <cell r="E698" t="str">
            <v>E+</v>
          </cell>
        </row>
        <row r="699">
          <cell r="C699" t="str">
            <v>National Westminster Bank PLC</v>
          </cell>
          <cell r="D699" t="str">
            <v>United Kingdom</v>
          </cell>
          <cell r="E699" t="str">
            <v>D+</v>
          </cell>
        </row>
        <row r="700">
          <cell r="C700" t="str">
            <v>Nationwide Building Society</v>
          </cell>
          <cell r="D700" t="str">
            <v>United Kingdom</v>
          </cell>
          <cell r="E700" t="str">
            <v>C</v>
          </cell>
        </row>
        <row r="701">
          <cell r="C701" t="str">
            <v>Natixis</v>
          </cell>
          <cell r="D701" t="str">
            <v>France</v>
          </cell>
          <cell r="E701" t="str">
            <v>D</v>
          </cell>
        </row>
        <row r="702">
          <cell r="C702" t="str">
            <v>Natixis Bank (ZAO)</v>
          </cell>
          <cell r="D702" t="str">
            <v>Russia</v>
          </cell>
          <cell r="E702" t="str">
            <v>E+</v>
          </cell>
        </row>
        <row r="703">
          <cell r="C703" t="str">
            <v>NBD Bank</v>
          </cell>
          <cell r="D703" t="str">
            <v>Russia</v>
          </cell>
          <cell r="E703" t="str">
            <v>E+</v>
          </cell>
        </row>
        <row r="704">
          <cell r="C704" t="str">
            <v>NCG Banco S.A.</v>
          </cell>
          <cell r="D704" t="str">
            <v>Spain</v>
          </cell>
          <cell r="E704" t="str">
            <v>E</v>
          </cell>
        </row>
        <row r="705">
          <cell r="C705" t="str">
            <v>Nedbank Limited</v>
          </cell>
          <cell r="D705" t="str">
            <v>South Africa</v>
          </cell>
          <cell r="E705" t="str">
            <v>C-</v>
          </cell>
        </row>
        <row r="706">
          <cell r="C706" t="str">
            <v>Nedbank Private Wealth Limited</v>
          </cell>
          <cell r="D706" t="str">
            <v>Isle of Man</v>
          </cell>
          <cell r="E706" t="str">
            <v>D+</v>
          </cell>
        </row>
        <row r="707">
          <cell r="C707" t="str">
            <v>Nederlandse Waterschapsbank N.V.</v>
          </cell>
          <cell r="D707" t="str">
            <v>Netherlands</v>
          </cell>
          <cell r="E707" t="str">
            <v>C+</v>
          </cell>
        </row>
        <row r="708">
          <cell r="C708" t="str">
            <v>Nevada State Bank</v>
          </cell>
          <cell r="D708" t="str">
            <v>United States</v>
          </cell>
          <cell r="E708" t="str">
            <v>D+</v>
          </cell>
        </row>
        <row r="709">
          <cell r="C709" t="str">
            <v>New York Community Bank</v>
          </cell>
          <cell r="D709" t="str">
            <v>United States</v>
          </cell>
          <cell r="E709" t="str">
            <v>C</v>
          </cell>
        </row>
        <row r="710">
          <cell r="C710" t="str">
            <v>Newcastle Permanent Building Society</v>
          </cell>
          <cell r="D710" t="str">
            <v>Australia</v>
          </cell>
          <cell r="E710" t="str">
            <v>C+</v>
          </cell>
        </row>
        <row r="711">
          <cell r="C711" t="str">
            <v>NIBC Bank N.V.</v>
          </cell>
          <cell r="D711" t="str">
            <v>Netherlands</v>
          </cell>
          <cell r="E711" t="str">
            <v>D+</v>
          </cell>
        </row>
        <row r="712">
          <cell r="C712" t="str">
            <v>NK Bank</v>
          </cell>
          <cell r="D712" t="str">
            <v>Russia</v>
          </cell>
          <cell r="E712" t="str">
            <v>E+</v>
          </cell>
        </row>
        <row r="713">
          <cell r="C713" t="str">
            <v>NongHyup Bank</v>
          </cell>
          <cell r="D713" t="str">
            <v>Korea</v>
          </cell>
          <cell r="E713" t="str">
            <v>D+</v>
          </cell>
        </row>
        <row r="714">
          <cell r="C714" t="str">
            <v>Norddeutsche Landesbank GZ</v>
          </cell>
          <cell r="D714" t="str">
            <v>Germany</v>
          </cell>
          <cell r="E714" t="str">
            <v>D</v>
          </cell>
        </row>
        <row r="715">
          <cell r="C715" t="str">
            <v>Nordea Bank AB</v>
          </cell>
          <cell r="D715" t="str">
            <v>Sweden</v>
          </cell>
          <cell r="E715" t="str">
            <v>C</v>
          </cell>
        </row>
        <row r="716">
          <cell r="C716" t="str">
            <v>Nordea Bank Danmark A/S</v>
          </cell>
          <cell r="D716" t="str">
            <v>Denmark</v>
          </cell>
          <cell r="E716" t="str">
            <v>C-</v>
          </cell>
        </row>
        <row r="717">
          <cell r="C717" t="str">
            <v>Nordea Bank Finland Plc</v>
          </cell>
          <cell r="D717" t="str">
            <v>Finland</v>
          </cell>
          <cell r="E717" t="str">
            <v>C</v>
          </cell>
        </row>
        <row r="718">
          <cell r="C718" t="str">
            <v>Nordea Bank Norge ASA</v>
          </cell>
          <cell r="D718" t="str">
            <v>Norway</v>
          </cell>
          <cell r="E718" t="str">
            <v>C-</v>
          </cell>
        </row>
        <row r="719">
          <cell r="C719" t="str">
            <v>Norinchukin Bank</v>
          </cell>
          <cell r="D719" t="str">
            <v>Japan</v>
          </cell>
          <cell r="E719" t="str">
            <v>C-</v>
          </cell>
        </row>
        <row r="720">
          <cell r="C720" t="str">
            <v>Northern Trust Company</v>
          </cell>
          <cell r="D720" t="str">
            <v>United States</v>
          </cell>
          <cell r="E720" t="str">
            <v>B-</v>
          </cell>
        </row>
        <row r="721">
          <cell r="C721" t="str">
            <v>NOTA BANK</v>
          </cell>
          <cell r="D721" t="str">
            <v>Russia</v>
          </cell>
          <cell r="E721" t="str">
            <v>E+</v>
          </cell>
        </row>
        <row r="722">
          <cell r="C722" t="str">
            <v>Nottingham Building Society</v>
          </cell>
          <cell r="D722" t="str">
            <v>United Kingdom</v>
          </cell>
          <cell r="E722" t="str">
            <v>C-</v>
          </cell>
        </row>
        <row r="723">
          <cell r="C723" t="str">
            <v>Nova Kreditna banka Maribor d.d.</v>
          </cell>
          <cell r="D723" t="str">
            <v>Slovenia</v>
          </cell>
          <cell r="E723" t="str">
            <v>E</v>
          </cell>
        </row>
        <row r="724">
          <cell r="C724" t="str">
            <v>Nova Ljubljanska banka d.d.</v>
          </cell>
          <cell r="D724" t="str">
            <v>Slovenia</v>
          </cell>
          <cell r="E724" t="str">
            <v>E</v>
          </cell>
        </row>
        <row r="725">
          <cell r="C725" t="str">
            <v>Novikombank JSC Bank</v>
          </cell>
          <cell r="D725" t="str">
            <v>Russia</v>
          </cell>
          <cell r="E725" t="str">
            <v>E+</v>
          </cell>
        </row>
        <row r="726">
          <cell r="C726" t="str">
            <v>Novo Banco, S.A.</v>
          </cell>
          <cell r="D726" t="str">
            <v>Portugal</v>
          </cell>
          <cell r="E726" t="str">
            <v>E</v>
          </cell>
        </row>
        <row r="727">
          <cell r="C727" t="str">
            <v>NS Bank</v>
          </cell>
          <cell r="D727" t="str">
            <v>Russia</v>
          </cell>
          <cell r="E727" t="str">
            <v>E+</v>
          </cell>
        </row>
        <row r="728">
          <cell r="C728" t="str">
            <v>Nuevo Banco de La Rioja S.A.</v>
          </cell>
          <cell r="D728" t="str">
            <v>Argentina</v>
          </cell>
          <cell r="E728" t="str">
            <v>E</v>
          </cell>
        </row>
        <row r="729">
          <cell r="C729" t="str">
            <v>Nykredit Bank A/S</v>
          </cell>
          <cell r="D729" t="str">
            <v>Denmark</v>
          </cell>
          <cell r="E729" t="str">
            <v>D+</v>
          </cell>
        </row>
        <row r="730">
          <cell r="C730" t="str">
            <v>Oesterreichische Volksbanken AG</v>
          </cell>
          <cell r="D730" t="str">
            <v>Austria</v>
          </cell>
          <cell r="E730" t="str">
            <v>E</v>
          </cell>
        </row>
        <row r="731">
          <cell r="C731" t="str">
            <v>Oesterreichischer Volksbanken-Verbund</v>
          </cell>
          <cell r="D731" t="str">
            <v>Austria</v>
          </cell>
          <cell r="E731" t="str">
            <v>E</v>
          </cell>
        </row>
        <row r="732">
          <cell r="C732" t="str">
            <v>Ogaki Kyoritsu Bank, Ltd.</v>
          </cell>
          <cell r="D732" t="str">
            <v>Japan</v>
          </cell>
          <cell r="E732" t="str">
            <v>D+</v>
          </cell>
        </row>
        <row r="733">
          <cell r="C733" t="str">
            <v>OJSC Bank Eskhata</v>
          </cell>
          <cell r="D733" t="str">
            <v>Tajikistan</v>
          </cell>
          <cell r="E733" t="str">
            <v>E+</v>
          </cell>
        </row>
        <row r="734">
          <cell r="C734" t="str">
            <v>OJSC Bank of Baku</v>
          </cell>
          <cell r="D734" t="str">
            <v>Azerbaijan</v>
          </cell>
          <cell r="E734" t="str">
            <v>E+</v>
          </cell>
        </row>
        <row r="735">
          <cell r="C735" t="str">
            <v>OJSC XALQ BANK</v>
          </cell>
          <cell r="D735" t="str">
            <v>Azerbaijan</v>
          </cell>
          <cell r="E735" t="str">
            <v>E+</v>
          </cell>
        </row>
        <row r="736">
          <cell r="C736" t="str">
            <v>Old National Bank</v>
          </cell>
          <cell r="D736" t="str">
            <v>United States</v>
          </cell>
          <cell r="E736" t="str">
            <v>C+</v>
          </cell>
        </row>
        <row r="737">
          <cell r="C737" t="str">
            <v>Oman Arab Bank (SAOC)</v>
          </cell>
          <cell r="D737" t="str">
            <v>Oman</v>
          </cell>
          <cell r="E737" t="str">
            <v>C-</v>
          </cell>
        </row>
        <row r="738">
          <cell r="C738" t="str">
            <v>OP-Pohjola Group</v>
          </cell>
          <cell r="D738" t="str">
            <v>Finland</v>
          </cell>
          <cell r="E738" t="str">
            <v>C</v>
          </cell>
        </row>
        <row r="739">
          <cell r="C739" t="str">
            <v>Oriental Bank of Commerce</v>
          </cell>
          <cell r="D739" t="str">
            <v>India</v>
          </cell>
          <cell r="E739" t="str">
            <v>D</v>
          </cell>
        </row>
        <row r="740">
          <cell r="C740" t="str">
            <v>OTP Bank (Russia), OJSC</v>
          </cell>
          <cell r="D740" t="str">
            <v>Russia</v>
          </cell>
          <cell r="E740" t="str">
            <v>D-</v>
          </cell>
        </row>
        <row r="741">
          <cell r="C741" t="str">
            <v>OTP Bank (Ukraine)</v>
          </cell>
          <cell r="D741" t="str">
            <v>Ukraine</v>
          </cell>
          <cell r="E741" t="str">
            <v>E</v>
          </cell>
        </row>
        <row r="742">
          <cell r="C742" t="str">
            <v>OTP Bank NyRt</v>
          </cell>
          <cell r="D742" t="str">
            <v>Hungary</v>
          </cell>
          <cell r="E742" t="str">
            <v>D</v>
          </cell>
        </row>
        <row r="743">
          <cell r="C743" t="str">
            <v>OTP Jelzalogbank Rt (OTP Mtge Bk)</v>
          </cell>
          <cell r="D743" t="str">
            <v>Hungary</v>
          </cell>
          <cell r="E743" t="str">
            <v>D</v>
          </cell>
        </row>
        <row r="744">
          <cell r="C744" t="str">
            <v>Oversea-Chinese Banking Corp Ltd</v>
          </cell>
          <cell r="D744" t="str">
            <v>Singapore</v>
          </cell>
          <cell r="E744" t="str">
            <v>B</v>
          </cell>
        </row>
        <row r="745">
          <cell r="C745" t="str">
            <v>Pan Indonesia Bank TBK (P.T.)</v>
          </cell>
          <cell r="D745" t="str">
            <v>Indonesia</v>
          </cell>
          <cell r="E745" t="str">
            <v>D</v>
          </cell>
        </row>
        <row r="746">
          <cell r="C746" t="str">
            <v>People's United Bank</v>
          </cell>
          <cell r="D746" t="str">
            <v>United States</v>
          </cell>
          <cell r="E746" t="str">
            <v>C</v>
          </cell>
        </row>
        <row r="747">
          <cell r="C747" t="str">
            <v>Permanent tsb p.l.c.</v>
          </cell>
          <cell r="D747" t="str">
            <v>Ireland</v>
          </cell>
          <cell r="E747" t="str">
            <v>E</v>
          </cell>
        </row>
        <row r="748">
          <cell r="C748" t="str">
            <v>Pervobank JSC</v>
          </cell>
          <cell r="D748" t="str">
            <v>Russia</v>
          </cell>
          <cell r="E748" t="str">
            <v>E+</v>
          </cell>
        </row>
        <row r="749">
          <cell r="C749" t="str">
            <v>Petersburg Social Commercial Bank</v>
          </cell>
          <cell r="D749" t="str">
            <v>Russia</v>
          </cell>
          <cell r="E749" t="str">
            <v>E+</v>
          </cell>
        </row>
        <row r="750">
          <cell r="C750" t="str">
            <v>Petrocommerce Bank (OJSC)</v>
          </cell>
          <cell r="D750" t="str">
            <v>Russia</v>
          </cell>
          <cell r="E750" t="str">
            <v>E+</v>
          </cell>
        </row>
        <row r="751">
          <cell r="C751" t="str">
            <v>Philippine National Bank</v>
          </cell>
          <cell r="D751" t="str">
            <v>Philippines</v>
          </cell>
          <cell r="E751" t="str">
            <v>D-</v>
          </cell>
        </row>
        <row r="752">
          <cell r="C752" t="str">
            <v>Ping An Bank Co., Ltd</v>
          </cell>
          <cell r="D752" t="str">
            <v>China</v>
          </cell>
          <cell r="E752" t="str">
            <v>D</v>
          </cell>
        </row>
        <row r="753">
          <cell r="C753" t="str">
            <v>Piraeus Bank S.A.</v>
          </cell>
          <cell r="D753" t="str">
            <v>Greece</v>
          </cell>
          <cell r="E753" t="str">
            <v>E</v>
          </cell>
        </row>
        <row r="754">
          <cell r="C754" t="str">
            <v>Pivdennyi Bank, JSCB</v>
          </cell>
          <cell r="D754" t="str">
            <v>Ukraine</v>
          </cell>
          <cell r="E754" t="str">
            <v>E</v>
          </cell>
        </row>
        <row r="755">
          <cell r="C755" t="str">
            <v>PNC Bank, N.A.</v>
          </cell>
          <cell r="D755" t="str">
            <v>United States</v>
          </cell>
          <cell r="E755" t="str">
            <v>C+</v>
          </cell>
        </row>
        <row r="756">
          <cell r="C756" t="str">
            <v>Pohjola Bank plc</v>
          </cell>
          <cell r="D756" t="str">
            <v>Finland</v>
          </cell>
          <cell r="E756" t="str">
            <v>C-</v>
          </cell>
        </row>
        <row r="757">
          <cell r="C757" t="str">
            <v>Powszechna Kasa Oszczednosci Bank Polski S.A.</v>
          </cell>
          <cell r="D757" t="str">
            <v>Poland</v>
          </cell>
          <cell r="E757" t="str">
            <v>C-</v>
          </cell>
        </row>
        <row r="758">
          <cell r="C758" t="str">
            <v>Principality Building Society</v>
          </cell>
          <cell r="D758" t="str">
            <v>United Kingdom</v>
          </cell>
          <cell r="E758" t="str">
            <v>D+</v>
          </cell>
        </row>
        <row r="759">
          <cell r="C759" t="str">
            <v>Privatbank</v>
          </cell>
          <cell r="D759" t="str">
            <v>Ukraine</v>
          </cell>
          <cell r="E759" t="str">
            <v>E</v>
          </cell>
        </row>
        <row r="760">
          <cell r="C760" t="str">
            <v>ProbusinessBank</v>
          </cell>
          <cell r="D760" t="str">
            <v>Russia</v>
          </cell>
          <cell r="E760" t="str">
            <v>E+</v>
          </cell>
        </row>
        <row r="761">
          <cell r="C761" t="str">
            <v>Prominvestbank</v>
          </cell>
          <cell r="D761" t="str">
            <v>Ukraine</v>
          </cell>
          <cell r="E761" t="str">
            <v>E</v>
          </cell>
        </row>
        <row r="762">
          <cell r="C762" t="str">
            <v>Promsvyazbank</v>
          </cell>
          <cell r="D762" t="str">
            <v>Russia</v>
          </cell>
          <cell r="E762" t="str">
            <v>D-</v>
          </cell>
        </row>
        <row r="763">
          <cell r="C763" t="str">
            <v>PSA Finance Argentina Comp.Fin.S.A.</v>
          </cell>
          <cell r="D763" t="str">
            <v>Argentina</v>
          </cell>
          <cell r="E763" t="str">
            <v>E</v>
          </cell>
        </row>
        <row r="764">
          <cell r="C764" t="str">
            <v>PT Bank CIMB Niaga Tbk</v>
          </cell>
          <cell r="D764" t="str">
            <v>Indonesia</v>
          </cell>
          <cell r="E764" t="str">
            <v>D</v>
          </cell>
        </row>
        <row r="765">
          <cell r="C765" t="str">
            <v>Public Bank (Hong Kong) Limited</v>
          </cell>
          <cell r="D765" t="str">
            <v>Hong Kong</v>
          </cell>
          <cell r="E765" t="str">
            <v>C-</v>
          </cell>
        </row>
        <row r="766">
          <cell r="C766" t="str">
            <v>Public Bank Berhad</v>
          </cell>
          <cell r="D766" t="str">
            <v>Malaysia</v>
          </cell>
          <cell r="E766" t="str">
            <v>C</v>
          </cell>
        </row>
        <row r="767">
          <cell r="C767" t="str">
            <v>Punjab National Bank</v>
          </cell>
          <cell r="D767" t="str">
            <v>India</v>
          </cell>
          <cell r="E767" t="str">
            <v>D-</v>
          </cell>
        </row>
        <row r="768">
          <cell r="C768" t="str">
            <v>Qatar International Islamic Bank (Q.S.C.)</v>
          </cell>
          <cell r="D768" t="str">
            <v>Qatar</v>
          </cell>
          <cell r="E768" t="str">
            <v>D+</v>
          </cell>
        </row>
        <row r="769">
          <cell r="C769" t="str">
            <v>Qatar National Bank</v>
          </cell>
          <cell r="D769" t="str">
            <v>Qatar</v>
          </cell>
          <cell r="E769" t="str">
            <v>C-</v>
          </cell>
        </row>
        <row r="770">
          <cell r="C770" t="str">
            <v>Qishloq Qurilish Bank</v>
          </cell>
          <cell r="D770" t="str">
            <v>Uzbekistan</v>
          </cell>
          <cell r="E770" t="str">
            <v>E+</v>
          </cell>
        </row>
        <row r="771">
          <cell r="C771" t="str">
            <v>Rabobank Nederland</v>
          </cell>
          <cell r="D771" t="str">
            <v>Netherlands</v>
          </cell>
          <cell r="E771" t="str">
            <v>B-</v>
          </cell>
        </row>
        <row r="772">
          <cell r="C772" t="str">
            <v>Raiffeisen Bank Aval</v>
          </cell>
          <cell r="D772" t="str">
            <v>Ukraine</v>
          </cell>
          <cell r="E772" t="str">
            <v>E</v>
          </cell>
        </row>
        <row r="773">
          <cell r="C773" t="str">
            <v>Raiffeisen Bank International AG</v>
          </cell>
          <cell r="D773" t="str">
            <v>Austria</v>
          </cell>
          <cell r="E773" t="str">
            <v>D+</v>
          </cell>
        </row>
        <row r="774">
          <cell r="C774" t="str">
            <v>Raiffeisen Bank SA</v>
          </cell>
          <cell r="D774" t="str">
            <v>Romania</v>
          </cell>
          <cell r="E774" t="str">
            <v>D-</v>
          </cell>
        </row>
        <row r="775">
          <cell r="C775" t="str">
            <v>Raiffeisen Bankengruppe Oesterreich</v>
          </cell>
          <cell r="D775" t="str">
            <v>Austria</v>
          </cell>
          <cell r="E775" t="str">
            <v>C-</v>
          </cell>
        </row>
        <row r="776">
          <cell r="C776" t="str">
            <v>Raiffeisen Schweiz</v>
          </cell>
          <cell r="D776" t="str">
            <v>Switzerland</v>
          </cell>
          <cell r="E776" t="str">
            <v>C</v>
          </cell>
        </row>
        <row r="777">
          <cell r="C777" t="str">
            <v>Raiffeisen-Gruppe</v>
          </cell>
          <cell r="D777" t="str">
            <v>Switzerland</v>
          </cell>
          <cell r="E777" t="str">
            <v>C+</v>
          </cell>
        </row>
        <row r="778">
          <cell r="C778" t="str">
            <v>Raiffeisen-Landesbank Steiermark AG</v>
          </cell>
          <cell r="D778" t="str">
            <v>Austria</v>
          </cell>
          <cell r="E778" t="str">
            <v>C-</v>
          </cell>
        </row>
        <row r="779">
          <cell r="C779" t="str">
            <v>Raiffeisen-Landesbank Tirol AG</v>
          </cell>
          <cell r="D779" t="str">
            <v>Austria</v>
          </cell>
          <cell r="E779" t="str">
            <v>C-</v>
          </cell>
        </row>
        <row r="780">
          <cell r="C780" t="str">
            <v>Raiffeisenbank (Bulgaria) EAD</v>
          </cell>
          <cell r="D780" t="str">
            <v>Bulgaria</v>
          </cell>
          <cell r="E780" t="str">
            <v>E+</v>
          </cell>
        </row>
        <row r="781">
          <cell r="C781" t="str">
            <v>Raiffeisenbank, a.s.</v>
          </cell>
          <cell r="D781" t="str">
            <v>Czech Republic</v>
          </cell>
          <cell r="E781" t="str">
            <v>D</v>
          </cell>
        </row>
        <row r="782">
          <cell r="C782" t="str">
            <v>Raiffeisenlandesbank Niederoesterreich-Wien</v>
          </cell>
          <cell r="D782" t="str">
            <v>Austria</v>
          </cell>
          <cell r="E782" t="str">
            <v>D+</v>
          </cell>
        </row>
        <row r="783">
          <cell r="C783" t="str">
            <v>Raiffeisenlandesbank Oberoesterreich AG</v>
          </cell>
          <cell r="D783" t="str">
            <v>Austria</v>
          </cell>
          <cell r="E783" t="str">
            <v>D+</v>
          </cell>
        </row>
        <row r="784">
          <cell r="C784" t="str">
            <v>Raiffeisenlandesbank Vorarlberg</v>
          </cell>
          <cell r="D784" t="str">
            <v>Austria</v>
          </cell>
          <cell r="E784" t="str">
            <v>C-</v>
          </cell>
        </row>
        <row r="785">
          <cell r="C785" t="str">
            <v>Raiffeisenverband Salzburg</v>
          </cell>
          <cell r="D785" t="str">
            <v>Austria</v>
          </cell>
          <cell r="E785" t="str">
            <v>C-</v>
          </cell>
        </row>
        <row r="786">
          <cell r="C786" t="str">
            <v>Rawbank</v>
          </cell>
          <cell r="D786" t="str">
            <v>Democratic Republic of the Congo</v>
          </cell>
          <cell r="E786" t="str">
            <v>E+</v>
          </cell>
        </row>
        <row r="787">
          <cell r="C787" t="str">
            <v>RCB Bank Ltd.</v>
          </cell>
          <cell r="D787" t="str">
            <v>Cyprus</v>
          </cell>
          <cell r="E787" t="str">
            <v>E</v>
          </cell>
        </row>
        <row r="788">
          <cell r="C788" t="str">
            <v>RCI Banque</v>
          </cell>
          <cell r="D788" t="str">
            <v>France</v>
          </cell>
          <cell r="E788" t="str">
            <v>D+</v>
          </cell>
        </row>
        <row r="789">
          <cell r="C789" t="str">
            <v>Regions Bank</v>
          </cell>
          <cell r="D789" t="str">
            <v>United States</v>
          </cell>
          <cell r="E789" t="str">
            <v>D+</v>
          </cell>
        </row>
        <row r="790">
          <cell r="C790" t="str">
            <v>Resona Bank, Ltd.</v>
          </cell>
          <cell r="D790" t="str">
            <v>Japan</v>
          </cell>
          <cell r="E790" t="str">
            <v>C-</v>
          </cell>
        </row>
        <row r="791">
          <cell r="C791" t="str">
            <v>RHB Bank Berhad</v>
          </cell>
          <cell r="D791" t="str">
            <v>Malaysia</v>
          </cell>
          <cell r="E791" t="str">
            <v>D+</v>
          </cell>
        </row>
        <row r="792">
          <cell r="C792" t="str">
            <v>Ringkjobing Landbobank A/s</v>
          </cell>
          <cell r="D792" t="str">
            <v>Denmark</v>
          </cell>
          <cell r="E792" t="str">
            <v>C-</v>
          </cell>
        </row>
        <row r="793">
          <cell r="C793" t="str">
            <v>Riyad Bank</v>
          </cell>
          <cell r="D793" t="str">
            <v>Saudi Arabia</v>
          </cell>
          <cell r="E793" t="str">
            <v>C</v>
          </cell>
        </row>
        <row r="794">
          <cell r="C794" t="str">
            <v>Rizal Commercial Banking Corporation</v>
          </cell>
          <cell r="D794" t="str">
            <v>Philippines</v>
          </cell>
          <cell r="E794" t="str">
            <v>D-</v>
          </cell>
        </row>
        <row r="795">
          <cell r="C795" t="str">
            <v>Rosdorbank</v>
          </cell>
          <cell r="D795" t="str">
            <v>Russia</v>
          </cell>
          <cell r="E795" t="str">
            <v>E+</v>
          </cell>
        </row>
        <row r="796">
          <cell r="C796" t="str">
            <v>Rosenergobank</v>
          </cell>
          <cell r="D796" t="str">
            <v>Russia</v>
          </cell>
          <cell r="E796" t="str">
            <v>E+</v>
          </cell>
        </row>
        <row r="797">
          <cell r="C797" t="str">
            <v>Rosevrobank</v>
          </cell>
          <cell r="D797" t="str">
            <v>Russia</v>
          </cell>
          <cell r="E797" t="str">
            <v>E+</v>
          </cell>
        </row>
        <row r="798">
          <cell r="C798" t="str">
            <v>Rosgosstrakh Bank OJSC</v>
          </cell>
          <cell r="D798" t="str">
            <v>Russia</v>
          </cell>
          <cell r="E798" t="str">
            <v>E+</v>
          </cell>
        </row>
        <row r="799">
          <cell r="C799" t="str">
            <v>Rossiyskiy Kredit Bank</v>
          </cell>
          <cell r="D799" t="str">
            <v>Russia</v>
          </cell>
          <cell r="E799" t="str">
            <v>E</v>
          </cell>
        </row>
        <row r="800">
          <cell r="C800" t="str">
            <v>Rossiysky Kapital Bank</v>
          </cell>
          <cell r="D800" t="str">
            <v>Russia</v>
          </cell>
          <cell r="E800" t="str">
            <v>E</v>
          </cell>
        </row>
        <row r="801">
          <cell r="C801" t="str">
            <v>Royal Bank of Canada</v>
          </cell>
          <cell r="D801" t="str">
            <v>Canada</v>
          </cell>
          <cell r="E801" t="str">
            <v>C+</v>
          </cell>
        </row>
        <row r="802">
          <cell r="C802" t="str">
            <v>Royal Bank of Scotland N.V.</v>
          </cell>
          <cell r="D802" t="str">
            <v>Netherlands</v>
          </cell>
          <cell r="E802" t="str">
            <v>D+</v>
          </cell>
        </row>
        <row r="803">
          <cell r="C803" t="str">
            <v>Royal Bank of Scotland plc</v>
          </cell>
          <cell r="D803" t="str">
            <v>United Kingdom</v>
          </cell>
          <cell r="E803" t="str">
            <v>D+</v>
          </cell>
        </row>
        <row r="804">
          <cell r="C804" t="str">
            <v>Royal Trust Corporation of Canada</v>
          </cell>
          <cell r="D804" t="str">
            <v>Canada</v>
          </cell>
          <cell r="E804" t="str">
            <v>C+</v>
          </cell>
        </row>
        <row r="805">
          <cell r="C805" t="str">
            <v>Rusfinance Bank</v>
          </cell>
          <cell r="D805" t="str">
            <v>Russia</v>
          </cell>
          <cell r="E805" t="str">
            <v>E+</v>
          </cell>
        </row>
        <row r="806">
          <cell r="C806" t="str">
            <v>Russian Agricultural Bank</v>
          </cell>
          <cell r="D806" t="str">
            <v>Russia</v>
          </cell>
          <cell r="E806" t="str">
            <v>E+</v>
          </cell>
        </row>
        <row r="807">
          <cell r="C807" t="str">
            <v>Russian International Bank</v>
          </cell>
          <cell r="D807" t="str">
            <v>Russia</v>
          </cell>
          <cell r="E807" t="str">
            <v>E+</v>
          </cell>
        </row>
        <row r="808">
          <cell r="C808" t="str">
            <v>Russian Regional Development Bank</v>
          </cell>
          <cell r="D808" t="str">
            <v>Russia</v>
          </cell>
          <cell r="E808" t="str">
            <v>E+</v>
          </cell>
        </row>
        <row r="809">
          <cell r="C809" t="str">
            <v>Russian Standard Bank</v>
          </cell>
          <cell r="D809" t="str">
            <v>Russia</v>
          </cell>
          <cell r="E809" t="str">
            <v>E+</v>
          </cell>
        </row>
        <row r="810">
          <cell r="C810" t="str">
            <v>Russlavbank</v>
          </cell>
          <cell r="D810" t="str">
            <v>Russia</v>
          </cell>
          <cell r="E810" t="str">
            <v>E+</v>
          </cell>
        </row>
        <row r="811">
          <cell r="C811" t="str">
            <v>Saigon - Hanoi Commercial Joint Stock Bank</v>
          </cell>
          <cell r="D811" t="str">
            <v>Vietnam</v>
          </cell>
          <cell r="E811" t="str">
            <v>E</v>
          </cell>
        </row>
        <row r="812">
          <cell r="C812" t="str">
            <v>Saigon Thuong Tin Commercial Joint-Stock Bank</v>
          </cell>
          <cell r="D812" t="str">
            <v>Vietnam</v>
          </cell>
          <cell r="E812" t="str">
            <v>E</v>
          </cell>
        </row>
        <row r="813">
          <cell r="C813" t="str">
            <v>Saitama Resona Bank, Ltd.</v>
          </cell>
          <cell r="D813" t="str">
            <v>Japan</v>
          </cell>
          <cell r="E813" t="str">
            <v>C-</v>
          </cell>
        </row>
        <row r="814">
          <cell r="C814" t="str">
            <v>Samba Financial Group</v>
          </cell>
          <cell r="D814" t="str">
            <v>Saudi Arabia</v>
          </cell>
          <cell r="E814" t="str">
            <v>C+</v>
          </cell>
        </row>
        <row r="815">
          <cell r="C815" t="str">
            <v>San-in Godo Bank, Ltd.</v>
          </cell>
          <cell r="D815" t="str">
            <v>Japan</v>
          </cell>
          <cell r="E815" t="str">
            <v>C-</v>
          </cell>
        </row>
        <row r="816">
          <cell r="C816" t="str">
            <v>Santander Bank, N.A.</v>
          </cell>
          <cell r="D816" t="str">
            <v>United States</v>
          </cell>
          <cell r="E816" t="str">
            <v>C-</v>
          </cell>
        </row>
        <row r="817">
          <cell r="C817" t="str">
            <v>Santander Consumer Finance S.A.</v>
          </cell>
          <cell r="D817" t="str">
            <v>Spain</v>
          </cell>
          <cell r="E817" t="str">
            <v>C-</v>
          </cell>
        </row>
        <row r="818">
          <cell r="C818" t="str">
            <v>Santander UK PLC</v>
          </cell>
          <cell r="D818" t="str">
            <v>United Kingdom</v>
          </cell>
          <cell r="E818" t="str">
            <v>C-</v>
          </cell>
        </row>
        <row r="819">
          <cell r="C819" t="str">
            <v>Sasfin Bank Limited</v>
          </cell>
          <cell r="D819" t="str">
            <v>South Africa</v>
          </cell>
          <cell r="E819" t="str">
            <v>D-</v>
          </cell>
        </row>
        <row r="820">
          <cell r="C820" t="str">
            <v>Saudi British Bank</v>
          </cell>
          <cell r="D820" t="str">
            <v>Saudi Arabia</v>
          </cell>
          <cell r="E820" t="str">
            <v>C+</v>
          </cell>
        </row>
        <row r="821">
          <cell r="C821" t="str">
            <v>Saudi Hollandi Bank</v>
          </cell>
          <cell r="D821" t="str">
            <v>Saudi Arabia</v>
          </cell>
          <cell r="E821" t="str">
            <v>C-</v>
          </cell>
        </row>
        <row r="822">
          <cell r="C822" t="str">
            <v>Saudi Investment Bank</v>
          </cell>
          <cell r="D822" t="str">
            <v>Saudi Arabia</v>
          </cell>
          <cell r="E822" t="str">
            <v>C-</v>
          </cell>
        </row>
        <row r="823">
          <cell r="C823" t="str">
            <v>Savdogar Bank</v>
          </cell>
          <cell r="D823" t="str">
            <v>Uzbekistan</v>
          </cell>
          <cell r="E823" t="str">
            <v>E+</v>
          </cell>
        </row>
        <row r="824">
          <cell r="C824" t="str">
            <v>Savings Bank of Ukraine</v>
          </cell>
          <cell r="D824" t="str">
            <v>Ukraine</v>
          </cell>
          <cell r="E824" t="str">
            <v>E</v>
          </cell>
        </row>
        <row r="825">
          <cell r="C825" t="str">
            <v>SB Bank</v>
          </cell>
          <cell r="D825" t="str">
            <v>Russia</v>
          </cell>
          <cell r="E825" t="str">
            <v>E+</v>
          </cell>
        </row>
        <row r="826">
          <cell r="C826" t="str">
            <v>SB Sberbank JSC</v>
          </cell>
          <cell r="D826" t="str">
            <v>Kazakhstan</v>
          </cell>
          <cell r="E826" t="str">
            <v>E+</v>
          </cell>
        </row>
        <row r="827">
          <cell r="C827" t="str">
            <v>Sberbank</v>
          </cell>
          <cell r="D827" t="str">
            <v>Russia</v>
          </cell>
          <cell r="E827" t="str">
            <v>D+</v>
          </cell>
        </row>
        <row r="828">
          <cell r="C828" t="str">
            <v>SC Citadele Banka</v>
          </cell>
          <cell r="D828" t="str">
            <v>Latvia</v>
          </cell>
          <cell r="E828" t="str">
            <v>E+</v>
          </cell>
        </row>
        <row r="829">
          <cell r="C829" t="str">
            <v>Scotiabank Inverlat S.A.</v>
          </cell>
          <cell r="D829" t="str">
            <v>Mexico</v>
          </cell>
          <cell r="E829" t="str">
            <v>C-</v>
          </cell>
        </row>
        <row r="830">
          <cell r="C830" t="str">
            <v>Scotiabank Peru</v>
          </cell>
          <cell r="D830" t="str">
            <v>Peru</v>
          </cell>
          <cell r="E830" t="str">
            <v>D+</v>
          </cell>
        </row>
        <row r="831">
          <cell r="C831" t="str">
            <v>SEB</v>
          </cell>
          <cell r="D831" t="str">
            <v>Sweden</v>
          </cell>
          <cell r="E831" t="str">
            <v>C-</v>
          </cell>
        </row>
        <row r="832">
          <cell r="C832" t="str">
            <v>SEB AG</v>
          </cell>
          <cell r="D832" t="str">
            <v>Germany</v>
          </cell>
          <cell r="E832" t="str">
            <v>D+</v>
          </cell>
        </row>
        <row r="833">
          <cell r="C833" t="str">
            <v>Sekerbank T.A.S.</v>
          </cell>
          <cell r="D833" t="str">
            <v>Turkey</v>
          </cell>
          <cell r="E833" t="str">
            <v>D-</v>
          </cell>
        </row>
        <row r="834">
          <cell r="C834" t="str">
            <v>Shanghai Commercial Bank</v>
          </cell>
          <cell r="D834" t="str">
            <v>Hong Kong</v>
          </cell>
          <cell r="E834" t="str">
            <v>C+</v>
          </cell>
        </row>
        <row r="835">
          <cell r="C835" t="str">
            <v>Shanghai Pudong Development Bank Co., Ltd.</v>
          </cell>
          <cell r="D835" t="str">
            <v>China</v>
          </cell>
          <cell r="E835" t="str">
            <v>D</v>
          </cell>
        </row>
        <row r="836">
          <cell r="C836" t="str">
            <v>Sharjah Islamic Bank PJSC</v>
          </cell>
          <cell r="D836" t="str">
            <v>United Arab Emirates</v>
          </cell>
          <cell r="E836" t="str">
            <v>D+</v>
          </cell>
        </row>
        <row r="837">
          <cell r="C837" t="str">
            <v>Shinhan Bank</v>
          </cell>
          <cell r="D837" t="str">
            <v>Korea</v>
          </cell>
          <cell r="E837" t="str">
            <v>C-</v>
          </cell>
        </row>
        <row r="838">
          <cell r="C838" t="str">
            <v>Shinkin Central Bank</v>
          </cell>
          <cell r="D838" t="str">
            <v>Japan</v>
          </cell>
          <cell r="E838" t="str">
            <v>C-</v>
          </cell>
        </row>
        <row r="839">
          <cell r="C839" t="str">
            <v>Shinsei Bank, Limited</v>
          </cell>
          <cell r="D839" t="str">
            <v>Japan</v>
          </cell>
          <cell r="E839" t="str">
            <v>D</v>
          </cell>
        </row>
        <row r="840">
          <cell r="C840" t="str">
            <v>Shizuoka Bank, Ltd.</v>
          </cell>
          <cell r="D840" t="str">
            <v>Japan</v>
          </cell>
          <cell r="E840" t="str">
            <v>C+</v>
          </cell>
        </row>
        <row r="841">
          <cell r="C841" t="str">
            <v>Shoko Chukin Bank, Ltd.</v>
          </cell>
          <cell r="D841" t="str">
            <v>Japan</v>
          </cell>
          <cell r="E841" t="str">
            <v>D</v>
          </cell>
        </row>
        <row r="842">
          <cell r="C842" t="str">
            <v>Siam Commercial Bank Public Company Limited</v>
          </cell>
          <cell r="D842" t="str">
            <v>Thailand</v>
          </cell>
          <cell r="E842" t="str">
            <v>C-</v>
          </cell>
        </row>
        <row r="843">
          <cell r="C843" t="str">
            <v>Siauliu Bankas, AB</v>
          </cell>
          <cell r="D843" t="str">
            <v>Lithuania</v>
          </cell>
          <cell r="E843" t="str">
            <v>E+</v>
          </cell>
        </row>
        <row r="844">
          <cell r="C844" t="str">
            <v>Silicon Valley Bank</v>
          </cell>
          <cell r="D844" t="str">
            <v>United States</v>
          </cell>
          <cell r="E844" t="str">
            <v>C+</v>
          </cell>
        </row>
        <row r="845">
          <cell r="C845" t="str">
            <v>SkandiaBanken AB</v>
          </cell>
          <cell r="D845" t="str">
            <v>Sweden</v>
          </cell>
          <cell r="E845" t="str">
            <v>C-</v>
          </cell>
        </row>
        <row r="846">
          <cell r="C846" t="str">
            <v>SKB-Bank</v>
          </cell>
          <cell r="D846" t="str">
            <v>Russia</v>
          </cell>
          <cell r="E846" t="str">
            <v>E+</v>
          </cell>
        </row>
        <row r="847">
          <cell r="C847" t="str">
            <v>Skipton Building Society</v>
          </cell>
          <cell r="D847" t="str">
            <v>United Kingdom</v>
          </cell>
          <cell r="E847" t="str">
            <v>D+</v>
          </cell>
        </row>
        <row r="848">
          <cell r="C848" t="str">
            <v>SME Bank</v>
          </cell>
          <cell r="D848" t="str">
            <v>Russia</v>
          </cell>
          <cell r="E848" t="str">
            <v>E+</v>
          </cell>
        </row>
        <row r="849">
          <cell r="C849" t="str">
            <v>SME Development  Bank of Thailand</v>
          </cell>
          <cell r="D849" t="str">
            <v>Thailand</v>
          </cell>
          <cell r="E849" t="str">
            <v>E</v>
          </cell>
        </row>
        <row r="850">
          <cell r="C850" t="str">
            <v>SNS Bank N.V.</v>
          </cell>
          <cell r="D850" t="str">
            <v>Netherlands</v>
          </cell>
          <cell r="E850" t="str">
            <v>D+</v>
          </cell>
        </row>
        <row r="851">
          <cell r="C851" t="str">
            <v>Societe Generale</v>
          </cell>
          <cell r="D851" t="str">
            <v>France</v>
          </cell>
          <cell r="E851" t="str">
            <v>C-</v>
          </cell>
        </row>
        <row r="852">
          <cell r="C852" t="str">
            <v>Societe Tunisienne de Banque</v>
          </cell>
          <cell r="D852" t="str">
            <v>Tunisia</v>
          </cell>
          <cell r="E852" t="str">
            <v>E</v>
          </cell>
        </row>
        <row r="853">
          <cell r="C853" t="str">
            <v>Socram Banque</v>
          </cell>
          <cell r="D853" t="str">
            <v>France</v>
          </cell>
          <cell r="E853" t="str">
            <v>D+</v>
          </cell>
        </row>
        <row r="854">
          <cell r="C854" t="str">
            <v>SpareBank 1 Nord-Norge</v>
          </cell>
          <cell r="D854" t="str">
            <v>Norway</v>
          </cell>
          <cell r="E854" t="str">
            <v>C-</v>
          </cell>
        </row>
        <row r="855">
          <cell r="C855" t="str">
            <v>SpareBank 1 SMN</v>
          </cell>
          <cell r="D855" t="str">
            <v>Norway</v>
          </cell>
          <cell r="E855" t="str">
            <v>C-</v>
          </cell>
        </row>
        <row r="856">
          <cell r="C856" t="str">
            <v>SpareBank 1 SR-Bank ASA</v>
          </cell>
          <cell r="D856" t="str">
            <v>Norway</v>
          </cell>
          <cell r="E856" t="str">
            <v>C-</v>
          </cell>
        </row>
        <row r="857">
          <cell r="C857" t="str">
            <v>Sparebanken Hedmark</v>
          </cell>
          <cell r="D857" t="str">
            <v>Norway</v>
          </cell>
          <cell r="E857" t="str">
            <v>C-</v>
          </cell>
        </row>
        <row r="858">
          <cell r="C858" t="str">
            <v>Sparebanken More</v>
          </cell>
          <cell r="D858" t="str">
            <v>Norway</v>
          </cell>
          <cell r="E858" t="str">
            <v>C-</v>
          </cell>
        </row>
        <row r="859">
          <cell r="C859" t="str">
            <v>Sparebanken Oest</v>
          </cell>
          <cell r="D859" t="str">
            <v>Norway</v>
          </cell>
          <cell r="E859" t="str">
            <v>C-</v>
          </cell>
        </row>
        <row r="860">
          <cell r="C860" t="str">
            <v>Sparebanken Sogn og Fjordane</v>
          </cell>
          <cell r="D860" t="str">
            <v>Norway</v>
          </cell>
          <cell r="E860" t="str">
            <v>C-</v>
          </cell>
        </row>
        <row r="861">
          <cell r="C861" t="str">
            <v>Sparebanken Sor</v>
          </cell>
          <cell r="D861" t="str">
            <v>Norway</v>
          </cell>
          <cell r="E861" t="str">
            <v>C-</v>
          </cell>
        </row>
        <row r="862">
          <cell r="C862" t="str">
            <v>Sparebanken Vest</v>
          </cell>
          <cell r="D862" t="str">
            <v>Norway</v>
          </cell>
          <cell r="E862" t="str">
            <v>C-</v>
          </cell>
        </row>
        <row r="863">
          <cell r="C863" t="str">
            <v>Sparkasse KoelnBonn</v>
          </cell>
          <cell r="D863" t="str">
            <v>Germany</v>
          </cell>
          <cell r="E863" t="str">
            <v>D-</v>
          </cell>
        </row>
        <row r="864">
          <cell r="C864" t="str">
            <v>Sparkassen-Finanzgruppe</v>
          </cell>
          <cell r="D864" t="str">
            <v>Germany</v>
          </cell>
          <cell r="E864" t="str">
            <v>C+</v>
          </cell>
        </row>
        <row r="865">
          <cell r="C865" t="str">
            <v>Sparkassenverband Baden-Wuerttemberg</v>
          </cell>
          <cell r="D865" t="str">
            <v>Germany</v>
          </cell>
          <cell r="E865" t="str">
            <v>C</v>
          </cell>
        </row>
        <row r="866">
          <cell r="C866" t="str">
            <v>St. Galler Kantonalbank</v>
          </cell>
          <cell r="D866" t="str">
            <v>Switzerland</v>
          </cell>
          <cell r="E866" t="str">
            <v>C+</v>
          </cell>
        </row>
        <row r="867">
          <cell r="C867" t="str">
            <v>Standard Bank of South Africa</v>
          </cell>
          <cell r="D867" t="str">
            <v>South Africa</v>
          </cell>
          <cell r="E867" t="str">
            <v>C-</v>
          </cell>
        </row>
        <row r="868">
          <cell r="C868" t="str">
            <v>Standard Chartered Bank</v>
          </cell>
          <cell r="D868" t="str">
            <v>United Kingdom</v>
          </cell>
          <cell r="E868" t="str">
            <v>B-</v>
          </cell>
        </row>
        <row r="869">
          <cell r="C869" t="str">
            <v>Standard Chartered Bank (Hong Kong) Ltd</v>
          </cell>
          <cell r="D869" t="str">
            <v>Hong Kong</v>
          </cell>
          <cell r="E869" t="str">
            <v>B-</v>
          </cell>
        </row>
        <row r="870">
          <cell r="C870" t="str">
            <v>Standard Chartered Bank (Thai) Public Co Ltd</v>
          </cell>
          <cell r="D870" t="str">
            <v>Thailand</v>
          </cell>
          <cell r="E870" t="str">
            <v>D+</v>
          </cell>
        </row>
        <row r="871">
          <cell r="C871" t="str">
            <v>Standard Chartered Bank Korea Limited</v>
          </cell>
          <cell r="D871" t="str">
            <v>Korea</v>
          </cell>
          <cell r="E871" t="str">
            <v>C-</v>
          </cell>
        </row>
        <row r="872">
          <cell r="C872" t="str">
            <v>Standard Chartered Bank Malaysia Berhad</v>
          </cell>
          <cell r="D872" t="str">
            <v>Malaysia</v>
          </cell>
          <cell r="E872" t="str">
            <v>C-</v>
          </cell>
        </row>
        <row r="873">
          <cell r="C873" t="str">
            <v>StarBank</v>
          </cell>
          <cell r="D873" t="str">
            <v>Russia</v>
          </cell>
          <cell r="E873" t="str">
            <v>E</v>
          </cell>
        </row>
        <row r="874">
          <cell r="C874" t="str">
            <v>State Bank of India</v>
          </cell>
          <cell r="D874" t="str">
            <v>India</v>
          </cell>
          <cell r="E874" t="str">
            <v>D+</v>
          </cell>
        </row>
        <row r="875">
          <cell r="C875" t="str">
            <v>State Bank of Mauritius Ltd.</v>
          </cell>
          <cell r="D875" t="str">
            <v>Mauritius</v>
          </cell>
          <cell r="E875" t="str">
            <v>C-</v>
          </cell>
        </row>
        <row r="876">
          <cell r="C876" t="str">
            <v>State Street Bank and Trust Company</v>
          </cell>
          <cell r="D876" t="str">
            <v>United States</v>
          </cell>
          <cell r="E876" t="str">
            <v>B-</v>
          </cell>
        </row>
        <row r="877">
          <cell r="C877" t="str">
            <v>Storebrand Bank</v>
          </cell>
          <cell r="D877" t="str">
            <v>Norway</v>
          </cell>
          <cell r="E877" t="str">
            <v>D+</v>
          </cell>
        </row>
        <row r="878">
          <cell r="C878" t="str">
            <v>Subsidiary Bank Sberbank of Russia</v>
          </cell>
          <cell r="D878" t="str">
            <v>Ukraine</v>
          </cell>
          <cell r="E878" t="str">
            <v>E</v>
          </cell>
        </row>
        <row r="879">
          <cell r="C879" t="str">
            <v>Suhyup Bank</v>
          </cell>
          <cell r="D879" t="str">
            <v>Korea</v>
          </cell>
          <cell r="E879" t="str">
            <v>D-</v>
          </cell>
        </row>
        <row r="880">
          <cell r="C880" t="str">
            <v>Sumitomo Mitsui Banking Corporation</v>
          </cell>
          <cell r="D880" t="str">
            <v>Japan</v>
          </cell>
          <cell r="E880" t="str">
            <v>C</v>
          </cell>
        </row>
        <row r="881">
          <cell r="C881" t="str">
            <v>Sumitomo Mitsui Banking Corporation Europe</v>
          </cell>
          <cell r="D881" t="str">
            <v>United Kingdom</v>
          </cell>
          <cell r="E881" t="str">
            <v>C</v>
          </cell>
        </row>
        <row r="882">
          <cell r="C882" t="str">
            <v>Sumitomo Mitsui Trust Bank, Limited</v>
          </cell>
          <cell r="D882" t="str">
            <v>Japan</v>
          </cell>
          <cell r="E882" t="str">
            <v>C</v>
          </cell>
        </row>
        <row r="883">
          <cell r="C883" t="str">
            <v>Suncorp-Metway Ltd.</v>
          </cell>
          <cell r="D883" t="str">
            <v>Australia</v>
          </cell>
          <cell r="E883" t="str">
            <v>C-</v>
          </cell>
        </row>
        <row r="884">
          <cell r="C884" t="str">
            <v>SunTrust Bank</v>
          </cell>
          <cell r="D884" t="str">
            <v>United States</v>
          </cell>
          <cell r="E884" t="str">
            <v>C</v>
          </cell>
        </row>
        <row r="885">
          <cell r="C885" t="str">
            <v>Suruga Bank, Ltd.</v>
          </cell>
          <cell r="D885" t="str">
            <v>Japan</v>
          </cell>
          <cell r="E885" t="str">
            <v>C-</v>
          </cell>
        </row>
        <row r="886">
          <cell r="C886" t="str">
            <v>Susquehanna Bank</v>
          </cell>
          <cell r="D886" t="str">
            <v>United States</v>
          </cell>
          <cell r="E886" t="str">
            <v>C-</v>
          </cell>
        </row>
        <row r="887">
          <cell r="C887" t="str">
            <v>Svenska Handelsbanken AB</v>
          </cell>
          <cell r="D887" t="str">
            <v>Sweden</v>
          </cell>
          <cell r="E887" t="str">
            <v>C</v>
          </cell>
        </row>
        <row r="888">
          <cell r="C888" t="str">
            <v>Swedbank AB</v>
          </cell>
          <cell r="D888" t="str">
            <v>Sweden</v>
          </cell>
          <cell r="E888" t="str">
            <v>C-</v>
          </cell>
        </row>
        <row r="889">
          <cell r="C889" t="str">
            <v>Sydbank A/S</v>
          </cell>
          <cell r="D889" t="str">
            <v>Denmark</v>
          </cell>
          <cell r="E889" t="str">
            <v>C-</v>
          </cell>
        </row>
        <row r="890">
          <cell r="C890" t="str">
            <v>Syndicate Bank</v>
          </cell>
          <cell r="D890" t="str">
            <v>India</v>
          </cell>
          <cell r="E890" t="str">
            <v>D</v>
          </cell>
        </row>
        <row r="891">
          <cell r="C891" t="str">
            <v>Synovus Bank</v>
          </cell>
          <cell r="D891" t="str">
            <v>United States</v>
          </cell>
          <cell r="E891" t="str">
            <v>D</v>
          </cell>
        </row>
        <row r="892">
          <cell r="C892" t="str">
            <v>T.C. Ziraat Bankasi</v>
          </cell>
          <cell r="D892" t="str">
            <v>Turkey</v>
          </cell>
          <cell r="E892" t="str">
            <v>D+</v>
          </cell>
        </row>
        <row r="893">
          <cell r="C893" t="str">
            <v>Taipei Fubon Commercial Bank Co Ltd</v>
          </cell>
          <cell r="D893" t="str">
            <v>Taiwan</v>
          </cell>
          <cell r="E893" t="str">
            <v>C-</v>
          </cell>
        </row>
        <row r="894">
          <cell r="C894" t="str">
            <v>Tatfondbank</v>
          </cell>
          <cell r="D894" t="str">
            <v>Russia</v>
          </cell>
          <cell r="E894" t="str">
            <v>E+</v>
          </cell>
        </row>
        <row r="895">
          <cell r="C895" t="str">
            <v>Tatra banka, a.s.</v>
          </cell>
          <cell r="D895" t="str">
            <v>Slovak Republic</v>
          </cell>
          <cell r="E895" t="str">
            <v>C-</v>
          </cell>
        </row>
        <row r="896">
          <cell r="C896" t="str">
            <v>TBC Bank</v>
          </cell>
          <cell r="D896" t="str">
            <v>Georgia</v>
          </cell>
          <cell r="E896" t="str">
            <v>D-</v>
          </cell>
        </row>
        <row r="897">
          <cell r="C897" t="str">
            <v>TCF National Bank</v>
          </cell>
          <cell r="D897" t="str">
            <v>United States</v>
          </cell>
          <cell r="E897" t="str">
            <v>C-</v>
          </cell>
        </row>
        <row r="898">
          <cell r="C898" t="str">
            <v>TD Bank, N.A.</v>
          </cell>
          <cell r="D898" t="str">
            <v>United States</v>
          </cell>
          <cell r="E898" t="str">
            <v>C+</v>
          </cell>
        </row>
        <row r="899">
          <cell r="C899" t="str">
            <v>Texas Capital Bank, National Association</v>
          </cell>
          <cell r="D899" t="str">
            <v>United States</v>
          </cell>
          <cell r="E899" t="str">
            <v>C-</v>
          </cell>
        </row>
        <row r="900">
          <cell r="C900" t="str">
            <v>Tinkoff.Credit Systems</v>
          </cell>
          <cell r="D900" t="str">
            <v>Russia</v>
          </cell>
          <cell r="E900" t="str">
            <v>E+</v>
          </cell>
        </row>
        <row r="901">
          <cell r="C901" t="str">
            <v>TMB Bank Public Company Limited</v>
          </cell>
          <cell r="D901" t="str">
            <v>Thailand</v>
          </cell>
          <cell r="E901" t="str">
            <v>D-</v>
          </cell>
        </row>
        <row r="902">
          <cell r="C902" t="str">
            <v>Toronto-Dominion Bank (The)</v>
          </cell>
          <cell r="D902" t="str">
            <v>Canada</v>
          </cell>
          <cell r="E902" t="str">
            <v>B</v>
          </cell>
        </row>
        <row r="903">
          <cell r="C903" t="str">
            <v>Toyota Compania Financiera de Argentina S.A.</v>
          </cell>
          <cell r="D903" t="str">
            <v>Argentina</v>
          </cell>
          <cell r="E903" t="str">
            <v>E</v>
          </cell>
        </row>
        <row r="904">
          <cell r="C904" t="str">
            <v>Trade and Development Bank of Mongolia LLC</v>
          </cell>
          <cell r="D904" t="str">
            <v>Mongolia</v>
          </cell>
          <cell r="E904" t="str">
            <v>E+</v>
          </cell>
        </row>
        <row r="905">
          <cell r="C905" t="str">
            <v>TranscapitalBank JSC Bank</v>
          </cell>
          <cell r="D905" t="str">
            <v>Russia</v>
          </cell>
          <cell r="E905" t="str">
            <v>E+</v>
          </cell>
        </row>
        <row r="906">
          <cell r="C906" t="str">
            <v>Trasta Komercbanka</v>
          </cell>
          <cell r="D906" t="str">
            <v>Latvia</v>
          </cell>
          <cell r="E906" t="str">
            <v>E+</v>
          </cell>
        </row>
        <row r="907">
          <cell r="C907" t="str">
            <v>Trust &amp; Custody Services Bank, Ltd.</v>
          </cell>
          <cell r="D907" t="str">
            <v>Japan</v>
          </cell>
          <cell r="E907" t="str">
            <v>C</v>
          </cell>
        </row>
        <row r="908">
          <cell r="C908" t="str">
            <v>Trustmark National Bank</v>
          </cell>
          <cell r="D908" t="str">
            <v>United States</v>
          </cell>
          <cell r="E908" t="str">
            <v>C</v>
          </cell>
        </row>
        <row r="909">
          <cell r="C909" t="str">
            <v>Turk Ekonomi Bankasi AS</v>
          </cell>
          <cell r="D909" t="str">
            <v>Turkey</v>
          </cell>
          <cell r="E909" t="str">
            <v>D</v>
          </cell>
        </row>
        <row r="910">
          <cell r="C910" t="str">
            <v>Turkiye Garanti Bankasi AS</v>
          </cell>
          <cell r="D910" t="str">
            <v>Turkey</v>
          </cell>
          <cell r="E910" t="str">
            <v>D+</v>
          </cell>
        </row>
        <row r="911">
          <cell r="C911" t="str">
            <v>Turkiye Halk Bankasi A.S.</v>
          </cell>
          <cell r="D911" t="str">
            <v>Turkey</v>
          </cell>
          <cell r="E911" t="str">
            <v>D+</v>
          </cell>
        </row>
        <row r="912">
          <cell r="C912" t="str">
            <v>Turkiye Is Bankasi AS</v>
          </cell>
          <cell r="D912" t="str">
            <v>Turkey</v>
          </cell>
          <cell r="E912" t="str">
            <v>D+</v>
          </cell>
        </row>
        <row r="913">
          <cell r="C913" t="str">
            <v>Turkiye Sinai Kalkinma Bankasi A.S.</v>
          </cell>
          <cell r="D913" t="str">
            <v>Turkey</v>
          </cell>
          <cell r="E913" t="str">
            <v>D+</v>
          </cell>
        </row>
        <row r="914">
          <cell r="C914" t="str">
            <v>Turkiye Vakiflar Bankasi TAO</v>
          </cell>
          <cell r="D914" t="str">
            <v>Turkey</v>
          </cell>
          <cell r="E914" t="str">
            <v>D+</v>
          </cell>
        </row>
        <row r="915">
          <cell r="C915" t="str">
            <v>U.S. Bank National Association</v>
          </cell>
          <cell r="D915" t="str">
            <v>United States</v>
          </cell>
          <cell r="E915" t="str">
            <v>B</v>
          </cell>
        </row>
        <row r="916">
          <cell r="C916" t="str">
            <v>UBS AG</v>
          </cell>
          <cell r="D916" t="str">
            <v>Switzerland</v>
          </cell>
          <cell r="E916" t="str">
            <v>C-</v>
          </cell>
        </row>
        <row r="917">
          <cell r="C917" t="str">
            <v>Ukreximbank</v>
          </cell>
          <cell r="D917" t="str">
            <v>Ukraine</v>
          </cell>
          <cell r="E917" t="str">
            <v>E</v>
          </cell>
        </row>
        <row r="918">
          <cell r="C918" t="str">
            <v>Ulster Bank Ireland Limited</v>
          </cell>
          <cell r="D918" t="str">
            <v>Ireland</v>
          </cell>
          <cell r="E918" t="str">
            <v>E+</v>
          </cell>
        </row>
        <row r="919">
          <cell r="C919" t="str">
            <v>Ulster Bank Limited</v>
          </cell>
          <cell r="D919" t="str">
            <v>United Kingdom</v>
          </cell>
          <cell r="E919" t="str">
            <v>E+</v>
          </cell>
        </row>
        <row r="920">
          <cell r="C920" t="str">
            <v>Unibank CJSC</v>
          </cell>
          <cell r="D920" t="str">
            <v>Armenia</v>
          </cell>
          <cell r="E920" t="str">
            <v>E+</v>
          </cell>
        </row>
        <row r="921">
          <cell r="C921" t="str">
            <v>UniBank Commercial Bank</v>
          </cell>
          <cell r="D921" t="str">
            <v>Azerbaijan</v>
          </cell>
          <cell r="E921" t="str">
            <v>E+</v>
          </cell>
        </row>
        <row r="922">
          <cell r="C922" t="str">
            <v>Unicaja Banco</v>
          </cell>
          <cell r="D922" t="str">
            <v>Spain</v>
          </cell>
          <cell r="E922" t="str">
            <v>E+</v>
          </cell>
        </row>
        <row r="923">
          <cell r="C923" t="str">
            <v>UniCredit Bank AG</v>
          </cell>
          <cell r="D923" t="str">
            <v>Germany</v>
          </cell>
          <cell r="E923" t="str">
            <v>D+</v>
          </cell>
        </row>
        <row r="924">
          <cell r="C924" t="str">
            <v>UniCredit Bank Austria AG</v>
          </cell>
          <cell r="D924" t="str">
            <v>Austria</v>
          </cell>
          <cell r="E924" t="str">
            <v>D+</v>
          </cell>
        </row>
        <row r="925">
          <cell r="C925" t="str">
            <v>UniCredit Bank Czech Republic and Slovakia</v>
          </cell>
          <cell r="D925" t="str">
            <v>Czech Republic</v>
          </cell>
          <cell r="E925" t="str">
            <v>D+</v>
          </cell>
        </row>
        <row r="926">
          <cell r="C926" t="str">
            <v>UniCredit Luxembourg S.A.</v>
          </cell>
          <cell r="D926" t="str">
            <v>Luxembourg</v>
          </cell>
          <cell r="E926" t="str">
            <v>D+</v>
          </cell>
        </row>
        <row r="927">
          <cell r="C927" t="str">
            <v>UniCredit SpA</v>
          </cell>
          <cell r="D927" t="str">
            <v>Italy</v>
          </cell>
          <cell r="E927" t="str">
            <v>D+</v>
          </cell>
        </row>
        <row r="928">
          <cell r="C928" t="str">
            <v>UNIFIN</v>
          </cell>
          <cell r="D928" t="str">
            <v>Russia</v>
          </cell>
          <cell r="E928" t="str">
            <v>E+</v>
          </cell>
        </row>
        <row r="929">
          <cell r="C929" t="str">
            <v>Union Bank of India</v>
          </cell>
          <cell r="D929" t="str">
            <v>India</v>
          </cell>
          <cell r="E929" t="str">
            <v>D</v>
          </cell>
        </row>
        <row r="930">
          <cell r="C930" t="str">
            <v>Union National Bank PJSC</v>
          </cell>
          <cell r="D930" t="str">
            <v>United Arab Emirates</v>
          </cell>
          <cell r="E930" t="str">
            <v>D+</v>
          </cell>
        </row>
        <row r="931">
          <cell r="C931" t="str">
            <v>Unione di Banche Italiane S.c.p.A.</v>
          </cell>
          <cell r="D931" t="str">
            <v>Italy</v>
          </cell>
          <cell r="E931" t="str">
            <v>D+</v>
          </cell>
        </row>
        <row r="932">
          <cell r="C932" t="str">
            <v>Unipol Banca</v>
          </cell>
          <cell r="D932" t="str">
            <v>Italy</v>
          </cell>
          <cell r="E932" t="str">
            <v>E</v>
          </cell>
        </row>
        <row r="933">
          <cell r="C933" t="str">
            <v>United Arab Bank PJSC</v>
          </cell>
          <cell r="D933" t="str">
            <v>United Arab Emirates</v>
          </cell>
          <cell r="E933" t="str">
            <v>D+</v>
          </cell>
        </row>
        <row r="934">
          <cell r="C934" t="str">
            <v>United Bank</v>
          </cell>
          <cell r="D934" t="str">
            <v>United States</v>
          </cell>
          <cell r="E934" t="str">
            <v>C</v>
          </cell>
        </row>
        <row r="935">
          <cell r="C935" t="str">
            <v>United Bank Ltd.</v>
          </cell>
          <cell r="D935" t="str">
            <v>Pakistan</v>
          </cell>
          <cell r="E935" t="str">
            <v>E</v>
          </cell>
        </row>
        <row r="936">
          <cell r="C936" t="str">
            <v>United Bank, Inc.</v>
          </cell>
          <cell r="D936" t="str">
            <v>United States</v>
          </cell>
          <cell r="E936" t="str">
            <v>C</v>
          </cell>
        </row>
        <row r="937">
          <cell r="C937" t="str">
            <v>United Coconut Planters Bank</v>
          </cell>
          <cell r="D937" t="str">
            <v>Philippines</v>
          </cell>
          <cell r="E937" t="str">
            <v>E</v>
          </cell>
        </row>
        <row r="938">
          <cell r="C938" t="str">
            <v>United Overseas Bank (Thai) Public Co Ltd</v>
          </cell>
          <cell r="D938" t="str">
            <v>Thailand</v>
          </cell>
          <cell r="E938" t="str">
            <v>D</v>
          </cell>
        </row>
        <row r="939">
          <cell r="C939" t="str">
            <v>United Overseas Bank Limited</v>
          </cell>
          <cell r="D939" t="str">
            <v>Singapore</v>
          </cell>
          <cell r="E939" t="str">
            <v>B</v>
          </cell>
        </row>
        <row r="940">
          <cell r="C940" t="str">
            <v>Uzbek-Turkish Bank</v>
          </cell>
          <cell r="D940" t="str">
            <v>Uzbekistan</v>
          </cell>
          <cell r="E940" t="str">
            <v>E+</v>
          </cell>
        </row>
        <row r="941">
          <cell r="C941" t="str">
            <v>VAB Bank</v>
          </cell>
          <cell r="D941" t="str">
            <v>Ukraine</v>
          </cell>
          <cell r="E941" t="str">
            <v>E</v>
          </cell>
        </row>
        <row r="942">
          <cell r="C942" t="str">
            <v>Valiant Bank AG</v>
          </cell>
          <cell r="D942" t="str">
            <v>Switzerland</v>
          </cell>
          <cell r="E942" t="str">
            <v>C-</v>
          </cell>
        </row>
        <row r="943">
          <cell r="C943" t="str">
            <v>Victoria Teachers Mutual Bank</v>
          </cell>
          <cell r="D943" t="str">
            <v>Australia</v>
          </cell>
          <cell r="E943" t="str">
            <v>C-</v>
          </cell>
        </row>
        <row r="944">
          <cell r="C944" t="str">
            <v>Vietnam Bank for Industry and Trade</v>
          </cell>
          <cell r="D944" t="str">
            <v>Vietnam</v>
          </cell>
          <cell r="E944" t="str">
            <v>E+</v>
          </cell>
        </row>
        <row r="945">
          <cell r="C945" t="str">
            <v>Vietnam International Bank</v>
          </cell>
          <cell r="D945" t="str">
            <v>Vietnam</v>
          </cell>
          <cell r="E945" t="str">
            <v>E</v>
          </cell>
        </row>
        <row r="946">
          <cell r="C946" t="str">
            <v>Vietnam Prosperity Jt. Stk. Commercial Bank</v>
          </cell>
          <cell r="D946" t="str">
            <v>Vietnam</v>
          </cell>
          <cell r="E946" t="str">
            <v>E</v>
          </cell>
        </row>
        <row r="947">
          <cell r="C947" t="str">
            <v>Vietnam Technological and Comm'l JSB</v>
          </cell>
          <cell r="D947" t="str">
            <v>Vietnam</v>
          </cell>
          <cell r="E947" t="str">
            <v>E</v>
          </cell>
        </row>
        <row r="948">
          <cell r="C948" t="str">
            <v>Vneshprombank</v>
          </cell>
          <cell r="D948" t="str">
            <v>Russia</v>
          </cell>
          <cell r="E948" t="str">
            <v>E+</v>
          </cell>
        </row>
        <row r="949">
          <cell r="C949" t="str">
            <v>Volkswagen Bank GmbH</v>
          </cell>
          <cell r="D949" t="str">
            <v>Germany</v>
          </cell>
          <cell r="E949" t="str">
            <v>C-</v>
          </cell>
        </row>
        <row r="950">
          <cell r="C950" t="str">
            <v>Volkswagen Bank, S.A.</v>
          </cell>
          <cell r="D950" t="str">
            <v>Mexico</v>
          </cell>
          <cell r="E950" t="str">
            <v>E+</v>
          </cell>
        </row>
        <row r="951">
          <cell r="C951" t="str">
            <v>Volkswagen Financial Services AG</v>
          </cell>
          <cell r="D951" t="str">
            <v>Germany</v>
          </cell>
          <cell r="E951" t="str">
            <v>D+</v>
          </cell>
        </row>
        <row r="952">
          <cell r="C952" t="str">
            <v>Volvofinans Bank AB</v>
          </cell>
          <cell r="D952" t="str">
            <v>Sweden</v>
          </cell>
          <cell r="E952" t="str">
            <v>D+</v>
          </cell>
        </row>
        <row r="953">
          <cell r="C953" t="str">
            <v>Vorarlberger Landes- und Hypothekenbank AG</v>
          </cell>
          <cell r="D953" t="str">
            <v>Austria</v>
          </cell>
          <cell r="E953" t="str">
            <v>D+</v>
          </cell>
        </row>
        <row r="954">
          <cell r="C954" t="str">
            <v>Vostochny Express Bank</v>
          </cell>
          <cell r="D954" t="str">
            <v>Russia</v>
          </cell>
          <cell r="E954" t="str">
            <v>E+</v>
          </cell>
        </row>
        <row r="955">
          <cell r="C955" t="str">
            <v>Vozrozhdenie Bank</v>
          </cell>
          <cell r="D955" t="str">
            <v>Russia</v>
          </cell>
          <cell r="E955" t="str">
            <v>D-</v>
          </cell>
        </row>
        <row r="956">
          <cell r="C956" t="str">
            <v>Vseobecna uverova banka, a.s.</v>
          </cell>
          <cell r="D956" t="str">
            <v>Slovak Republic</v>
          </cell>
          <cell r="E956" t="str">
            <v>C-</v>
          </cell>
        </row>
        <row r="957">
          <cell r="C957" t="str">
            <v>VTB Bank (Armenia)</v>
          </cell>
          <cell r="D957" t="str">
            <v>Armenia</v>
          </cell>
          <cell r="E957" t="str">
            <v>D-</v>
          </cell>
        </row>
        <row r="958">
          <cell r="C958" t="str">
            <v>VTB Bank (Austria) AG</v>
          </cell>
          <cell r="D958" t="str">
            <v>Austria</v>
          </cell>
          <cell r="E958" t="str">
            <v>D-</v>
          </cell>
        </row>
        <row r="959">
          <cell r="C959" t="str">
            <v>VTB Bank (Deutschland) AG</v>
          </cell>
          <cell r="D959" t="str">
            <v>Germany</v>
          </cell>
          <cell r="E959" t="str">
            <v>D-</v>
          </cell>
        </row>
        <row r="960">
          <cell r="C960" t="str">
            <v>VTB Capital plc</v>
          </cell>
          <cell r="D960" t="str">
            <v>United Kingdom</v>
          </cell>
          <cell r="E960" t="str">
            <v>D-</v>
          </cell>
        </row>
        <row r="961">
          <cell r="C961" t="str">
            <v>VTB24</v>
          </cell>
          <cell r="D961" t="str">
            <v>Russia</v>
          </cell>
          <cell r="E961" t="str">
            <v>D-</v>
          </cell>
        </row>
        <row r="962">
          <cell r="C962" t="str">
            <v>Webster Bank N.A.</v>
          </cell>
          <cell r="D962" t="str">
            <v>United States</v>
          </cell>
          <cell r="E962" t="str">
            <v>C</v>
          </cell>
        </row>
        <row r="963">
          <cell r="C963" t="str">
            <v>Wells Fargo Bank Northwest, N.A.</v>
          </cell>
          <cell r="D963" t="str">
            <v>United States</v>
          </cell>
          <cell r="E963" t="str">
            <v>C+</v>
          </cell>
        </row>
        <row r="964">
          <cell r="C964" t="str">
            <v>Wells Fargo Bank, N.A.</v>
          </cell>
          <cell r="D964" t="str">
            <v>United States</v>
          </cell>
          <cell r="E964" t="str">
            <v>C+</v>
          </cell>
        </row>
        <row r="965">
          <cell r="C965" t="str">
            <v>West Bromwich Building Society</v>
          </cell>
          <cell r="D965" t="str">
            <v>United Kingdom</v>
          </cell>
          <cell r="E965" t="str">
            <v>E+</v>
          </cell>
        </row>
        <row r="966">
          <cell r="C966" t="str">
            <v>Westpac Banking Corporation</v>
          </cell>
          <cell r="D966" t="str">
            <v>Australia</v>
          </cell>
          <cell r="E966" t="str">
            <v>B-</v>
          </cell>
        </row>
        <row r="967">
          <cell r="C967" t="str">
            <v>Westpac New Zealand Limited</v>
          </cell>
          <cell r="D967" t="str">
            <v>New Zealand</v>
          </cell>
          <cell r="E967" t="str">
            <v>C</v>
          </cell>
        </row>
        <row r="968">
          <cell r="C968" t="str">
            <v>WGZ BANK AG</v>
          </cell>
          <cell r="D968" t="str">
            <v>Germany</v>
          </cell>
          <cell r="E968" t="str">
            <v>C-</v>
          </cell>
        </row>
        <row r="969">
          <cell r="C969" t="str">
            <v>WGZ Bank Ireland Plc</v>
          </cell>
          <cell r="D969" t="str">
            <v>Ireland</v>
          </cell>
          <cell r="E969" t="str">
            <v>C-</v>
          </cell>
        </row>
        <row r="970">
          <cell r="C970" t="str">
            <v>Whitney Bank</v>
          </cell>
          <cell r="D970" t="str">
            <v>United States</v>
          </cell>
          <cell r="E970" t="str">
            <v>C</v>
          </cell>
        </row>
        <row r="971">
          <cell r="C971" t="str">
            <v>Wilmington Trust, National Association</v>
          </cell>
          <cell r="D971" t="str">
            <v>United States</v>
          </cell>
          <cell r="E971" t="str">
            <v>C+</v>
          </cell>
        </row>
        <row r="972">
          <cell r="C972" t="str">
            <v>Wing Hang Bank, Limited</v>
          </cell>
          <cell r="D972" t="str">
            <v>Hong Kong</v>
          </cell>
          <cell r="E972" t="str">
            <v>C+</v>
          </cell>
        </row>
        <row r="973">
          <cell r="C973" t="str">
            <v>Wing Lung Bank Limited</v>
          </cell>
          <cell r="D973" t="str">
            <v>Hong Kong</v>
          </cell>
          <cell r="E973" t="str">
            <v>C-</v>
          </cell>
        </row>
        <row r="974">
          <cell r="C974" t="str">
            <v>Woori Bank</v>
          </cell>
          <cell r="D974" t="str">
            <v>Korea</v>
          </cell>
          <cell r="E974" t="str">
            <v>C-</v>
          </cell>
        </row>
        <row r="975">
          <cell r="C975" t="str">
            <v>XacBank LLC</v>
          </cell>
          <cell r="D975" t="str">
            <v>Mongolia</v>
          </cell>
          <cell r="E975" t="str">
            <v>E+</v>
          </cell>
        </row>
        <row r="976">
          <cell r="C976" t="str">
            <v>Yapi ve Kredi Bankasi AS</v>
          </cell>
          <cell r="D976" t="str">
            <v>Turkey</v>
          </cell>
          <cell r="E976" t="str">
            <v>D+</v>
          </cell>
        </row>
        <row r="977">
          <cell r="C977" t="str">
            <v>Yes Bank Limited</v>
          </cell>
          <cell r="D977" t="str">
            <v>India</v>
          </cell>
          <cell r="E977" t="str">
            <v>D+</v>
          </cell>
        </row>
        <row r="978">
          <cell r="C978" t="str">
            <v>Yorkshire Building Society</v>
          </cell>
          <cell r="D978" t="str">
            <v>United Kingdom</v>
          </cell>
          <cell r="E978" t="str">
            <v>C-</v>
          </cell>
        </row>
        <row r="979">
          <cell r="C979" t="str">
            <v>ZAO Raiffeisenbank</v>
          </cell>
          <cell r="D979" t="str">
            <v>Russia</v>
          </cell>
          <cell r="E979" t="str">
            <v>D+</v>
          </cell>
        </row>
        <row r="980">
          <cell r="C980" t="str">
            <v>Zenit Bank</v>
          </cell>
          <cell r="D980" t="str">
            <v>Russia</v>
          </cell>
          <cell r="E980" t="str">
            <v>D-</v>
          </cell>
        </row>
        <row r="981">
          <cell r="C981" t="str">
            <v>Zions First National Bank</v>
          </cell>
          <cell r="D981" t="str">
            <v>United States</v>
          </cell>
          <cell r="E981" t="str">
            <v>D+</v>
          </cell>
        </row>
        <row r="982">
          <cell r="C982" t="str">
            <v>Zuercher Kantonalbank</v>
          </cell>
          <cell r="D982" t="str">
            <v>Switzerland</v>
          </cell>
          <cell r="E982" t="str">
            <v>C+</v>
          </cell>
        </row>
      </sheetData>
      <sheetData sheetId="1">
        <row r="1">
          <cell r="C1" t="str">
            <v>Organization</v>
          </cell>
          <cell r="D1" t="str">
            <v>Domicile</v>
          </cell>
          <cell r="E1" t="str">
            <v>BCA</v>
          </cell>
        </row>
        <row r="2">
          <cell r="C2" t="str">
            <v>3i Group plc</v>
          </cell>
          <cell r="D2" t="str">
            <v>UNITED KINGDOM</v>
          </cell>
          <cell r="E2" t="str">
            <v>aa3</v>
          </cell>
        </row>
        <row r="3">
          <cell r="C3" t="str">
            <v>77 Bank, Ltd., The</v>
          </cell>
          <cell r="D3" t="str">
            <v>JAPAN</v>
          </cell>
          <cell r="E3" t="str">
            <v>a2</v>
          </cell>
        </row>
        <row r="4">
          <cell r="C4" t="str">
            <v>AB Bankas SNORAS</v>
          </cell>
          <cell r="D4" t="str">
            <v>LITHUANIA</v>
          </cell>
          <cell r="E4" t="str">
            <v>b2</v>
          </cell>
        </row>
        <row r="5">
          <cell r="C5" t="str">
            <v>AB Finance</v>
          </cell>
          <cell r="D5" t="str">
            <v>RUSSIA</v>
          </cell>
          <cell r="E5" t="str">
            <v>b3</v>
          </cell>
        </row>
        <row r="6">
          <cell r="C6" t="str">
            <v>AB Ukio Bankas</v>
          </cell>
          <cell r="D6" t="str">
            <v>LITHUANIA</v>
          </cell>
          <cell r="E6" t="str">
            <v>b2</v>
          </cell>
        </row>
        <row r="7">
          <cell r="C7" t="str">
            <v>Abanka Vipa d.d.</v>
          </cell>
          <cell r="D7" t="str">
            <v>SLOVENIA</v>
          </cell>
          <cell r="E7" t="str">
            <v>caa3</v>
          </cell>
        </row>
        <row r="8">
          <cell r="C8" t="str">
            <v>ABN AMRO (Magyar) Bank Rt.</v>
          </cell>
          <cell r="D8" t="str">
            <v>HUNGARY</v>
          </cell>
          <cell r="E8" t="str">
            <v>ba1</v>
          </cell>
        </row>
        <row r="9">
          <cell r="C9" t="str">
            <v>ABN AMRO Bank N.V.</v>
          </cell>
          <cell r="D9" t="str">
            <v>NETHERLANDS</v>
          </cell>
          <cell r="E9" t="str">
            <v>baa2</v>
          </cell>
        </row>
        <row r="10">
          <cell r="C10" t="str">
            <v>ABSA Bank Limited</v>
          </cell>
          <cell r="D10" t="str">
            <v>SOUTH AFRICA</v>
          </cell>
          <cell r="E10" t="str">
            <v>baa1</v>
          </cell>
        </row>
        <row r="11">
          <cell r="C11" t="str">
            <v>Absolut Bank</v>
          </cell>
          <cell r="D11" t="str">
            <v>RUSSIA</v>
          </cell>
          <cell r="E11" t="str">
            <v>b1</v>
          </cell>
        </row>
        <row r="12">
          <cell r="C12" t="str">
            <v>Abu Dhabi Commercial Bank</v>
          </cell>
          <cell r="D12" t="str">
            <v>UNITED ARAB EMIRATES</v>
          </cell>
          <cell r="E12" t="str">
            <v>ba1</v>
          </cell>
        </row>
        <row r="13">
          <cell r="C13" t="str">
            <v>Abu Dhabi Islamic Bank</v>
          </cell>
          <cell r="D13" t="str">
            <v>UNITED ARAB EMIRATES</v>
          </cell>
          <cell r="E13" t="str">
            <v>ba2</v>
          </cell>
        </row>
        <row r="14">
          <cell r="C14" t="str">
            <v>ACBA - Credit Agricole</v>
          </cell>
          <cell r="D14" t="str">
            <v>ARMENIA</v>
          </cell>
          <cell r="E14" t="str">
            <v>ba3</v>
          </cell>
        </row>
        <row r="15">
          <cell r="C15" t="str">
            <v>ACLEDA Bank Plc</v>
          </cell>
          <cell r="D15" t="str">
            <v>CAMBODIA</v>
          </cell>
          <cell r="E15" t="str">
            <v>b1</v>
          </cell>
        </row>
        <row r="16">
          <cell r="C16" t="str">
            <v>Active-Bank</v>
          </cell>
          <cell r="D16" t="str">
            <v>UKRAINE</v>
          </cell>
          <cell r="E16" t="str">
            <v>b2</v>
          </cell>
        </row>
        <row r="17">
          <cell r="C17" t="str">
            <v>Adelaide Bank Limited</v>
          </cell>
          <cell r="D17" t="str">
            <v>AUSTRALIA</v>
          </cell>
          <cell r="E17" t="str">
            <v>baa2</v>
          </cell>
        </row>
        <row r="18">
          <cell r="C18" t="str">
            <v>Advance Bank Australia Limited</v>
          </cell>
          <cell r="D18" t="str">
            <v>AUSTRALIA</v>
          </cell>
          <cell r="E18" t="str">
            <v>a3</v>
          </cell>
        </row>
        <row r="19">
          <cell r="C19" t="str">
            <v>Advanta National Bank</v>
          </cell>
          <cell r="D19" t="str">
            <v>UNITED STATES</v>
          </cell>
          <cell r="E19" t="str">
            <v>b2</v>
          </cell>
        </row>
        <row r="20">
          <cell r="C20" t="str">
            <v>Advanta National Bank (Old)</v>
          </cell>
          <cell r="D20" t="str">
            <v>UNITED STATES</v>
          </cell>
          <cell r="E20" t="str">
            <v>ba2</v>
          </cell>
        </row>
        <row r="21">
          <cell r="C21" t="str">
            <v>AfrAsia Bank Limited</v>
          </cell>
          <cell r="D21" t="str">
            <v>MAURITIUS</v>
          </cell>
          <cell r="E21" t="str">
            <v>ba3</v>
          </cell>
        </row>
        <row r="22">
          <cell r="C22" t="str">
            <v>African Bank Limited</v>
          </cell>
          <cell r="D22" t="str">
            <v>SOUTH AFRICA</v>
          </cell>
          <cell r="E22" t="str">
            <v>ca</v>
          </cell>
        </row>
        <row r="23">
          <cell r="C23" t="str">
            <v>African Export-Import Bank</v>
          </cell>
          <cell r="D23" t="str">
            <v>SUPRANATIONAL</v>
          </cell>
          <cell r="E23" t="str">
            <v>baa2</v>
          </cell>
        </row>
        <row r="24">
          <cell r="C24" t="str">
            <v>AgriBank, FCB</v>
          </cell>
          <cell r="D24" t="str">
            <v>UNITED STATES</v>
          </cell>
          <cell r="E24" t="str">
            <v>a1</v>
          </cell>
        </row>
        <row r="25">
          <cell r="C25" t="str">
            <v>Agricultural Bank of China Limited</v>
          </cell>
          <cell r="D25" t="str">
            <v>CHINA</v>
          </cell>
          <cell r="E25" t="str">
            <v>baa3</v>
          </cell>
        </row>
        <row r="26">
          <cell r="C26" t="str">
            <v>Agricultural Bank of Greece S.A.</v>
          </cell>
          <cell r="D26" t="str">
            <v>GREECE</v>
          </cell>
          <cell r="E26" t="str">
            <v>caa3</v>
          </cell>
        </row>
        <row r="27">
          <cell r="C27" t="str">
            <v>Agrobank</v>
          </cell>
          <cell r="D27" t="str">
            <v>UZBEKISTAN</v>
          </cell>
          <cell r="E27" t="str">
            <v>ca</v>
          </cell>
        </row>
        <row r="28">
          <cell r="C28" t="str">
            <v>Agrobanka Praha, a.s.</v>
          </cell>
          <cell r="D28" t="str">
            <v>CZECH REPUBLIC</v>
          </cell>
          <cell r="E28" t="str">
            <v>b2</v>
          </cell>
        </row>
        <row r="29">
          <cell r="C29" t="str">
            <v>Ahli Bank S.A.O.G.</v>
          </cell>
          <cell r="D29" t="str">
            <v>OMAN</v>
          </cell>
          <cell r="E29" t="str">
            <v>ba2</v>
          </cell>
        </row>
        <row r="30">
          <cell r="C30" t="str">
            <v>Ahli United Bank K.S.C.</v>
          </cell>
          <cell r="D30" t="str">
            <v>KUWAIT</v>
          </cell>
          <cell r="E30" t="str">
            <v>baa3</v>
          </cell>
        </row>
        <row r="31">
          <cell r="C31" t="str">
            <v>Ak Bars Bank</v>
          </cell>
          <cell r="D31" t="str">
            <v>RUSSIA</v>
          </cell>
          <cell r="E31" t="str">
            <v>b3</v>
          </cell>
        </row>
        <row r="32">
          <cell r="C32" t="str">
            <v>Akbank TAS</v>
          </cell>
          <cell r="D32" t="str">
            <v>TURKEY</v>
          </cell>
          <cell r="E32" t="str">
            <v>ba1</v>
          </cell>
        </row>
        <row r="33">
          <cell r="C33" t="str">
            <v>Akibank</v>
          </cell>
          <cell r="D33" t="str">
            <v>RUSSIA</v>
          </cell>
          <cell r="E33" t="str">
            <v>b2</v>
          </cell>
        </row>
        <row r="34">
          <cell r="C34" t="str">
            <v>Akibank</v>
          </cell>
          <cell r="D34" t="str">
            <v>RUSSIA</v>
          </cell>
          <cell r="E34" t="str">
            <v>b3</v>
          </cell>
        </row>
        <row r="35">
          <cell r="C35" t="str">
            <v>Aktia Bank p.l.c.</v>
          </cell>
          <cell r="D35" t="str">
            <v>FINLAND</v>
          </cell>
          <cell r="E35" t="str">
            <v>baa2</v>
          </cell>
        </row>
        <row r="36">
          <cell r="C36" t="str">
            <v>Al Ahli Bank of Kuwait K.S.C</v>
          </cell>
          <cell r="D36" t="str">
            <v>KUWAIT</v>
          </cell>
          <cell r="E36" t="str">
            <v>baa3</v>
          </cell>
        </row>
        <row r="37">
          <cell r="C37" t="str">
            <v>Al Hilal Bank PJSC</v>
          </cell>
          <cell r="D37" t="str">
            <v>UNITED ARAB EMIRATES</v>
          </cell>
          <cell r="E37" t="str">
            <v>ba2</v>
          </cell>
        </row>
        <row r="38">
          <cell r="C38" t="str">
            <v>Al Hilal Bank PJSC</v>
          </cell>
          <cell r="D38" t="str">
            <v>UNITED ARAB EMIRATES</v>
          </cell>
          <cell r="E38" t="str">
            <v>ba2</v>
          </cell>
        </row>
        <row r="39">
          <cell r="C39" t="str">
            <v>Al Khalij Commercial Bank (al khaliji) Q.S.C</v>
          </cell>
          <cell r="D39" t="str">
            <v>QATAR</v>
          </cell>
          <cell r="E39" t="str">
            <v>ba2</v>
          </cell>
        </row>
        <row r="40">
          <cell r="C40" t="str">
            <v>Al Rajhi Bank</v>
          </cell>
          <cell r="D40" t="str">
            <v>SAUDI ARABIA</v>
          </cell>
          <cell r="E40" t="str">
            <v>a3</v>
          </cell>
        </row>
        <row r="41">
          <cell r="C41" t="str">
            <v>Alandsbanken Abp</v>
          </cell>
          <cell r="D41" t="str">
            <v>FINLAND</v>
          </cell>
          <cell r="E41" t="str">
            <v>ba2</v>
          </cell>
        </row>
        <row r="42">
          <cell r="C42" t="str">
            <v>Alfa Bank Ukraine</v>
          </cell>
          <cell r="D42" t="str">
            <v>UKRAINE</v>
          </cell>
          <cell r="E42" t="str">
            <v>caa3</v>
          </cell>
        </row>
        <row r="43">
          <cell r="C43" t="str">
            <v>Alfa-Bank</v>
          </cell>
          <cell r="D43" t="str">
            <v>RUSSIA</v>
          </cell>
          <cell r="E43" t="str">
            <v>ba2</v>
          </cell>
        </row>
        <row r="44">
          <cell r="C44" t="str">
            <v>Alfa-Bank Kazakhstan</v>
          </cell>
          <cell r="D44" t="str">
            <v>KAZAKHSTAN</v>
          </cell>
          <cell r="E44" t="str">
            <v>b2</v>
          </cell>
        </row>
        <row r="45">
          <cell r="C45" t="str">
            <v>Aljba Alliance Commercial Bank</v>
          </cell>
          <cell r="D45" t="str">
            <v>RUSSIA</v>
          </cell>
          <cell r="E45" t="str">
            <v>b3</v>
          </cell>
        </row>
        <row r="46">
          <cell r="C46" t="str">
            <v>Allfirst Bank</v>
          </cell>
          <cell r="D46" t="str">
            <v>UNITED STATES</v>
          </cell>
          <cell r="E46" t="str">
            <v>ba1</v>
          </cell>
        </row>
        <row r="47">
          <cell r="C47" t="str">
            <v>Allfirst Financial Center, N.A.</v>
          </cell>
          <cell r="D47" t="str">
            <v>UNITED STATES</v>
          </cell>
          <cell r="E47" t="str">
            <v>a2</v>
          </cell>
        </row>
        <row r="48">
          <cell r="C48" t="str">
            <v>Allgemeine Hypothekenbank Rheinboden AG</v>
          </cell>
          <cell r="D48" t="str">
            <v>GERMANY</v>
          </cell>
          <cell r="E48" t="str">
            <v>b2</v>
          </cell>
        </row>
        <row r="49">
          <cell r="C49" t="str">
            <v>Alliance &amp; Leicester plc</v>
          </cell>
          <cell r="D49" t="str">
            <v>UNITED KINGDOM</v>
          </cell>
          <cell r="E49" t="str">
            <v>b2</v>
          </cell>
        </row>
        <row r="50">
          <cell r="C50" t="str">
            <v>Alliance Bank</v>
          </cell>
          <cell r="D50" t="str">
            <v>KAZAKHSTAN</v>
          </cell>
          <cell r="E50" t="str">
            <v>c</v>
          </cell>
        </row>
        <row r="51">
          <cell r="C51" t="str">
            <v>Allied Bank Limited</v>
          </cell>
          <cell r="D51" t="str">
            <v>PAKISTAN</v>
          </cell>
          <cell r="E51" t="str">
            <v>caa1</v>
          </cell>
        </row>
        <row r="52">
          <cell r="C52" t="str">
            <v>Allied Banking Corporation</v>
          </cell>
          <cell r="D52" t="str">
            <v>PHILIPPINES</v>
          </cell>
          <cell r="E52" t="str">
            <v>b1</v>
          </cell>
        </row>
        <row r="53">
          <cell r="C53" t="str">
            <v>Allied Irish Banks, p.l.c.</v>
          </cell>
          <cell r="D53" t="str">
            <v>IRELAND</v>
          </cell>
          <cell r="E53" t="str">
            <v>b2</v>
          </cell>
        </row>
        <row r="54">
          <cell r="C54" t="str">
            <v>Alokabank Joint-Stock Commercial Bank</v>
          </cell>
          <cell r="D54" t="str">
            <v>UZBEKISTAN</v>
          </cell>
          <cell r="E54" t="str">
            <v>b2</v>
          </cell>
        </row>
        <row r="55">
          <cell r="C55" t="str">
            <v>Alpha Bank AE</v>
          </cell>
          <cell r="D55" t="str">
            <v>GREECE</v>
          </cell>
          <cell r="E55" t="str">
            <v>caa2</v>
          </cell>
        </row>
        <row r="56">
          <cell r="C56" t="str">
            <v>Alta-Bank</v>
          </cell>
          <cell r="D56" t="str">
            <v>RUSSIA</v>
          </cell>
          <cell r="E56" t="str">
            <v>b2</v>
          </cell>
        </row>
        <row r="57">
          <cell r="C57" t="str">
            <v>Amarillo National Bank</v>
          </cell>
          <cell r="D57" t="str">
            <v>UNITED STATES</v>
          </cell>
          <cell r="E57" t="str">
            <v>a3</v>
          </cell>
        </row>
        <row r="58">
          <cell r="C58" t="str">
            <v>AmBank (M) Berhad</v>
          </cell>
          <cell r="D58" t="str">
            <v>MALAYSIA</v>
          </cell>
          <cell r="E58" t="str">
            <v>ba1</v>
          </cell>
        </row>
        <row r="59">
          <cell r="C59" t="str">
            <v>Amegy Bank National Association</v>
          </cell>
          <cell r="D59" t="str">
            <v>UNITED STATES</v>
          </cell>
          <cell r="E59" t="str">
            <v>baa3</v>
          </cell>
        </row>
        <row r="60">
          <cell r="C60" t="str">
            <v>Amen Bank</v>
          </cell>
          <cell r="D60" t="str">
            <v>TUNISIA</v>
          </cell>
          <cell r="E60" t="str">
            <v>b3</v>
          </cell>
        </row>
        <row r="61">
          <cell r="C61" t="str">
            <v>Ameriabank</v>
          </cell>
          <cell r="D61" t="str">
            <v>ARMENIA</v>
          </cell>
          <cell r="E61" t="str">
            <v>b2</v>
          </cell>
        </row>
        <row r="62">
          <cell r="C62" t="str">
            <v>American Express Bank, FSB</v>
          </cell>
          <cell r="D62" t="str">
            <v>UNITED STATES</v>
          </cell>
          <cell r="E62" t="str">
            <v>a2</v>
          </cell>
        </row>
        <row r="63">
          <cell r="C63" t="str">
            <v>American Express Centurion Bank</v>
          </cell>
          <cell r="D63" t="str">
            <v>UNITED STATES</v>
          </cell>
          <cell r="E63" t="str">
            <v>a2</v>
          </cell>
        </row>
        <row r="64">
          <cell r="C64" t="str">
            <v>American Natl. Bank and Trust Co. of Chicago</v>
          </cell>
          <cell r="D64" t="str">
            <v>UNITED STATES</v>
          </cell>
          <cell r="E64" t="str">
            <v>aa2</v>
          </cell>
        </row>
        <row r="65">
          <cell r="C65" t="str">
            <v>American Savings Bank, FSB</v>
          </cell>
          <cell r="D65" t="str">
            <v>UNITED STATES</v>
          </cell>
          <cell r="E65" t="str">
            <v>a3</v>
          </cell>
        </row>
        <row r="66">
          <cell r="C66" t="str">
            <v>AMP Bank Limited</v>
          </cell>
          <cell r="D66" t="str">
            <v>AUSTRALIA</v>
          </cell>
          <cell r="E66" t="str">
            <v>baa3</v>
          </cell>
        </row>
        <row r="67">
          <cell r="C67" t="str">
            <v>AmSouth Bank</v>
          </cell>
          <cell r="D67" t="str">
            <v>UNITED STATES</v>
          </cell>
          <cell r="E67" t="str">
            <v>aa3</v>
          </cell>
        </row>
        <row r="68">
          <cell r="C68" t="str">
            <v>Amsterdam Trade Bank N.V.</v>
          </cell>
          <cell r="D68" t="str">
            <v>NETHERLANDS</v>
          </cell>
          <cell r="E68" t="str">
            <v>ba2</v>
          </cell>
        </row>
        <row r="69">
          <cell r="C69" t="str">
            <v>Amsterdam Trade Bank N.V.</v>
          </cell>
          <cell r="D69" t="str">
            <v>NETHERLANDS</v>
          </cell>
          <cell r="E69" t="str">
            <v>ba2</v>
          </cell>
        </row>
        <row r="70">
          <cell r="C70" t="str">
            <v>AMT BANK</v>
          </cell>
          <cell r="D70" t="str">
            <v>RUSSIA</v>
          </cell>
          <cell r="E70" t="str">
            <v>caa2</v>
          </cell>
        </row>
        <row r="71">
          <cell r="C71" t="str">
            <v>Anadolubank AS</v>
          </cell>
          <cell r="D71" t="str">
            <v>TURKEY</v>
          </cell>
          <cell r="E71" t="str">
            <v>ba1</v>
          </cell>
        </row>
        <row r="72">
          <cell r="C72" t="str">
            <v>Anelik Bank CJSCo.</v>
          </cell>
          <cell r="D72" t="str">
            <v>ARMENIA</v>
          </cell>
          <cell r="E72" t="str">
            <v>ba3</v>
          </cell>
        </row>
        <row r="73">
          <cell r="C73" t="str">
            <v>Anelik Bank CJSCo.</v>
          </cell>
          <cell r="D73" t="str">
            <v>ARMENIA</v>
          </cell>
          <cell r="E73" t="str">
            <v>b2</v>
          </cell>
        </row>
        <row r="74">
          <cell r="C74" t="str">
            <v>Anod Bank</v>
          </cell>
          <cell r="D74" t="str">
            <v>MONGOLIA</v>
          </cell>
          <cell r="E74" t="str">
            <v>b2</v>
          </cell>
        </row>
        <row r="75">
          <cell r="C75" t="str">
            <v>ANZ BANK NEW ZEALAND LIMITED</v>
          </cell>
          <cell r="D75" t="str">
            <v>NEW ZEALAND</v>
          </cell>
          <cell r="E75" t="str">
            <v>a3</v>
          </cell>
        </row>
        <row r="76">
          <cell r="C76" t="str">
            <v>ANZ Banking Group (New Zealand) Ltd.</v>
          </cell>
          <cell r="D76" t="str">
            <v>NEW ZEALAND</v>
          </cell>
          <cell r="E76" t="str">
            <v>a2</v>
          </cell>
        </row>
        <row r="77">
          <cell r="C77" t="str">
            <v>Aozora Bank, Ltd.</v>
          </cell>
          <cell r="D77" t="str">
            <v>JAPAN</v>
          </cell>
          <cell r="E77" t="str">
            <v>ba1</v>
          </cell>
        </row>
        <row r="78">
          <cell r="C78" t="str">
            <v>Apple Bank for Savings</v>
          </cell>
          <cell r="D78" t="str">
            <v>UNITED STATES</v>
          </cell>
          <cell r="E78" t="str">
            <v>baa2</v>
          </cell>
        </row>
        <row r="79">
          <cell r="C79" t="str">
            <v>Arab Bank Australia Limited</v>
          </cell>
          <cell r="D79" t="str">
            <v>AUSTRALIA</v>
          </cell>
          <cell r="E79" t="str">
            <v>ba2</v>
          </cell>
        </row>
        <row r="80">
          <cell r="C80" t="str">
            <v>Arab Bank PLC</v>
          </cell>
          <cell r="D80" t="str">
            <v>JORDAN</v>
          </cell>
          <cell r="E80" t="str">
            <v>ba2</v>
          </cell>
        </row>
        <row r="81">
          <cell r="C81" t="str">
            <v>Arab Banking Corporation B.S.C.</v>
          </cell>
          <cell r="D81" t="str">
            <v>BAHRAIN</v>
          </cell>
          <cell r="E81" t="str">
            <v>ba2</v>
          </cell>
        </row>
        <row r="82">
          <cell r="C82" t="str">
            <v>Arab National Bank</v>
          </cell>
          <cell r="D82" t="str">
            <v>SAUDI ARABIA</v>
          </cell>
          <cell r="E82" t="str">
            <v>a3</v>
          </cell>
        </row>
        <row r="83">
          <cell r="C83" t="str">
            <v>Arab Tunisian Bank</v>
          </cell>
          <cell r="D83" t="str">
            <v>TUNISIA</v>
          </cell>
          <cell r="E83" t="str">
            <v>b1</v>
          </cell>
        </row>
        <row r="84">
          <cell r="C84" t="str">
            <v>Ardshininvestbank CJSC</v>
          </cell>
          <cell r="D84" t="str">
            <v>ARMENIA</v>
          </cell>
          <cell r="E84" t="str">
            <v>ba3</v>
          </cell>
        </row>
        <row r="85">
          <cell r="C85" t="str">
            <v>Argentaria, Caja Postal y Banco Hipotecario</v>
          </cell>
          <cell r="D85" t="str">
            <v>SPAIN</v>
          </cell>
          <cell r="E85" t="str">
            <v>aa2</v>
          </cell>
        </row>
        <row r="86">
          <cell r="C86" t="str">
            <v>Armeconombank (Armenian Economy Devt Bank)</v>
          </cell>
          <cell r="D86" t="str">
            <v>ARMENIA</v>
          </cell>
          <cell r="E86" t="str">
            <v>b1</v>
          </cell>
        </row>
        <row r="87">
          <cell r="C87" t="str">
            <v>Artesia Banking Corporation</v>
          </cell>
          <cell r="D87" t="str">
            <v>BELGIUM</v>
          </cell>
          <cell r="E87" t="str">
            <v>aa3</v>
          </cell>
        </row>
        <row r="88">
          <cell r="C88" t="str">
            <v>AS Expobank</v>
          </cell>
          <cell r="D88" t="str">
            <v>LATVIA</v>
          </cell>
          <cell r="E88" t="str">
            <v>b1</v>
          </cell>
        </row>
        <row r="89">
          <cell r="C89" t="str">
            <v>AS Expobank</v>
          </cell>
          <cell r="D89" t="str">
            <v>LATVIA</v>
          </cell>
          <cell r="E89" t="str">
            <v>b1</v>
          </cell>
        </row>
        <row r="90">
          <cell r="C90" t="str">
            <v>AS Sampo Pank</v>
          </cell>
          <cell r="D90" t="str">
            <v>ESTONIA</v>
          </cell>
          <cell r="E90" t="str">
            <v>aa3</v>
          </cell>
        </row>
        <row r="91">
          <cell r="C91" t="str">
            <v>Asahi Bank, Ltd.</v>
          </cell>
          <cell r="D91" t="str">
            <v>JAPAN</v>
          </cell>
          <cell r="E91" t="str">
            <v>caa3</v>
          </cell>
        </row>
        <row r="92">
          <cell r="C92" t="str">
            <v>Asaka Bank</v>
          </cell>
          <cell r="D92" t="str">
            <v>UZBEKISTAN</v>
          </cell>
          <cell r="E92" t="str">
            <v>b2</v>
          </cell>
        </row>
        <row r="93">
          <cell r="C93" t="str">
            <v>ASB Bank Limited</v>
          </cell>
          <cell r="D93" t="str">
            <v>NEW ZEALAND</v>
          </cell>
          <cell r="E93" t="str">
            <v>a2</v>
          </cell>
        </row>
        <row r="94">
          <cell r="C94" t="str">
            <v>Ashikaga Bank, Ltd.</v>
          </cell>
          <cell r="D94" t="str">
            <v>JAPAN</v>
          </cell>
          <cell r="E94" t="str">
            <v>caa3</v>
          </cell>
        </row>
        <row r="95">
          <cell r="C95" t="str">
            <v>Asia Alliance Bank</v>
          </cell>
          <cell r="D95" t="str">
            <v>UZBEKISTAN</v>
          </cell>
          <cell r="E95" t="str">
            <v>b3</v>
          </cell>
        </row>
        <row r="96">
          <cell r="C96" t="str">
            <v>Asia Commercial Bank</v>
          </cell>
          <cell r="D96" t="str">
            <v>VIETNAM</v>
          </cell>
          <cell r="E96" t="str">
            <v>ba2</v>
          </cell>
        </row>
        <row r="97">
          <cell r="C97" t="str">
            <v>Asia Commercial Bank</v>
          </cell>
          <cell r="D97" t="str">
            <v>VIETNAM</v>
          </cell>
          <cell r="E97" t="str">
            <v>caa1</v>
          </cell>
        </row>
        <row r="98">
          <cell r="C98" t="str">
            <v>Asia United Bank</v>
          </cell>
          <cell r="D98" t="str">
            <v>PHILIPPINES</v>
          </cell>
          <cell r="E98" t="str">
            <v>b2</v>
          </cell>
        </row>
        <row r="99">
          <cell r="C99" t="str">
            <v>Asian - Pacific Bank</v>
          </cell>
          <cell r="D99" t="str">
            <v>RUSSIA</v>
          </cell>
          <cell r="E99" t="str">
            <v>b2</v>
          </cell>
        </row>
        <row r="100">
          <cell r="C100" t="str">
            <v>AsiaUniversalBank JSC</v>
          </cell>
          <cell r="D100" t="str">
            <v>KYRGYZSTAN</v>
          </cell>
          <cell r="E100" t="str">
            <v>caa3</v>
          </cell>
        </row>
        <row r="101">
          <cell r="C101" t="str">
            <v>ASLK-CGER Bank N.V.</v>
          </cell>
          <cell r="D101" t="str">
            <v>BELGIUM</v>
          </cell>
          <cell r="E101" t="str">
            <v>a2</v>
          </cell>
        </row>
        <row r="102">
          <cell r="C102" t="str">
            <v>Associated Bank Illinois, N.A.</v>
          </cell>
          <cell r="D102" t="str">
            <v>UNITED STATES</v>
          </cell>
          <cell r="E102" t="str">
            <v>a2</v>
          </cell>
        </row>
        <row r="103">
          <cell r="C103" t="str">
            <v>Associated Bank Milwaukee Bank</v>
          </cell>
          <cell r="D103" t="str">
            <v>UNITED STATES</v>
          </cell>
          <cell r="E103" t="str">
            <v>a2</v>
          </cell>
        </row>
        <row r="104">
          <cell r="C104" t="str">
            <v>Associated Bank Minnesota, N.A.</v>
          </cell>
          <cell r="D104" t="str">
            <v>UNITED STATES</v>
          </cell>
          <cell r="E104" t="str">
            <v>a2</v>
          </cell>
        </row>
        <row r="105">
          <cell r="C105" t="str">
            <v>Associated Bank North</v>
          </cell>
          <cell r="D105" t="str">
            <v>UNITED STATES</v>
          </cell>
          <cell r="E105" t="str">
            <v>a2</v>
          </cell>
        </row>
        <row r="106">
          <cell r="C106" t="str">
            <v>Associated Bank, N.A.</v>
          </cell>
          <cell r="D106" t="str">
            <v>UNITED STATES</v>
          </cell>
          <cell r="E106" t="str">
            <v>a3</v>
          </cell>
        </row>
        <row r="107">
          <cell r="C107" t="str">
            <v>Astoria Bank</v>
          </cell>
          <cell r="D107" t="str">
            <v>UNITED STATES</v>
          </cell>
          <cell r="E107" t="str">
            <v>baa1</v>
          </cell>
        </row>
        <row r="108">
          <cell r="C108" t="str">
            <v>Asya Katilim Bankasi A.S.</v>
          </cell>
          <cell r="D108" t="str">
            <v>TURKEY</v>
          </cell>
          <cell r="E108" t="str">
            <v>caa3</v>
          </cell>
        </row>
        <row r="109">
          <cell r="C109" t="str">
            <v>ATF Bank</v>
          </cell>
          <cell r="D109" t="str">
            <v>KAZAKHSTAN</v>
          </cell>
          <cell r="E109" t="str">
            <v>caa2</v>
          </cell>
        </row>
        <row r="110">
          <cell r="C110" t="str">
            <v>Atlantic Bank of New York</v>
          </cell>
          <cell r="D110" t="str">
            <v>UNITED STATES</v>
          </cell>
          <cell r="E110" t="str">
            <v>baa2</v>
          </cell>
        </row>
        <row r="111">
          <cell r="C111" t="str">
            <v>Atlantic Security Bank</v>
          </cell>
          <cell r="D111" t="str">
            <v>CAYMAN ISLANDS</v>
          </cell>
          <cell r="E111" t="str">
            <v>b1</v>
          </cell>
        </row>
        <row r="112">
          <cell r="C112" t="str">
            <v>Atlas Bank AD Podgorica</v>
          </cell>
          <cell r="D112" t="str">
            <v>MONTENEGRO</v>
          </cell>
          <cell r="E112" t="str">
            <v>b3</v>
          </cell>
        </row>
        <row r="113">
          <cell r="C113" t="str">
            <v>Attica Bank S.A.</v>
          </cell>
          <cell r="D113" t="str">
            <v>GREECE</v>
          </cell>
          <cell r="E113" t="str">
            <v>caa3</v>
          </cell>
        </row>
        <row r="114">
          <cell r="C114" t="str">
            <v>Attijariwafa Bank</v>
          </cell>
          <cell r="D114" t="str">
            <v>MOROCCO</v>
          </cell>
          <cell r="E114" t="str">
            <v>ba1</v>
          </cell>
        </row>
        <row r="115">
          <cell r="C115" t="str">
            <v>Australia and New Zealand Banking Grp. Ltd.</v>
          </cell>
          <cell r="D115" t="str">
            <v>AUSTRALIA</v>
          </cell>
          <cell r="E115" t="str">
            <v>a1</v>
          </cell>
        </row>
        <row r="116">
          <cell r="C116" t="str">
            <v>Autotorgbank</v>
          </cell>
          <cell r="D116" t="str">
            <v>RUSSIA</v>
          </cell>
          <cell r="E116" t="str">
            <v>b3</v>
          </cell>
        </row>
        <row r="117">
          <cell r="C117" t="str">
            <v>Autotorgbank</v>
          </cell>
          <cell r="D117" t="str">
            <v>RUSSIA</v>
          </cell>
          <cell r="E117" t="str">
            <v>b3</v>
          </cell>
        </row>
        <row r="118">
          <cell r="C118" t="str">
            <v>Avtobank</v>
          </cell>
          <cell r="D118" t="str">
            <v>RUSSIA</v>
          </cell>
          <cell r="E118" t="str">
            <v>caa3</v>
          </cell>
        </row>
        <row r="119">
          <cell r="C119" t="str">
            <v>Avtovazbank</v>
          </cell>
          <cell r="D119" t="str">
            <v>RUSSIA</v>
          </cell>
          <cell r="E119" t="str">
            <v>caa3</v>
          </cell>
        </row>
        <row r="120">
          <cell r="C120" t="str">
            <v>Axa Bank Europe</v>
          </cell>
          <cell r="D120" t="str">
            <v>BELGIUM</v>
          </cell>
          <cell r="E120" t="str">
            <v>baa3</v>
          </cell>
        </row>
        <row r="121">
          <cell r="C121" t="str">
            <v>Axis Bank Ltd</v>
          </cell>
          <cell r="D121" t="str">
            <v>INDIA</v>
          </cell>
          <cell r="E121" t="str">
            <v>baa3</v>
          </cell>
        </row>
        <row r="122">
          <cell r="C122" t="str">
            <v>B&amp;N Bank</v>
          </cell>
          <cell r="D122" t="str">
            <v>RUSSIA</v>
          </cell>
          <cell r="E122" t="str">
            <v>caa1</v>
          </cell>
        </row>
        <row r="123">
          <cell r="C123" t="str">
            <v>B&amp;N Bank</v>
          </cell>
          <cell r="D123" t="str">
            <v>RUSSIA</v>
          </cell>
          <cell r="E123" t="str">
            <v>b2</v>
          </cell>
        </row>
        <row r="124">
          <cell r="C124" t="str">
            <v>BAC International Bank, Inc</v>
          </cell>
          <cell r="D124" t="str">
            <v>PANAMA</v>
          </cell>
          <cell r="E124" t="str">
            <v>ba1</v>
          </cell>
        </row>
        <row r="125">
          <cell r="C125" t="str">
            <v>BAC International Bank, Inc</v>
          </cell>
          <cell r="D125" t="str">
            <v>PANAMA</v>
          </cell>
          <cell r="E125" t="str">
            <v>baa3</v>
          </cell>
        </row>
        <row r="126">
          <cell r="C126" t="str">
            <v>BACOB Bank S.C.</v>
          </cell>
          <cell r="D126" t="str">
            <v>BELGIUM</v>
          </cell>
          <cell r="E126" t="str">
            <v>a3</v>
          </cell>
        </row>
        <row r="127">
          <cell r="C127" t="str">
            <v>Bahrain International Bank EC</v>
          </cell>
          <cell r="D127" t="str">
            <v>BAHRAIN - OFF SHORE</v>
          </cell>
          <cell r="E127" t="str">
            <v>caa3</v>
          </cell>
        </row>
        <row r="128">
          <cell r="C128" t="str">
            <v>Bahrain Islamic Bank</v>
          </cell>
          <cell r="D128" t="str">
            <v>BAHRAIN</v>
          </cell>
          <cell r="E128" t="str">
            <v>caa1</v>
          </cell>
        </row>
        <row r="129">
          <cell r="C129" t="str">
            <v>Bahraini Saudi Bank B.S.C.</v>
          </cell>
          <cell r="D129" t="str">
            <v>BAHRAIN</v>
          </cell>
          <cell r="E129" t="str">
            <v>ba2</v>
          </cell>
        </row>
        <row r="130">
          <cell r="C130" t="str">
            <v>Baltic International Bank</v>
          </cell>
          <cell r="D130" t="str">
            <v>LATVIA</v>
          </cell>
          <cell r="E130" t="str">
            <v>b3</v>
          </cell>
        </row>
        <row r="131">
          <cell r="C131" t="str">
            <v>Baltic Trust Bank</v>
          </cell>
          <cell r="D131" t="str">
            <v>LATVIA</v>
          </cell>
          <cell r="E131" t="str">
            <v>ba3</v>
          </cell>
        </row>
        <row r="132">
          <cell r="C132" t="str">
            <v>Baltinvestbank</v>
          </cell>
          <cell r="D132" t="str">
            <v>RUSSIA</v>
          </cell>
          <cell r="E132" t="str">
            <v>b3</v>
          </cell>
        </row>
        <row r="133">
          <cell r="C133" t="str">
            <v>Baltiyskiy Bank</v>
          </cell>
          <cell r="D133" t="str">
            <v>RUSSIA</v>
          </cell>
          <cell r="E133" t="str">
            <v>caa3</v>
          </cell>
        </row>
        <row r="134">
          <cell r="C134" t="str">
            <v>Banca 121 S.p.A.</v>
          </cell>
          <cell r="D134" t="str">
            <v>ITALY</v>
          </cell>
          <cell r="E134" t="str">
            <v>baa2</v>
          </cell>
        </row>
        <row r="135">
          <cell r="C135" t="str">
            <v>Banca Antonveneta</v>
          </cell>
          <cell r="D135" t="str">
            <v>ITALY</v>
          </cell>
          <cell r="E135" t="str">
            <v>baa2</v>
          </cell>
        </row>
        <row r="136">
          <cell r="C136" t="str">
            <v>Banca Carige S.p.A.</v>
          </cell>
          <cell r="D136" t="str">
            <v>ITALY</v>
          </cell>
          <cell r="E136" t="str">
            <v>caa3</v>
          </cell>
        </row>
        <row r="137">
          <cell r="C137" t="str">
            <v>Banca Cassa di Risparmio di Torino</v>
          </cell>
          <cell r="D137" t="str">
            <v>ITALY</v>
          </cell>
          <cell r="E137" t="str">
            <v>aa3</v>
          </cell>
        </row>
        <row r="138">
          <cell r="C138" t="str">
            <v>Banca Civica S.A.</v>
          </cell>
          <cell r="D138" t="str">
            <v>SPAIN</v>
          </cell>
          <cell r="E138" t="str">
            <v>ba3</v>
          </cell>
        </row>
        <row r="139">
          <cell r="C139" t="str">
            <v>Banca Comerciala Carpatica S.A.</v>
          </cell>
          <cell r="D139" t="str">
            <v>ROMANIA</v>
          </cell>
          <cell r="E139" t="str">
            <v>ba3</v>
          </cell>
        </row>
        <row r="140">
          <cell r="C140" t="str">
            <v>Banca Comerciala Romana S.A.</v>
          </cell>
          <cell r="D140" t="str">
            <v>ROMANIA</v>
          </cell>
          <cell r="E140" t="str">
            <v>b3</v>
          </cell>
        </row>
        <row r="141">
          <cell r="C141" t="str">
            <v>Banca Commerciale Italiana S.p.A.</v>
          </cell>
          <cell r="D141" t="str">
            <v>ITALY</v>
          </cell>
          <cell r="E141" t="str">
            <v>a1</v>
          </cell>
        </row>
        <row r="142">
          <cell r="C142" t="str">
            <v>Banca CR Firenze S.p.A.</v>
          </cell>
          <cell r="D142" t="str">
            <v>ITALY</v>
          </cell>
          <cell r="E142" t="str">
            <v>baa3</v>
          </cell>
        </row>
        <row r="143">
          <cell r="C143" t="str">
            <v>Banca del Mezzogiorno - MedioCredito Centrale</v>
          </cell>
          <cell r="D143" t="str">
            <v>ITALY</v>
          </cell>
          <cell r="E143" t="str">
            <v>ba3</v>
          </cell>
        </row>
        <row r="144">
          <cell r="C144" t="str">
            <v>Banca della Marca Credito Cooperativo</v>
          </cell>
          <cell r="D144" t="str">
            <v>ITALY</v>
          </cell>
          <cell r="E144" t="str">
            <v>ba1</v>
          </cell>
        </row>
        <row r="145">
          <cell r="C145" t="str">
            <v>Banca Delle Marche S.p.A.</v>
          </cell>
          <cell r="D145" t="str">
            <v>ITALY</v>
          </cell>
          <cell r="E145" t="str">
            <v>ca</v>
          </cell>
        </row>
        <row r="146">
          <cell r="C146" t="str">
            <v>Banca di Monastier e del Sile</v>
          </cell>
          <cell r="D146" t="str">
            <v>ITALY</v>
          </cell>
          <cell r="E146" t="str">
            <v>b3</v>
          </cell>
        </row>
        <row r="147">
          <cell r="C147" t="str">
            <v>Banca IMI Spa</v>
          </cell>
          <cell r="D147" t="str">
            <v>ITALY</v>
          </cell>
          <cell r="E147" t="str">
            <v>baa3</v>
          </cell>
        </row>
        <row r="148">
          <cell r="C148" t="str">
            <v>Banca Infrastrutture Innovazione e Sviluppo</v>
          </cell>
          <cell r="D148" t="str">
            <v>ITALY</v>
          </cell>
          <cell r="E148" t="str">
            <v>baa2</v>
          </cell>
        </row>
        <row r="149">
          <cell r="C149" t="str">
            <v>Banca Intesa (Russia)</v>
          </cell>
          <cell r="D149" t="str">
            <v>RUSSIA</v>
          </cell>
          <cell r="E149" t="str">
            <v>ba3</v>
          </cell>
        </row>
        <row r="150">
          <cell r="C150" t="str">
            <v>Banca Italease S.p.A.</v>
          </cell>
          <cell r="D150" t="str">
            <v>ITALY</v>
          </cell>
          <cell r="E150" t="str">
            <v>b3</v>
          </cell>
        </row>
        <row r="151">
          <cell r="C151" t="str">
            <v>Banca Lombarda e Piemontese S.P.A.</v>
          </cell>
          <cell r="D151" t="str">
            <v>ITALY</v>
          </cell>
          <cell r="E151" t="str">
            <v>a2</v>
          </cell>
        </row>
        <row r="152">
          <cell r="C152" t="str">
            <v>Banca March S.A.</v>
          </cell>
          <cell r="D152" t="str">
            <v>SPAIN</v>
          </cell>
          <cell r="E152" t="str">
            <v>baa3</v>
          </cell>
        </row>
        <row r="153">
          <cell r="C153" t="str">
            <v>Banca Monte dei Paschi di Siena S.p.A.</v>
          </cell>
          <cell r="D153" t="str">
            <v>ITALY</v>
          </cell>
          <cell r="E153" t="str">
            <v>caa2</v>
          </cell>
        </row>
        <row r="154">
          <cell r="C154" t="str">
            <v>Banca Monte Parma S.p.A.</v>
          </cell>
          <cell r="D154" t="str">
            <v>ITALY</v>
          </cell>
          <cell r="E154" t="str">
            <v>baa3</v>
          </cell>
        </row>
        <row r="155">
          <cell r="C155" t="str">
            <v>Banca Nazionale del Lavoro S.A. (Uruguay)</v>
          </cell>
          <cell r="D155" t="str">
            <v>URUGUAY</v>
          </cell>
          <cell r="E155" t="str">
            <v>caa3</v>
          </cell>
        </row>
        <row r="156">
          <cell r="C156" t="str">
            <v>Banca Nazionale Del Lavoro S.P.A.</v>
          </cell>
          <cell r="D156" t="str">
            <v>ITALY</v>
          </cell>
          <cell r="E156" t="str">
            <v>ba2</v>
          </cell>
        </row>
        <row r="157">
          <cell r="C157" t="str">
            <v>Banca OPI</v>
          </cell>
          <cell r="D157" t="str">
            <v>ITALY</v>
          </cell>
          <cell r="E157" t="str">
            <v>a2</v>
          </cell>
        </row>
        <row r="158">
          <cell r="C158" t="str">
            <v>Banca Padovana Credito Cooperativo</v>
          </cell>
          <cell r="D158" t="str">
            <v>ITALY</v>
          </cell>
          <cell r="E158" t="str">
            <v>ca</v>
          </cell>
        </row>
        <row r="159">
          <cell r="C159" t="str">
            <v>Banca Popolare dell'Alto Adige-Suedtir.Volksb</v>
          </cell>
          <cell r="D159" t="str">
            <v>ITALY</v>
          </cell>
          <cell r="E159" t="str">
            <v>ba1</v>
          </cell>
        </row>
        <row r="160">
          <cell r="C160" t="str">
            <v>Banca Popolare dell'Emilia Romagna s.c.a.r.l.</v>
          </cell>
          <cell r="D160" t="str">
            <v>ITALY</v>
          </cell>
          <cell r="E160" t="str">
            <v>b1</v>
          </cell>
        </row>
        <row r="161">
          <cell r="C161" t="str">
            <v>Banca Popolare di Cividale ScpA</v>
          </cell>
          <cell r="D161" t="str">
            <v>ITALY</v>
          </cell>
          <cell r="E161" t="str">
            <v>ba2</v>
          </cell>
        </row>
        <row r="162">
          <cell r="C162" t="str">
            <v>Banca Popolare di Marostica Scpaarl</v>
          </cell>
          <cell r="D162" t="str">
            <v>ITALY</v>
          </cell>
          <cell r="E162" t="str">
            <v>ba2</v>
          </cell>
        </row>
        <row r="163">
          <cell r="C163" t="str">
            <v>Banca Popolare di Milano S.C.a r.l.</v>
          </cell>
          <cell r="D163" t="str">
            <v>ITALY</v>
          </cell>
          <cell r="E163" t="str">
            <v>b2</v>
          </cell>
        </row>
        <row r="164">
          <cell r="C164" t="str">
            <v>Banca Popolare di Spoleto</v>
          </cell>
          <cell r="D164" t="str">
            <v>ITALY</v>
          </cell>
          <cell r="E164" t="str">
            <v>ca</v>
          </cell>
        </row>
        <row r="165">
          <cell r="C165" t="str">
            <v>Banca Popolare di Vicenza S.c.p.a.</v>
          </cell>
          <cell r="D165" t="str">
            <v>ITALY</v>
          </cell>
          <cell r="E165" t="str">
            <v>ba3</v>
          </cell>
        </row>
        <row r="166">
          <cell r="C166" t="str">
            <v>Banca Popolare Friuladria</v>
          </cell>
          <cell r="D166" t="str">
            <v>ITALY</v>
          </cell>
          <cell r="E166" t="str">
            <v>baa3</v>
          </cell>
        </row>
        <row r="167">
          <cell r="C167" t="str">
            <v>Banca Popolare Italiana Soc.Coop.</v>
          </cell>
          <cell r="D167" t="str">
            <v>ITALY</v>
          </cell>
          <cell r="E167" t="str">
            <v>baa2</v>
          </cell>
        </row>
        <row r="168">
          <cell r="C168" t="str">
            <v>Banca Romana de Comert Exterior S.A.</v>
          </cell>
          <cell r="D168" t="str">
            <v>ROMANIA</v>
          </cell>
          <cell r="E168" t="str">
            <v>b2</v>
          </cell>
        </row>
        <row r="169">
          <cell r="C169" t="str">
            <v>Banca Sella Holding</v>
          </cell>
          <cell r="D169" t="str">
            <v>ITALY</v>
          </cell>
          <cell r="E169" t="str">
            <v>ba2</v>
          </cell>
        </row>
        <row r="170">
          <cell r="C170" t="str">
            <v>Banca Serfin S.A.</v>
          </cell>
          <cell r="D170" t="str">
            <v>MEXICO</v>
          </cell>
          <cell r="E170" t="str">
            <v>baa2</v>
          </cell>
        </row>
        <row r="171">
          <cell r="C171" t="str">
            <v>Banca Tercas</v>
          </cell>
          <cell r="D171" t="str">
            <v>ITALY</v>
          </cell>
          <cell r="E171" t="str">
            <v>b3</v>
          </cell>
        </row>
        <row r="172">
          <cell r="C172" t="str">
            <v>Banca Toscana S.p.A.</v>
          </cell>
          <cell r="D172" t="str">
            <v>ITALY</v>
          </cell>
          <cell r="E172" t="str">
            <v>a3</v>
          </cell>
        </row>
        <row r="173">
          <cell r="C173" t="str">
            <v>Bancaperta S.P.A.</v>
          </cell>
          <cell r="D173" t="str">
            <v>ITALY</v>
          </cell>
          <cell r="E173" t="str">
            <v>baa2</v>
          </cell>
        </row>
        <row r="174">
          <cell r="C174" t="str">
            <v>BancApulia S.p.A.</v>
          </cell>
          <cell r="D174" t="str">
            <v>ITALY</v>
          </cell>
          <cell r="E174" t="str">
            <v>b1</v>
          </cell>
        </row>
        <row r="175">
          <cell r="C175" t="str">
            <v>Banche di Credito Cooperativo - BCC</v>
          </cell>
          <cell r="D175" t="str">
            <v>ITALY</v>
          </cell>
          <cell r="E175" t="str">
            <v>baa3</v>
          </cell>
        </row>
        <row r="176">
          <cell r="C176" t="str">
            <v>Banco ABC Brasil S.A.</v>
          </cell>
          <cell r="D176" t="str">
            <v>BRAZIL</v>
          </cell>
          <cell r="E176" t="str">
            <v>baa3</v>
          </cell>
        </row>
        <row r="177">
          <cell r="C177" t="str">
            <v>Banco ABN AMRO Real S.A.</v>
          </cell>
          <cell r="D177" t="str">
            <v>BRAZIL</v>
          </cell>
          <cell r="E177" t="str">
            <v>a3</v>
          </cell>
        </row>
        <row r="178">
          <cell r="C178" t="str">
            <v>Banco Actinver, S.A.</v>
          </cell>
          <cell r="D178" t="str">
            <v>MEXICO</v>
          </cell>
          <cell r="E178" t="str">
            <v>b2</v>
          </cell>
        </row>
        <row r="179">
          <cell r="C179" t="str">
            <v>Banco AGF Braseg S.A.</v>
          </cell>
          <cell r="D179" t="str">
            <v>BRAZIL</v>
          </cell>
          <cell r="E179" t="str">
            <v>ba2</v>
          </cell>
        </row>
        <row r="180">
          <cell r="C180" t="str">
            <v>Banco Agricola, S.A.</v>
          </cell>
          <cell r="D180" t="str">
            <v>EL SALVADOR</v>
          </cell>
          <cell r="E180" t="str">
            <v>ba2</v>
          </cell>
        </row>
        <row r="181">
          <cell r="C181" t="str">
            <v>Banco Agromercantil de Guatemala, S.A.</v>
          </cell>
          <cell r="D181" t="str">
            <v>GUATEMALA</v>
          </cell>
          <cell r="E181" t="str">
            <v>ba3</v>
          </cell>
        </row>
        <row r="182">
          <cell r="C182" t="str">
            <v>Banco Alfa de Investimento S.A.</v>
          </cell>
          <cell r="D182" t="str">
            <v>BRAZIL</v>
          </cell>
          <cell r="E182" t="str">
            <v>baa2</v>
          </cell>
        </row>
        <row r="183">
          <cell r="C183" t="str">
            <v>Banco Amambay S.A.</v>
          </cell>
          <cell r="D183" t="str">
            <v>PARAGUAY</v>
          </cell>
          <cell r="E183" t="str">
            <v>b2</v>
          </cell>
        </row>
        <row r="184">
          <cell r="C184" t="str">
            <v>Banco Angolano de Investimentos, S.A.</v>
          </cell>
          <cell r="D184" t="str">
            <v>ANGOLA</v>
          </cell>
          <cell r="E184" t="str">
            <v>b1</v>
          </cell>
        </row>
        <row r="185">
          <cell r="C185" t="str">
            <v>Banco Angolano de Investimentos, S.A.</v>
          </cell>
          <cell r="D185" t="str">
            <v>ANGOLA</v>
          </cell>
          <cell r="E185" t="str">
            <v>b1</v>
          </cell>
        </row>
        <row r="186">
          <cell r="C186" t="str">
            <v>Banco Autofin Mexico, S.A.</v>
          </cell>
          <cell r="D186" t="str">
            <v>MEXICO</v>
          </cell>
          <cell r="E186" t="str">
            <v>b3</v>
          </cell>
        </row>
        <row r="187">
          <cell r="C187" t="str">
            <v>Banco Azteca, S.A.</v>
          </cell>
          <cell r="D187" t="str">
            <v>MEXICO</v>
          </cell>
          <cell r="E187" t="str">
            <v>ba3</v>
          </cell>
        </row>
        <row r="188">
          <cell r="C188" t="str">
            <v>Banco Azteca, S.A.</v>
          </cell>
          <cell r="D188" t="str">
            <v>MEXICO</v>
          </cell>
          <cell r="E188" t="str">
            <v>ba3</v>
          </cell>
        </row>
        <row r="189">
          <cell r="C189" t="str">
            <v>Banco Bandes Uruguay S.A.</v>
          </cell>
          <cell r="D189" t="str">
            <v>URUGUAY</v>
          </cell>
          <cell r="E189" t="str">
            <v>b3</v>
          </cell>
        </row>
        <row r="190">
          <cell r="C190" t="str">
            <v>Banco Banex S.A. (Argentina)</v>
          </cell>
          <cell r="D190" t="str">
            <v>ARGENTINA</v>
          </cell>
          <cell r="E190" t="str">
            <v>caa3</v>
          </cell>
        </row>
        <row r="191">
          <cell r="C191" t="str">
            <v>Banco Banex S.A. (Argentina)</v>
          </cell>
          <cell r="D191" t="str">
            <v>ARGENTINA</v>
          </cell>
          <cell r="E191" t="str">
            <v>ba3</v>
          </cell>
        </row>
        <row r="192">
          <cell r="C192" t="str">
            <v>Banco Barclays S.A.</v>
          </cell>
          <cell r="D192" t="str">
            <v>BRAZIL</v>
          </cell>
          <cell r="E192" t="str">
            <v>ba3</v>
          </cell>
        </row>
        <row r="193">
          <cell r="C193" t="str">
            <v>Banco BBM S.A.</v>
          </cell>
          <cell r="D193" t="str">
            <v>BRAZIL</v>
          </cell>
          <cell r="E193" t="str">
            <v>ba1</v>
          </cell>
        </row>
        <row r="194">
          <cell r="C194" t="str">
            <v>Banco BBM S.A.</v>
          </cell>
          <cell r="D194" t="str">
            <v>BRAZIL</v>
          </cell>
          <cell r="E194" t="str">
            <v>ba3</v>
          </cell>
        </row>
        <row r="195">
          <cell r="C195" t="str">
            <v>Banco BICE</v>
          </cell>
          <cell r="D195" t="str">
            <v>CHILE</v>
          </cell>
          <cell r="E195" t="str">
            <v>baa2</v>
          </cell>
        </row>
        <row r="196">
          <cell r="C196" t="str">
            <v>Banco Bilbao Vizcaya Argentaria Paraguay</v>
          </cell>
          <cell r="D196" t="str">
            <v>PARAGUAY</v>
          </cell>
          <cell r="E196" t="str">
            <v>ba2</v>
          </cell>
        </row>
        <row r="197">
          <cell r="C197" t="str">
            <v>Banco Bilbao Vizcaya Argentaria Puerto Rico</v>
          </cell>
          <cell r="D197" t="str">
            <v>UNITED STATES</v>
          </cell>
          <cell r="E197" t="str">
            <v>ba2</v>
          </cell>
        </row>
        <row r="198">
          <cell r="C198" t="str">
            <v>Banco Bilbao Vizcaya Argentaria, S.A.</v>
          </cell>
          <cell r="D198" t="str">
            <v>SPAIN</v>
          </cell>
          <cell r="E198" t="str">
            <v>baa2</v>
          </cell>
        </row>
        <row r="199">
          <cell r="C199" t="str">
            <v>Banco Bilbao Vizcaya Brazil S.A.</v>
          </cell>
          <cell r="D199" t="str">
            <v>BRAZIL</v>
          </cell>
          <cell r="E199" t="str">
            <v>ba3</v>
          </cell>
        </row>
        <row r="200">
          <cell r="C200" t="str">
            <v>Banco BISA S.A.</v>
          </cell>
          <cell r="D200" t="str">
            <v>BOLIVIA</v>
          </cell>
          <cell r="E200" t="str">
            <v>ba3</v>
          </cell>
        </row>
        <row r="201">
          <cell r="C201" t="str">
            <v>Banco BMC S.A.</v>
          </cell>
          <cell r="D201" t="str">
            <v>BRAZIL</v>
          </cell>
          <cell r="E201" t="str">
            <v>a1</v>
          </cell>
        </row>
        <row r="202">
          <cell r="C202" t="str">
            <v>Banco BMG S.A.</v>
          </cell>
          <cell r="D202" t="str">
            <v>BRAZIL</v>
          </cell>
          <cell r="E202" t="str">
            <v>b1</v>
          </cell>
        </row>
        <row r="203">
          <cell r="C203" t="str">
            <v>Banco BNL do Brasil S.A.</v>
          </cell>
          <cell r="D203" t="str">
            <v>BRAZIL</v>
          </cell>
          <cell r="E203" t="str">
            <v>ba1</v>
          </cell>
        </row>
        <row r="204">
          <cell r="C204" t="str">
            <v>Banco Boavista Inter-Atlantico S.A.</v>
          </cell>
          <cell r="D204" t="str">
            <v>BRAZIL</v>
          </cell>
          <cell r="E204" t="str">
            <v>b2</v>
          </cell>
        </row>
        <row r="205">
          <cell r="C205" t="str">
            <v>Banco Boavista S.A.</v>
          </cell>
          <cell r="D205" t="str">
            <v>BRAZIL</v>
          </cell>
          <cell r="E205" t="str">
            <v>ba2</v>
          </cell>
        </row>
        <row r="206">
          <cell r="C206" t="str">
            <v>Banco Bonsucesso S.A.</v>
          </cell>
          <cell r="D206" t="str">
            <v>BRAZIL</v>
          </cell>
          <cell r="E206" t="str">
            <v>b2</v>
          </cell>
        </row>
        <row r="207">
          <cell r="C207" t="str">
            <v>Banco Bozano, Simonsen S.A.</v>
          </cell>
          <cell r="D207" t="str">
            <v>BRAZIL</v>
          </cell>
          <cell r="E207" t="str">
            <v>ba1</v>
          </cell>
        </row>
        <row r="208">
          <cell r="C208" t="str">
            <v>Banco BPI S.A.</v>
          </cell>
          <cell r="D208" t="str">
            <v>PORTUGAL</v>
          </cell>
          <cell r="E208" t="str">
            <v>b1</v>
          </cell>
        </row>
        <row r="209">
          <cell r="C209" t="str">
            <v>Banco Bradesco Europa S.A.</v>
          </cell>
          <cell r="D209" t="str">
            <v>LUXEMBOURG</v>
          </cell>
          <cell r="E209" t="str">
            <v>baa1</v>
          </cell>
        </row>
        <row r="210">
          <cell r="C210" t="str">
            <v>Banco Bradesco S.A.</v>
          </cell>
          <cell r="D210" t="str">
            <v>BRAZIL</v>
          </cell>
          <cell r="E210" t="str">
            <v>baa1</v>
          </cell>
        </row>
        <row r="211">
          <cell r="C211" t="str">
            <v>Banco BTG Pactual S.A.</v>
          </cell>
          <cell r="D211" t="str">
            <v>BRAZIL</v>
          </cell>
          <cell r="E211" t="str">
            <v>baa3</v>
          </cell>
        </row>
        <row r="212">
          <cell r="C212" t="str">
            <v>Banco BVA S.A.</v>
          </cell>
          <cell r="D212" t="str">
            <v>BRAZIL</v>
          </cell>
          <cell r="E212" t="str">
            <v>c</v>
          </cell>
        </row>
        <row r="213">
          <cell r="C213" t="str">
            <v>Banco CAM</v>
          </cell>
          <cell r="D213" t="str">
            <v>SPAIN</v>
          </cell>
          <cell r="E213" t="str">
            <v>b3</v>
          </cell>
        </row>
        <row r="214">
          <cell r="C214" t="str">
            <v>Banco Caminos, S.A.</v>
          </cell>
          <cell r="D214" t="str">
            <v>SPAIN</v>
          </cell>
          <cell r="E214" t="str">
            <v>ba1</v>
          </cell>
        </row>
        <row r="215">
          <cell r="C215" t="str">
            <v>Banco CEISS</v>
          </cell>
          <cell r="D215" t="str">
            <v>SPAIN</v>
          </cell>
          <cell r="E215" t="str">
            <v>caa1</v>
          </cell>
        </row>
        <row r="216">
          <cell r="C216" t="str">
            <v>Banco Central Hispanoamericano, S.A.</v>
          </cell>
          <cell r="D216" t="str">
            <v>SPAIN</v>
          </cell>
          <cell r="E216" t="str">
            <v>a2</v>
          </cell>
        </row>
        <row r="217">
          <cell r="C217" t="str">
            <v>Banco Cetelem Argentina S.A.</v>
          </cell>
          <cell r="D217" t="str">
            <v>ARGENTINA</v>
          </cell>
          <cell r="E217" t="str">
            <v>caa1</v>
          </cell>
        </row>
        <row r="218">
          <cell r="C218" t="str">
            <v>Banco Cetelem S.A.</v>
          </cell>
          <cell r="D218" t="str">
            <v>BRAZIL</v>
          </cell>
          <cell r="E218" t="str">
            <v>ba3</v>
          </cell>
        </row>
        <row r="219">
          <cell r="C219" t="str">
            <v>Banco Cidade S.A.</v>
          </cell>
          <cell r="D219" t="str">
            <v>BRAZIL</v>
          </cell>
          <cell r="E219" t="str">
            <v>ba2</v>
          </cell>
        </row>
        <row r="220">
          <cell r="C220" t="str">
            <v>Banco Citibank de El Salvador, S.A.</v>
          </cell>
          <cell r="D220" t="str">
            <v>EL SALVADOR</v>
          </cell>
          <cell r="E220" t="str">
            <v>ba2</v>
          </cell>
        </row>
        <row r="221">
          <cell r="C221" t="str">
            <v>Banco Citibank S.A.</v>
          </cell>
          <cell r="D221" t="str">
            <v>BRAZIL</v>
          </cell>
          <cell r="E221" t="str">
            <v>baa2</v>
          </cell>
        </row>
        <row r="222">
          <cell r="C222" t="str">
            <v>Banco Columbia S.A.</v>
          </cell>
          <cell r="D222" t="str">
            <v>ARGENTINA</v>
          </cell>
          <cell r="E222" t="str">
            <v>caa2</v>
          </cell>
        </row>
        <row r="223">
          <cell r="C223" t="str">
            <v>Banco Comafi S.A.</v>
          </cell>
          <cell r="D223" t="str">
            <v>ARGENTINA</v>
          </cell>
          <cell r="E223" t="str">
            <v>caa1</v>
          </cell>
        </row>
        <row r="224">
          <cell r="C224" t="str">
            <v>Banco Comafi S.A.</v>
          </cell>
          <cell r="D224" t="str">
            <v>ARGENTINA</v>
          </cell>
          <cell r="E224" t="str">
            <v>caa3</v>
          </cell>
        </row>
        <row r="225">
          <cell r="C225" t="str">
            <v>Banco Comercial Portugues, S.A.</v>
          </cell>
          <cell r="D225" t="str">
            <v>PORTUGAL</v>
          </cell>
          <cell r="E225" t="str">
            <v>caa2</v>
          </cell>
        </row>
        <row r="226">
          <cell r="C226" t="str">
            <v>Banco Comercial S.A.</v>
          </cell>
          <cell r="D226" t="str">
            <v>URUGUAY</v>
          </cell>
          <cell r="E226" t="str">
            <v>caa3</v>
          </cell>
        </row>
        <row r="227">
          <cell r="C227" t="str">
            <v>Banco Continental S.A.E.C.A.</v>
          </cell>
          <cell r="D227" t="str">
            <v>PARAGUAY</v>
          </cell>
          <cell r="E227" t="str">
            <v>ba2</v>
          </cell>
        </row>
        <row r="228">
          <cell r="C228" t="str">
            <v>Banco Cooperativo Espanol, S.A.</v>
          </cell>
          <cell r="D228" t="str">
            <v>SPAIN</v>
          </cell>
          <cell r="E228" t="str">
            <v>ba3</v>
          </cell>
        </row>
        <row r="229">
          <cell r="C229" t="str">
            <v>Banco Credibanco S.A.</v>
          </cell>
          <cell r="D229" t="str">
            <v>BRAZIL</v>
          </cell>
          <cell r="E229" t="str">
            <v>ba1</v>
          </cell>
        </row>
        <row r="230">
          <cell r="C230" t="str">
            <v>Banco Credicoop Cooperativo Limitado</v>
          </cell>
          <cell r="D230" t="str">
            <v>ARGENTINA</v>
          </cell>
          <cell r="E230" t="str">
            <v>caa3</v>
          </cell>
        </row>
        <row r="231">
          <cell r="C231" t="str">
            <v>Banco Credicoop Cooperativo Limitado</v>
          </cell>
          <cell r="D231" t="str">
            <v>ARGENTINA</v>
          </cell>
          <cell r="E231" t="str">
            <v>caa1</v>
          </cell>
        </row>
        <row r="232">
          <cell r="C232" t="str">
            <v>Banco Credit Suisse Mexico, S.A.</v>
          </cell>
          <cell r="D232" t="str">
            <v>MEXICO</v>
          </cell>
          <cell r="E232" t="str">
            <v>ba1</v>
          </cell>
        </row>
        <row r="233">
          <cell r="C233" t="str">
            <v>Banco Cruzeiro do Sul S.A.</v>
          </cell>
          <cell r="D233" t="str">
            <v>BRAZIL</v>
          </cell>
          <cell r="E233" t="str">
            <v>b2</v>
          </cell>
        </row>
        <row r="234">
          <cell r="C234" t="str">
            <v>Banco Cruzeiro do Sul S.A.</v>
          </cell>
          <cell r="D234" t="str">
            <v>BRAZIL</v>
          </cell>
          <cell r="E234" t="str">
            <v>ca</v>
          </cell>
        </row>
        <row r="235">
          <cell r="C235" t="str">
            <v>Banco Davivienda S.A.</v>
          </cell>
          <cell r="D235" t="str">
            <v>COLOMBIA</v>
          </cell>
          <cell r="E235" t="str">
            <v>ba1</v>
          </cell>
        </row>
        <row r="236">
          <cell r="C236" t="str">
            <v>Banco Davivienda S.A.</v>
          </cell>
          <cell r="D236" t="str">
            <v>COLOMBIA</v>
          </cell>
          <cell r="E236" t="str">
            <v>ba1</v>
          </cell>
        </row>
        <row r="237">
          <cell r="C237" t="str">
            <v>Banco Daycoval S.A.</v>
          </cell>
          <cell r="D237" t="str">
            <v>BRAZIL</v>
          </cell>
          <cell r="E237" t="str">
            <v>baa3</v>
          </cell>
        </row>
        <row r="238">
          <cell r="C238" t="str">
            <v>Banco de Bogota S.A.</v>
          </cell>
          <cell r="D238" t="str">
            <v>COLOMBIA</v>
          </cell>
          <cell r="E238" t="str">
            <v>baa2</v>
          </cell>
        </row>
        <row r="239">
          <cell r="C239" t="str">
            <v>Banco de Caracas, S.A.</v>
          </cell>
          <cell r="D239" t="str">
            <v>VENEZUELA</v>
          </cell>
          <cell r="E239" t="str">
            <v>ba2</v>
          </cell>
        </row>
        <row r="240">
          <cell r="C240" t="str">
            <v>Banco de Chile</v>
          </cell>
          <cell r="D240" t="str">
            <v>CHILE</v>
          </cell>
          <cell r="E240" t="str">
            <v>a1</v>
          </cell>
        </row>
        <row r="241">
          <cell r="C241" t="str">
            <v>Banco de Colombia, S.A.</v>
          </cell>
          <cell r="D241" t="str">
            <v>COLOMBIA</v>
          </cell>
          <cell r="E241" t="str">
            <v>a3</v>
          </cell>
        </row>
        <row r="242">
          <cell r="C242" t="str">
            <v>Banco de Corrientes S.A.</v>
          </cell>
          <cell r="D242" t="str">
            <v>ARGENTINA</v>
          </cell>
          <cell r="E242" t="str">
            <v>caa1</v>
          </cell>
        </row>
        <row r="243">
          <cell r="C243" t="str">
            <v>Banco de Costa Rica</v>
          </cell>
          <cell r="D243" t="str">
            <v>COSTA RICA</v>
          </cell>
          <cell r="E243" t="str">
            <v>ba1</v>
          </cell>
        </row>
        <row r="244">
          <cell r="C244" t="str">
            <v>Banco de Costa Rica</v>
          </cell>
          <cell r="D244" t="str">
            <v>COSTA RICA</v>
          </cell>
          <cell r="E244" t="str">
            <v>baa3</v>
          </cell>
        </row>
        <row r="245">
          <cell r="C245" t="str">
            <v>Banco de Credito Argentino S.A.</v>
          </cell>
          <cell r="D245" t="str">
            <v>ARGENTINA</v>
          </cell>
          <cell r="E245" t="str">
            <v>ba2</v>
          </cell>
        </row>
        <row r="246">
          <cell r="C246" t="str">
            <v>Banco de Credito de Bolivia S.A.</v>
          </cell>
          <cell r="D246" t="str">
            <v>BOLIVIA</v>
          </cell>
          <cell r="E246" t="str">
            <v>ba3</v>
          </cell>
        </row>
        <row r="247">
          <cell r="C247" t="str">
            <v>Banco de Credito del Peru</v>
          </cell>
          <cell r="D247" t="str">
            <v>PERU</v>
          </cell>
          <cell r="E247" t="str">
            <v>baa2</v>
          </cell>
        </row>
        <row r="248">
          <cell r="C248" t="str">
            <v>Banco de Credito e Inversiones</v>
          </cell>
          <cell r="D248" t="str">
            <v>CHILE</v>
          </cell>
          <cell r="E248" t="str">
            <v>a3</v>
          </cell>
        </row>
        <row r="249">
          <cell r="C249" t="str">
            <v>Banco de Credito e Varejo S.A.</v>
          </cell>
          <cell r="D249" t="str">
            <v>BRAZIL</v>
          </cell>
          <cell r="E249" t="str">
            <v>b2</v>
          </cell>
        </row>
        <row r="250">
          <cell r="C250" t="str">
            <v>Banco de Credito Local de Espana, S.A.</v>
          </cell>
          <cell r="D250" t="str">
            <v>SPAIN</v>
          </cell>
          <cell r="E250" t="str">
            <v>aa3</v>
          </cell>
        </row>
        <row r="251">
          <cell r="C251" t="str">
            <v>Banco de Desarrollo de El Salvador</v>
          </cell>
          <cell r="D251" t="str">
            <v>EL SALVADOR</v>
          </cell>
          <cell r="E251" t="str">
            <v>ba3</v>
          </cell>
        </row>
        <row r="252">
          <cell r="C252" t="str">
            <v>Banco de Galicia y Buenos Aires S.A.</v>
          </cell>
          <cell r="D252" t="str">
            <v>ARGENTINA</v>
          </cell>
          <cell r="E252" t="str">
            <v>caa1</v>
          </cell>
        </row>
        <row r="253">
          <cell r="C253" t="str">
            <v>Banco de Inv Credit Suisse Brasil S.A.</v>
          </cell>
          <cell r="D253" t="str">
            <v>BRAZIL</v>
          </cell>
          <cell r="E253" t="str">
            <v>ba3</v>
          </cell>
        </row>
        <row r="254">
          <cell r="C254" t="str">
            <v>Banco de Inversion y Comercio Exterior S.A.</v>
          </cell>
          <cell r="D254" t="str">
            <v>ARGENTINA</v>
          </cell>
          <cell r="E254" t="str">
            <v>b3</v>
          </cell>
        </row>
        <row r="255">
          <cell r="C255" t="str">
            <v>Banco de la Ciudad de Buenos Aires</v>
          </cell>
          <cell r="D255" t="str">
            <v>ARGENTINA</v>
          </cell>
          <cell r="E255" t="str">
            <v>caa1</v>
          </cell>
        </row>
        <row r="256">
          <cell r="C256" t="str">
            <v>Banco de la Nacion Argentina</v>
          </cell>
          <cell r="D256" t="str">
            <v>ARGENTINA</v>
          </cell>
          <cell r="E256" t="str">
            <v>caa3</v>
          </cell>
        </row>
        <row r="257">
          <cell r="C257" t="str">
            <v>Banco de la Nacion Argentina</v>
          </cell>
          <cell r="D257" t="str">
            <v>ARGENTINA</v>
          </cell>
          <cell r="E257" t="str">
            <v>caa1</v>
          </cell>
        </row>
        <row r="258">
          <cell r="C258" t="str">
            <v>Banco de la Provincia de Buenos Aires</v>
          </cell>
          <cell r="D258" t="str">
            <v>ARGENTINA</v>
          </cell>
          <cell r="E258" t="str">
            <v>b2</v>
          </cell>
        </row>
        <row r="259">
          <cell r="C259" t="str">
            <v>Banco de la Provincia de Cordoba S.A.</v>
          </cell>
          <cell r="D259" t="str">
            <v>ARGENTINA</v>
          </cell>
          <cell r="E259" t="str">
            <v>caa1</v>
          </cell>
        </row>
        <row r="260">
          <cell r="C260" t="str">
            <v>Banco de la Republica Oriental del Uruguay</v>
          </cell>
          <cell r="D260" t="str">
            <v>URUGUAY</v>
          </cell>
          <cell r="E260" t="str">
            <v>baa3</v>
          </cell>
        </row>
        <row r="261">
          <cell r="C261" t="str">
            <v>Banco de los Trabajadores</v>
          </cell>
          <cell r="D261" t="str">
            <v>GUATEMALA</v>
          </cell>
          <cell r="E261" t="str">
            <v>b1</v>
          </cell>
        </row>
        <row r="262">
          <cell r="C262" t="str">
            <v>Banco de los Trabajadores</v>
          </cell>
          <cell r="D262" t="str">
            <v>GUATEMALA</v>
          </cell>
          <cell r="E262" t="str">
            <v>b1</v>
          </cell>
        </row>
        <row r="263">
          <cell r="C263" t="str">
            <v>Banco de Montevideo S.A.</v>
          </cell>
          <cell r="D263" t="str">
            <v>URUGUAY</v>
          </cell>
          <cell r="E263" t="str">
            <v>caa3</v>
          </cell>
        </row>
        <row r="264">
          <cell r="C264" t="str">
            <v>Banco de Reservas de la Republica Dominicana</v>
          </cell>
          <cell r="D264" t="str">
            <v>DOMINICAN REPUBLIC</v>
          </cell>
          <cell r="E264" t="str">
            <v>b2</v>
          </cell>
        </row>
        <row r="265">
          <cell r="C265" t="str">
            <v>Banco de Reservas de la Republica Dominicana</v>
          </cell>
          <cell r="D265" t="str">
            <v>DOMINICAN REPUBLIC</v>
          </cell>
          <cell r="E265" t="str">
            <v>b3</v>
          </cell>
        </row>
        <row r="266">
          <cell r="C266" t="str">
            <v>Banco de Santiago del Estero S.A.</v>
          </cell>
          <cell r="D266" t="str">
            <v>ARGENTINA</v>
          </cell>
          <cell r="E266" t="str">
            <v>caa1</v>
          </cell>
        </row>
        <row r="267">
          <cell r="C267" t="str">
            <v>Banco de Santiago del Estero S.A.</v>
          </cell>
          <cell r="D267" t="str">
            <v>ARGENTINA</v>
          </cell>
          <cell r="E267" t="str">
            <v>caa3</v>
          </cell>
        </row>
        <row r="268">
          <cell r="C268" t="str">
            <v>Banco de Servicios Financieros S.A.</v>
          </cell>
          <cell r="D268" t="str">
            <v>ARGENTINA</v>
          </cell>
          <cell r="E268" t="str">
            <v>caa1</v>
          </cell>
        </row>
        <row r="269">
          <cell r="C269" t="str">
            <v>Banco de Servicios y Transacciones S.A.</v>
          </cell>
          <cell r="D269" t="str">
            <v>ARGENTINA</v>
          </cell>
          <cell r="E269" t="str">
            <v>caa1</v>
          </cell>
        </row>
        <row r="270">
          <cell r="C270" t="str">
            <v>Banco De Valencia S.A.</v>
          </cell>
          <cell r="D270" t="str">
            <v>SPAIN</v>
          </cell>
          <cell r="E270" t="str">
            <v>ca</v>
          </cell>
        </row>
        <row r="271">
          <cell r="C271" t="str">
            <v>Banco de Valores S.A.</v>
          </cell>
          <cell r="D271" t="str">
            <v>ARGENTINA</v>
          </cell>
          <cell r="E271" t="str">
            <v>caa3</v>
          </cell>
        </row>
        <row r="272">
          <cell r="C272" t="str">
            <v>Banco de Valores S.A.</v>
          </cell>
          <cell r="D272" t="str">
            <v>ARGENTINA</v>
          </cell>
          <cell r="E272" t="str">
            <v>caa1</v>
          </cell>
        </row>
        <row r="273">
          <cell r="C273" t="str">
            <v>Banco de Venezuela</v>
          </cell>
          <cell r="D273" t="str">
            <v>VENEZUELA</v>
          </cell>
          <cell r="E273" t="str">
            <v>b2</v>
          </cell>
        </row>
        <row r="274">
          <cell r="C274" t="str">
            <v>Banco del Atlantico</v>
          </cell>
          <cell r="D274" t="str">
            <v>MEXICO</v>
          </cell>
          <cell r="E274" t="str">
            <v>b2</v>
          </cell>
        </row>
        <row r="275">
          <cell r="C275" t="str">
            <v>Banco del Bajio, S.A.</v>
          </cell>
          <cell r="D275" t="str">
            <v>MEXICO</v>
          </cell>
          <cell r="E275" t="str">
            <v>ba1</v>
          </cell>
        </row>
        <row r="276">
          <cell r="C276" t="str">
            <v>Banco del Caribe, S.A., Banco Universal</v>
          </cell>
          <cell r="D276" t="str">
            <v>VENEZUELA</v>
          </cell>
          <cell r="E276" t="str">
            <v>b2</v>
          </cell>
        </row>
        <row r="277">
          <cell r="C277" t="str">
            <v>Banco del Chubut S.A.</v>
          </cell>
          <cell r="D277" t="str">
            <v>ARGENTINA</v>
          </cell>
          <cell r="E277" t="str">
            <v>caa1</v>
          </cell>
        </row>
        <row r="278">
          <cell r="C278" t="str">
            <v>Banco del Estado de Chile</v>
          </cell>
          <cell r="D278" t="str">
            <v>CHILE</v>
          </cell>
          <cell r="E278" t="str">
            <v>a3</v>
          </cell>
        </row>
        <row r="279">
          <cell r="C279" t="str">
            <v>Banco del Progreso, S.A.</v>
          </cell>
          <cell r="D279" t="str">
            <v>ECUADOR</v>
          </cell>
          <cell r="E279" t="str">
            <v>caa3</v>
          </cell>
        </row>
        <row r="280">
          <cell r="C280" t="str">
            <v>Banco del Tucuman S.A.</v>
          </cell>
          <cell r="D280" t="str">
            <v>ARGENTINA</v>
          </cell>
          <cell r="E280" t="str">
            <v>caa1</v>
          </cell>
        </row>
        <row r="281">
          <cell r="C281" t="str">
            <v>Banco del Tucuman S.A.</v>
          </cell>
          <cell r="D281" t="str">
            <v>ARGENTINA</v>
          </cell>
          <cell r="E281" t="str">
            <v>caa3</v>
          </cell>
        </row>
        <row r="282">
          <cell r="C282" t="str">
            <v>Banco di Napoli S.p.A.</v>
          </cell>
          <cell r="D282" t="str">
            <v>ITALY</v>
          </cell>
          <cell r="E282" t="str">
            <v>baa2</v>
          </cell>
        </row>
        <row r="283">
          <cell r="C283" t="str">
            <v>Banco di Sicilia S.p.A.</v>
          </cell>
          <cell r="D283" t="str">
            <v>ITALY</v>
          </cell>
          <cell r="E283" t="str">
            <v>baa2</v>
          </cell>
        </row>
        <row r="284">
          <cell r="C284" t="str">
            <v>Banco do Brasil S.A.</v>
          </cell>
          <cell r="D284" t="str">
            <v>BRAZIL</v>
          </cell>
          <cell r="E284" t="str">
            <v>baa2</v>
          </cell>
        </row>
        <row r="285">
          <cell r="C285" t="str">
            <v>Banco do Estado de Sao Paulo S.A.</v>
          </cell>
          <cell r="D285" t="str">
            <v>BRAZIL</v>
          </cell>
          <cell r="E285" t="str">
            <v>ba1</v>
          </cell>
        </row>
        <row r="286">
          <cell r="C286" t="str">
            <v>Banco do Estado de Sergipe S.A.</v>
          </cell>
          <cell r="D286" t="str">
            <v>BRAZIL</v>
          </cell>
          <cell r="E286" t="str">
            <v>ba2</v>
          </cell>
        </row>
        <row r="287">
          <cell r="C287" t="str">
            <v>Banco do Estado do Para S.A.</v>
          </cell>
          <cell r="D287" t="str">
            <v>BRAZIL</v>
          </cell>
          <cell r="E287" t="str">
            <v>ba3</v>
          </cell>
        </row>
        <row r="288">
          <cell r="C288" t="str">
            <v>Banco do Estado do Para S.A.</v>
          </cell>
          <cell r="D288" t="str">
            <v>BRAZIL</v>
          </cell>
          <cell r="E288" t="str">
            <v>ba3</v>
          </cell>
        </row>
        <row r="289">
          <cell r="C289" t="str">
            <v>Banco do Estado do Rio Grande do Sul S.A.</v>
          </cell>
          <cell r="D289" t="str">
            <v>BRAZIL</v>
          </cell>
          <cell r="E289" t="str">
            <v>ba1</v>
          </cell>
        </row>
        <row r="290">
          <cell r="C290" t="str">
            <v>Banco do Estado do Rio Grande do Sul S.A.</v>
          </cell>
          <cell r="D290" t="str">
            <v>BRAZIL</v>
          </cell>
          <cell r="E290" t="str">
            <v>baa3</v>
          </cell>
        </row>
        <row r="291">
          <cell r="C291" t="str">
            <v>Banco do Nordeste do Brasil S.A.</v>
          </cell>
          <cell r="D291" t="str">
            <v>BRAZIL</v>
          </cell>
          <cell r="E291" t="str">
            <v>ba2</v>
          </cell>
        </row>
        <row r="292">
          <cell r="C292" t="str">
            <v>Banco Economico S.A. (Bolivia)</v>
          </cell>
          <cell r="D292" t="str">
            <v>BOLIVIA</v>
          </cell>
          <cell r="E292" t="str">
            <v>b1</v>
          </cell>
        </row>
        <row r="293">
          <cell r="C293" t="str">
            <v>Banco Economico, S.A.</v>
          </cell>
          <cell r="D293" t="str">
            <v>BRAZIL</v>
          </cell>
          <cell r="E293" t="str">
            <v>caa3</v>
          </cell>
        </row>
        <row r="294">
          <cell r="C294" t="str">
            <v>Banco Edwards</v>
          </cell>
          <cell r="D294" t="str">
            <v>CHILE</v>
          </cell>
          <cell r="E294" t="str">
            <v>ba1</v>
          </cell>
        </row>
        <row r="295">
          <cell r="C295" t="str">
            <v>Banco Espanol de Credito, S.A. (Banesto)</v>
          </cell>
          <cell r="D295" t="str">
            <v>SPAIN</v>
          </cell>
          <cell r="E295" t="str">
            <v>ba2</v>
          </cell>
        </row>
        <row r="296">
          <cell r="C296" t="str">
            <v>Banco Espirito Santo, S.A.</v>
          </cell>
          <cell r="D296" t="str">
            <v>PORTUGAL</v>
          </cell>
          <cell r="E296" t="str">
            <v>ca</v>
          </cell>
        </row>
        <row r="297">
          <cell r="C297" t="str">
            <v>Banco Exterior de Espana, S.A.</v>
          </cell>
          <cell r="D297" t="str">
            <v>SPAIN</v>
          </cell>
          <cell r="E297" t="str">
            <v>a3</v>
          </cell>
        </row>
        <row r="298">
          <cell r="C298" t="str">
            <v>Banco Fassil S.A.</v>
          </cell>
          <cell r="D298" t="str">
            <v>BOLIVIA</v>
          </cell>
          <cell r="E298" t="str">
            <v>b2</v>
          </cell>
        </row>
        <row r="299">
          <cell r="C299" t="str">
            <v>Banco Fibra S.A.</v>
          </cell>
          <cell r="D299" t="str">
            <v>BRAZIL</v>
          </cell>
          <cell r="E299" t="str">
            <v>b1</v>
          </cell>
        </row>
        <row r="300">
          <cell r="C300" t="str">
            <v>Banco Fibra S.A.</v>
          </cell>
          <cell r="D300" t="str">
            <v>BRAZIL</v>
          </cell>
          <cell r="E300" t="str">
            <v>b2</v>
          </cell>
        </row>
        <row r="301">
          <cell r="C301" t="str">
            <v>Banco FIE S.A.</v>
          </cell>
          <cell r="D301" t="str">
            <v>BOLIVIA</v>
          </cell>
          <cell r="E301" t="str">
            <v>b1</v>
          </cell>
        </row>
        <row r="302">
          <cell r="C302" t="str">
            <v>Banco Finansur S.A.</v>
          </cell>
          <cell r="D302" t="str">
            <v>ARGENTINA</v>
          </cell>
          <cell r="E302" t="str">
            <v>caa1</v>
          </cell>
        </row>
        <row r="303">
          <cell r="C303" t="str">
            <v>Banco Ford S.A.</v>
          </cell>
          <cell r="D303" t="str">
            <v>BRAZIL</v>
          </cell>
          <cell r="E303" t="str">
            <v>ba3</v>
          </cell>
        </row>
        <row r="304">
          <cell r="C304" t="str">
            <v>Banco Fortaleza S.A.</v>
          </cell>
          <cell r="D304" t="str">
            <v>BOLIVIA</v>
          </cell>
          <cell r="E304" t="str">
            <v>b2</v>
          </cell>
        </row>
        <row r="305">
          <cell r="C305" t="str">
            <v>Banco Gallego, S.A.</v>
          </cell>
          <cell r="D305" t="str">
            <v>SPAIN</v>
          </cell>
          <cell r="E305" t="str">
            <v>ca</v>
          </cell>
        </row>
        <row r="306">
          <cell r="C306" t="str">
            <v>Banco Ganadero S.A.</v>
          </cell>
          <cell r="D306" t="str">
            <v>BOLIVIA</v>
          </cell>
          <cell r="E306" t="str">
            <v>b1</v>
          </cell>
        </row>
        <row r="307">
          <cell r="C307" t="str">
            <v>Banco General, S.A.</v>
          </cell>
          <cell r="D307" t="str">
            <v>PANAMA</v>
          </cell>
          <cell r="E307" t="str">
            <v>ba2</v>
          </cell>
        </row>
        <row r="308">
          <cell r="C308" t="str">
            <v>Banco GMAC S.A.</v>
          </cell>
          <cell r="D308" t="str">
            <v>BRAZIL</v>
          </cell>
          <cell r="E308" t="str">
            <v>ba3</v>
          </cell>
        </row>
        <row r="309">
          <cell r="C309" t="str">
            <v>Banco GMAC S.A.</v>
          </cell>
          <cell r="D309" t="str">
            <v>BRAZIL</v>
          </cell>
          <cell r="E309" t="str">
            <v>ba3</v>
          </cell>
        </row>
        <row r="310">
          <cell r="C310" t="str">
            <v>Banco GNB Sudameris S.A.</v>
          </cell>
          <cell r="D310" t="str">
            <v>COLOMBIA</v>
          </cell>
          <cell r="E310" t="str">
            <v>ba2</v>
          </cell>
        </row>
        <row r="311">
          <cell r="C311" t="str">
            <v>Banco GNB Sudameris S.A.</v>
          </cell>
          <cell r="D311" t="str">
            <v>COLOMBIA</v>
          </cell>
          <cell r="E311" t="str">
            <v>ba3</v>
          </cell>
        </row>
        <row r="312">
          <cell r="C312" t="str">
            <v>Banco Guipuzcoano</v>
          </cell>
          <cell r="D312" t="str">
            <v>SPAIN</v>
          </cell>
          <cell r="E312" t="str">
            <v>ba1</v>
          </cell>
        </row>
        <row r="313">
          <cell r="C313" t="str">
            <v>Banco Hipotecario de Espana, S.A.</v>
          </cell>
          <cell r="D313" t="str">
            <v>SPAIN</v>
          </cell>
          <cell r="E313" t="str">
            <v>aa3</v>
          </cell>
        </row>
        <row r="314">
          <cell r="C314" t="str">
            <v>Banco Hipotecario del Uruguay</v>
          </cell>
          <cell r="D314" t="str">
            <v>URUGUAY</v>
          </cell>
          <cell r="E314" t="str">
            <v>b3</v>
          </cell>
        </row>
        <row r="315">
          <cell r="C315" t="str">
            <v>Banco Hipotecario S.A.</v>
          </cell>
          <cell r="D315" t="str">
            <v>ARGENTINA</v>
          </cell>
          <cell r="E315" t="str">
            <v>ba2</v>
          </cell>
        </row>
        <row r="316">
          <cell r="C316" t="str">
            <v>Banco Ibi S.A. - Banco Multiplo</v>
          </cell>
          <cell r="D316" t="str">
            <v>BRAZIL</v>
          </cell>
          <cell r="E316" t="str">
            <v>a1</v>
          </cell>
        </row>
        <row r="317">
          <cell r="C317" t="str">
            <v>Banco Icatu S.A.</v>
          </cell>
          <cell r="D317" t="str">
            <v>BRAZIL</v>
          </cell>
          <cell r="E317" t="str">
            <v>ba1</v>
          </cell>
        </row>
        <row r="318">
          <cell r="C318" t="str">
            <v>Banco Inbursa, S.A.</v>
          </cell>
          <cell r="D318" t="str">
            <v>MEXICO</v>
          </cell>
          <cell r="E318" t="str">
            <v>baa1</v>
          </cell>
        </row>
        <row r="319">
          <cell r="C319" t="str">
            <v>Banco Industrial do Brasil S.A.</v>
          </cell>
          <cell r="D319" t="str">
            <v>BRAZIL</v>
          </cell>
          <cell r="E319" t="str">
            <v>ba2</v>
          </cell>
        </row>
        <row r="320">
          <cell r="C320" t="str">
            <v>Banco Industrial e Comercial S.A. (Bicbanco)</v>
          </cell>
          <cell r="D320" t="str">
            <v>BRAZIL</v>
          </cell>
          <cell r="E320" t="str">
            <v>ba1</v>
          </cell>
        </row>
        <row r="321">
          <cell r="C321" t="str">
            <v>Banco Industrial S.A.</v>
          </cell>
          <cell r="D321" t="str">
            <v>GUATEMALA</v>
          </cell>
          <cell r="E321" t="str">
            <v>ba1</v>
          </cell>
        </row>
        <row r="322">
          <cell r="C322" t="str">
            <v>Banco Industrial S.A. (Argentina)</v>
          </cell>
          <cell r="D322" t="str">
            <v>ARGENTINA</v>
          </cell>
          <cell r="E322" t="str">
            <v>b3</v>
          </cell>
        </row>
        <row r="323">
          <cell r="C323" t="str">
            <v>Banco Indusval S.A. (BI&amp;P)</v>
          </cell>
          <cell r="D323" t="str">
            <v>BRAZIL</v>
          </cell>
          <cell r="E323" t="str">
            <v>b1</v>
          </cell>
        </row>
        <row r="324">
          <cell r="C324" t="str">
            <v>Banco Interacciones, S.A.</v>
          </cell>
          <cell r="D324" t="str">
            <v>MEXICO</v>
          </cell>
          <cell r="E324" t="str">
            <v>ba3</v>
          </cell>
        </row>
        <row r="325">
          <cell r="C325" t="str">
            <v>Banco Interacciones, S.A.</v>
          </cell>
          <cell r="D325" t="str">
            <v>MEXICO</v>
          </cell>
          <cell r="E325" t="str">
            <v>ba3</v>
          </cell>
        </row>
        <row r="326">
          <cell r="C326" t="str">
            <v>Banco Internacional de Costa Rica, S.A.</v>
          </cell>
          <cell r="D326" t="str">
            <v>PANAMA</v>
          </cell>
          <cell r="E326" t="str">
            <v>ba1</v>
          </cell>
        </row>
        <row r="327">
          <cell r="C327" t="str">
            <v>Banco Internacional del Peru - Interbank</v>
          </cell>
          <cell r="D327" t="str">
            <v>PERU</v>
          </cell>
          <cell r="E327" t="str">
            <v>baa3</v>
          </cell>
        </row>
        <row r="328">
          <cell r="C328" t="str">
            <v>Banco Itamarati S.A.</v>
          </cell>
          <cell r="D328" t="str">
            <v>BRAZIL</v>
          </cell>
          <cell r="E328" t="str">
            <v>ba1</v>
          </cell>
        </row>
        <row r="329">
          <cell r="C329" t="str">
            <v>Banco Itau Argentina S.A.</v>
          </cell>
          <cell r="D329" t="str">
            <v>ARGENTINA</v>
          </cell>
          <cell r="E329" t="str">
            <v>caa1</v>
          </cell>
        </row>
        <row r="330">
          <cell r="C330" t="str">
            <v>Banco Itau Argentina S.A.</v>
          </cell>
          <cell r="D330" t="str">
            <v>ARGENTINA</v>
          </cell>
          <cell r="E330" t="str">
            <v>caa3</v>
          </cell>
        </row>
        <row r="331">
          <cell r="C331" t="str">
            <v>Banco Itau BBA International, S.A.</v>
          </cell>
          <cell r="D331" t="str">
            <v>PORTUGAL</v>
          </cell>
          <cell r="E331" t="str">
            <v>baa3</v>
          </cell>
        </row>
        <row r="332">
          <cell r="C332" t="str">
            <v>Banco Itau BBA S.A.</v>
          </cell>
          <cell r="D332" t="str">
            <v>BRAZIL</v>
          </cell>
          <cell r="E332" t="str">
            <v>ba1</v>
          </cell>
        </row>
        <row r="333">
          <cell r="C333" t="str">
            <v>Banco Itau BBA S.A.</v>
          </cell>
          <cell r="D333" t="str">
            <v>BRAZIL</v>
          </cell>
          <cell r="E333" t="str">
            <v>baa1</v>
          </cell>
        </row>
        <row r="334">
          <cell r="C334" t="str">
            <v>Banco Itau Chile</v>
          </cell>
          <cell r="D334" t="str">
            <v>CHILE</v>
          </cell>
          <cell r="E334" t="str">
            <v>baa2</v>
          </cell>
        </row>
        <row r="335">
          <cell r="C335" t="str">
            <v>Banco Itau Uruguay S.A.</v>
          </cell>
          <cell r="D335" t="str">
            <v>URUGUAY</v>
          </cell>
          <cell r="E335" t="str">
            <v>ba2</v>
          </cell>
        </row>
        <row r="336">
          <cell r="C336" t="str">
            <v>Banco JP Morgan, S.A. (Mexico)</v>
          </cell>
          <cell r="D336" t="str">
            <v>MEXICO</v>
          </cell>
          <cell r="E336" t="str">
            <v>ba1</v>
          </cell>
        </row>
        <row r="337">
          <cell r="C337" t="str">
            <v>Banco JP Morgan, S.A. (Mexico)</v>
          </cell>
          <cell r="D337" t="str">
            <v>MEXICO</v>
          </cell>
          <cell r="E337" t="str">
            <v>ba1</v>
          </cell>
        </row>
        <row r="338">
          <cell r="C338" t="str">
            <v>Banco Latinoamericano de Comercio Exterior</v>
          </cell>
          <cell r="D338" t="str">
            <v>PANAMA</v>
          </cell>
          <cell r="E338" t="str">
            <v>baa2</v>
          </cell>
        </row>
        <row r="339">
          <cell r="C339" t="str">
            <v>Banco Macro S.A.</v>
          </cell>
          <cell r="D339" t="str">
            <v>ARGENTINA</v>
          </cell>
          <cell r="E339" t="str">
            <v>caa1</v>
          </cell>
        </row>
        <row r="340">
          <cell r="C340" t="str">
            <v>Banco Maxima S.A.</v>
          </cell>
          <cell r="D340" t="str">
            <v>BRAZIL</v>
          </cell>
          <cell r="E340" t="str">
            <v>b3</v>
          </cell>
        </row>
        <row r="341">
          <cell r="C341" t="str">
            <v>Banco Mello, S.A.</v>
          </cell>
          <cell r="D341" t="str">
            <v>PORTUGAL</v>
          </cell>
          <cell r="E341" t="str">
            <v>ba1</v>
          </cell>
        </row>
        <row r="342">
          <cell r="C342" t="str">
            <v>Banco Mercantil del Norte, S.A.</v>
          </cell>
          <cell r="D342" t="str">
            <v>MEXICO</v>
          </cell>
          <cell r="E342" t="str">
            <v>baa1</v>
          </cell>
        </row>
        <row r="343">
          <cell r="C343" t="str">
            <v>Banco Mercantil do Brasil S.A.</v>
          </cell>
          <cell r="D343" t="str">
            <v>BRAZIL</v>
          </cell>
          <cell r="E343" t="str">
            <v>b1</v>
          </cell>
        </row>
        <row r="344">
          <cell r="C344" t="str">
            <v>Banco Mercantil Santa Cruz S.A.</v>
          </cell>
          <cell r="D344" t="str">
            <v>BOLIVIA</v>
          </cell>
          <cell r="E344" t="str">
            <v>ba3</v>
          </cell>
        </row>
        <row r="345">
          <cell r="C345" t="str">
            <v>Banco Mizuho do Brasil S.A.</v>
          </cell>
          <cell r="D345" t="str">
            <v>BRAZIL</v>
          </cell>
          <cell r="E345" t="str">
            <v>ba3</v>
          </cell>
        </row>
        <row r="346">
          <cell r="C346" t="str">
            <v>Banco Modal S.A.</v>
          </cell>
          <cell r="D346" t="str">
            <v>BRAZIL</v>
          </cell>
          <cell r="E346" t="str">
            <v>b1</v>
          </cell>
        </row>
        <row r="347">
          <cell r="C347" t="str">
            <v>Banco Multiva, S.A.</v>
          </cell>
          <cell r="D347" t="str">
            <v>MEXICO</v>
          </cell>
          <cell r="E347" t="str">
            <v>b3</v>
          </cell>
        </row>
        <row r="348">
          <cell r="C348" t="str">
            <v>Banco Nacional de Bolivia S.A.</v>
          </cell>
          <cell r="D348" t="str">
            <v>BOLIVIA</v>
          </cell>
          <cell r="E348" t="str">
            <v>ba3</v>
          </cell>
        </row>
        <row r="349">
          <cell r="C349" t="str">
            <v>Banco Nacional de Comercio Exterior, S.N.C.</v>
          </cell>
          <cell r="D349" t="str">
            <v>MEXICO</v>
          </cell>
          <cell r="E349" t="str">
            <v>ba3</v>
          </cell>
        </row>
        <row r="350">
          <cell r="C350" t="str">
            <v>Banco Nacional de Costa Rica</v>
          </cell>
          <cell r="D350" t="str">
            <v>COSTA RICA</v>
          </cell>
          <cell r="E350" t="str">
            <v>ba1</v>
          </cell>
        </row>
        <row r="351">
          <cell r="C351" t="str">
            <v>Banco Nacional de Costa Rica</v>
          </cell>
          <cell r="D351" t="str">
            <v>COSTA RICA</v>
          </cell>
          <cell r="E351" t="str">
            <v>ba1</v>
          </cell>
        </row>
        <row r="352">
          <cell r="C352" t="str">
            <v>Banco Nacional de Mexico, S.A.</v>
          </cell>
          <cell r="D352" t="str">
            <v>MEXICO</v>
          </cell>
          <cell r="E352" t="str">
            <v>baa2</v>
          </cell>
        </row>
        <row r="353">
          <cell r="C353" t="str">
            <v>Banco Nacional de Obras y Servicios Publicos</v>
          </cell>
          <cell r="D353" t="str">
            <v>MEXICO</v>
          </cell>
          <cell r="E353" t="str">
            <v>ba3</v>
          </cell>
        </row>
        <row r="354">
          <cell r="C354" t="str">
            <v>Banco Nacional S.A.</v>
          </cell>
          <cell r="D354" t="str">
            <v>BRAZIL</v>
          </cell>
          <cell r="E354" t="str">
            <v>ba1</v>
          </cell>
        </row>
        <row r="355">
          <cell r="C355" t="str">
            <v>Banco Nossa Caixa S.A.</v>
          </cell>
          <cell r="D355" t="str">
            <v>BRAZIL</v>
          </cell>
          <cell r="E355" t="str">
            <v>a2</v>
          </cell>
        </row>
        <row r="356">
          <cell r="C356" t="str">
            <v>Banco O'Higgins</v>
          </cell>
          <cell r="D356" t="str">
            <v>CHILE</v>
          </cell>
          <cell r="E356" t="str">
            <v>a2</v>
          </cell>
        </row>
        <row r="357">
          <cell r="C357" t="str">
            <v>Banco Original do Agronegocio S.A.</v>
          </cell>
          <cell r="D357" t="str">
            <v>BRAZIL</v>
          </cell>
          <cell r="E357" t="str">
            <v>b1</v>
          </cell>
        </row>
        <row r="358">
          <cell r="C358" t="str">
            <v>Banco Original S.A.</v>
          </cell>
          <cell r="D358" t="str">
            <v>BRAZIL</v>
          </cell>
          <cell r="E358" t="str">
            <v>b1</v>
          </cell>
        </row>
        <row r="359">
          <cell r="C359" t="str">
            <v>Banco Osorno y La Union</v>
          </cell>
          <cell r="D359" t="str">
            <v>CHILE</v>
          </cell>
          <cell r="E359" t="str">
            <v>a3</v>
          </cell>
        </row>
        <row r="360">
          <cell r="C360" t="str">
            <v>Banco Pan S.A.</v>
          </cell>
          <cell r="D360" t="str">
            <v>BRAZIL</v>
          </cell>
          <cell r="E360" t="str">
            <v>b1</v>
          </cell>
        </row>
        <row r="361">
          <cell r="C361" t="str">
            <v>Banco Pastor, S.A.</v>
          </cell>
          <cell r="D361" t="str">
            <v>SPAIN</v>
          </cell>
          <cell r="E361" t="str">
            <v>ba2</v>
          </cell>
        </row>
        <row r="362">
          <cell r="C362" t="str">
            <v>Banco Patagonia S.A.</v>
          </cell>
          <cell r="D362" t="str">
            <v>ARGENTINA</v>
          </cell>
          <cell r="E362" t="str">
            <v>caa1</v>
          </cell>
        </row>
        <row r="363">
          <cell r="C363" t="str">
            <v>Banco Patagonia S.A.</v>
          </cell>
          <cell r="D363" t="str">
            <v>ARGENTINA</v>
          </cell>
          <cell r="E363" t="str">
            <v>caa3</v>
          </cell>
        </row>
        <row r="364">
          <cell r="C364" t="str">
            <v>Banco Paulista S.A.</v>
          </cell>
          <cell r="D364" t="str">
            <v>BRAZIL</v>
          </cell>
          <cell r="E364" t="str">
            <v>b2</v>
          </cell>
        </row>
        <row r="365">
          <cell r="C365" t="str">
            <v>Banco Piano S.A.</v>
          </cell>
          <cell r="D365" t="str">
            <v>ARGENTINA</v>
          </cell>
          <cell r="E365" t="str">
            <v>b2</v>
          </cell>
        </row>
        <row r="366">
          <cell r="C366" t="str">
            <v>Banco Piano S.A.</v>
          </cell>
          <cell r="D366" t="str">
            <v>ARGENTINA</v>
          </cell>
          <cell r="E366" t="str">
            <v>caa1</v>
          </cell>
        </row>
        <row r="367">
          <cell r="C367" t="str">
            <v>Banco Pichincha C.A.</v>
          </cell>
          <cell r="D367" t="str">
            <v>ECUADOR</v>
          </cell>
          <cell r="E367" t="str">
            <v>b2</v>
          </cell>
        </row>
        <row r="368">
          <cell r="C368" t="str">
            <v>Banco Pine S.A.</v>
          </cell>
          <cell r="D368" t="str">
            <v>BRAZIL</v>
          </cell>
          <cell r="E368" t="str">
            <v>ba1</v>
          </cell>
        </row>
        <row r="369">
          <cell r="C369" t="str">
            <v>Banco Pontual S.A.</v>
          </cell>
          <cell r="D369" t="str">
            <v>BRAZIL</v>
          </cell>
          <cell r="E369" t="str">
            <v>ba2</v>
          </cell>
        </row>
        <row r="370">
          <cell r="C370" t="str">
            <v>Banco Popolare Societa Cooperativa</v>
          </cell>
          <cell r="D370" t="str">
            <v>ITALY</v>
          </cell>
          <cell r="E370" t="str">
            <v>b3</v>
          </cell>
        </row>
        <row r="371">
          <cell r="C371" t="str">
            <v>Banco Popular de Puerto Rico</v>
          </cell>
          <cell r="D371" t="str">
            <v>UNITED STATES</v>
          </cell>
          <cell r="E371" t="str">
            <v>ba3</v>
          </cell>
        </row>
        <row r="372">
          <cell r="C372" t="str">
            <v>Banco Popular Dominicano, C. por A.</v>
          </cell>
          <cell r="D372" t="str">
            <v>DOMINICAN REPUBLIC</v>
          </cell>
          <cell r="E372" t="str">
            <v>b2</v>
          </cell>
        </row>
        <row r="373">
          <cell r="C373" t="str">
            <v>Banco Popular Dominicano, C. por A.</v>
          </cell>
          <cell r="D373" t="str">
            <v>DOMINICAN REPUBLIC</v>
          </cell>
          <cell r="E373" t="str">
            <v>ba2</v>
          </cell>
        </row>
        <row r="374">
          <cell r="C374" t="str">
            <v>Banco Popular Espanol, S.A.</v>
          </cell>
          <cell r="D374" t="str">
            <v>SPAIN</v>
          </cell>
          <cell r="E374" t="str">
            <v>b1</v>
          </cell>
        </row>
        <row r="375">
          <cell r="C375" t="str">
            <v>Banco Popular S.A.</v>
          </cell>
          <cell r="D375" t="str">
            <v>COLOMBIA</v>
          </cell>
          <cell r="E375" t="str">
            <v>ba2</v>
          </cell>
        </row>
        <row r="376">
          <cell r="C376" t="str">
            <v>Banco Portugues do Atlantico</v>
          </cell>
          <cell r="D376" t="str">
            <v>PORTUGAL</v>
          </cell>
          <cell r="E376" t="str">
            <v>a3</v>
          </cell>
        </row>
        <row r="377">
          <cell r="C377" t="str">
            <v>Banco Privado de Andorra</v>
          </cell>
          <cell r="D377" t="str">
            <v>ANDORRA</v>
          </cell>
          <cell r="E377" t="str">
            <v>ba1</v>
          </cell>
        </row>
        <row r="378">
          <cell r="C378" t="str">
            <v>Banco Privado Portugues S.A.</v>
          </cell>
          <cell r="D378" t="str">
            <v>PORTUGAL</v>
          </cell>
          <cell r="E378" t="str">
            <v>caa3</v>
          </cell>
        </row>
        <row r="379">
          <cell r="C379" t="str">
            <v>Banco Prosper S.A.</v>
          </cell>
          <cell r="D379" t="str">
            <v>BRAZIL</v>
          </cell>
          <cell r="E379" t="str">
            <v>b2</v>
          </cell>
        </row>
        <row r="380">
          <cell r="C380" t="str">
            <v>Banco Psa Finance Brasil S.A.</v>
          </cell>
          <cell r="D380" t="str">
            <v>BRAZIL</v>
          </cell>
          <cell r="E380" t="str">
            <v>ba3</v>
          </cell>
        </row>
        <row r="381">
          <cell r="C381" t="str">
            <v>Banco Pyme Ecofuturo S.A.</v>
          </cell>
          <cell r="D381" t="str">
            <v>BOLIVIA</v>
          </cell>
          <cell r="E381" t="str">
            <v>b2</v>
          </cell>
        </row>
        <row r="382">
          <cell r="C382" t="str">
            <v>Banco Pyme Los Andes Procredit. S.A.</v>
          </cell>
          <cell r="D382" t="str">
            <v>BOLIVIA</v>
          </cell>
          <cell r="E382" t="str">
            <v>ba3</v>
          </cell>
        </row>
        <row r="383">
          <cell r="C383" t="str">
            <v>Banco Regional de Cuyo S.A.</v>
          </cell>
          <cell r="D383" t="str">
            <v>ARGENTINA</v>
          </cell>
          <cell r="E383" t="str">
            <v>ba3</v>
          </cell>
        </row>
        <row r="384">
          <cell r="C384" t="str">
            <v>Banco Regional de Monterrey, S.A.</v>
          </cell>
          <cell r="D384" t="str">
            <v>MEXICO</v>
          </cell>
          <cell r="E384" t="str">
            <v>baa3</v>
          </cell>
        </row>
        <row r="385">
          <cell r="C385" t="str">
            <v>Banco Regional S.A.E.C.A.</v>
          </cell>
          <cell r="D385" t="str">
            <v>PARAGUAY</v>
          </cell>
          <cell r="E385" t="str">
            <v>ba2</v>
          </cell>
        </row>
        <row r="386">
          <cell r="C386" t="str">
            <v>Banco Ribeirao Preto S.A. (BRP)</v>
          </cell>
          <cell r="D386" t="str">
            <v>BRAZIL</v>
          </cell>
          <cell r="E386" t="str">
            <v>ba2</v>
          </cell>
        </row>
        <row r="387">
          <cell r="C387" t="str">
            <v>Banco Rural S.A.</v>
          </cell>
          <cell r="D387" t="str">
            <v>BRAZIL</v>
          </cell>
          <cell r="E387" t="str">
            <v>c</v>
          </cell>
        </row>
        <row r="388">
          <cell r="C388" t="str">
            <v>Banco Sabadell, S.A.</v>
          </cell>
          <cell r="D388" t="str">
            <v>SPAIN</v>
          </cell>
          <cell r="E388" t="str">
            <v>ba3</v>
          </cell>
        </row>
        <row r="389">
          <cell r="C389" t="str">
            <v>Banco Saenz S.A.</v>
          </cell>
          <cell r="D389" t="str">
            <v>ARGENTINA</v>
          </cell>
          <cell r="E389" t="str">
            <v>caa1</v>
          </cell>
        </row>
        <row r="390">
          <cell r="C390" t="str">
            <v>Banco Saenz S.A.</v>
          </cell>
          <cell r="D390" t="str">
            <v>ARGENTINA</v>
          </cell>
          <cell r="E390" t="str">
            <v>caa3</v>
          </cell>
        </row>
        <row r="391">
          <cell r="C391" t="str">
            <v>Banco Safra S.A.</v>
          </cell>
          <cell r="D391" t="str">
            <v>BRAZIL</v>
          </cell>
          <cell r="E391" t="str">
            <v>baa2</v>
          </cell>
        </row>
        <row r="392">
          <cell r="C392" t="str">
            <v>Banco Santander (Brasil) S.A.</v>
          </cell>
          <cell r="D392" t="str">
            <v>BRAZIL</v>
          </cell>
          <cell r="E392" t="str">
            <v>baa2</v>
          </cell>
        </row>
        <row r="393">
          <cell r="C393" t="str">
            <v>Banco Santander (Chile) (Old)</v>
          </cell>
          <cell r="D393" t="str">
            <v>CHILE</v>
          </cell>
          <cell r="E393" t="str">
            <v>a2</v>
          </cell>
        </row>
        <row r="394">
          <cell r="C394" t="str">
            <v>Banco Santander (Mexico), S.A.</v>
          </cell>
          <cell r="D394" t="str">
            <v>MEXICO</v>
          </cell>
          <cell r="E394" t="str">
            <v>baa1</v>
          </cell>
        </row>
        <row r="395">
          <cell r="C395" t="str">
            <v>Banco Santander Brasil S.A.</v>
          </cell>
          <cell r="D395" t="str">
            <v>BRAZIL</v>
          </cell>
          <cell r="E395" t="str">
            <v>ba1</v>
          </cell>
        </row>
        <row r="396">
          <cell r="C396" t="str">
            <v>Banco Santander Puerto Rico</v>
          </cell>
          <cell r="D396" t="str">
            <v>UNITED STATES</v>
          </cell>
          <cell r="E396" t="str">
            <v>ba2</v>
          </cell>
        </row>
        <row r="397">
          <cell r="C397" t="str">
            <v>Banco Santander Rio S.A.</v>
          </cell>
          <cell r="D397" t="str">
            <v>ARGENTINA</v>
          </cell>
          <cell r="E397" t="str">
            <v>caa1</v>
          </cell>
        </row>
        <row r="398">
          <cell r="C398" t="str">
            <v>Banco Santander S.A. (Spain)</v>
          </cell>
          <cell r="D398" t="str">
            <v>SPAIN</v>
          </cell>
          <cell r="E398" t="str">
            <v>baa1</v>
          </cell>
        </row>
        <row r="399">
          <cell r="C399" t="str">
            <v>Banco Santander Totta S.A.</v>
          </cell>
          <cell r="D399" t="str">
            <v>PORTUGAL</v>
          </cell>
          <cell r="E399" t="str">
            <v>ba3</v>
          </cell>
        </row>
        <row r="400">
          <cell r="C400" t="str">
            <v>Banco Santander, S.A. (Uruguay)</v>
          </cell>
          <cell r="D400" t="str">
            <v>URUGUAY</v>
          </cell>
          <cell r="E400" t="str">
            <v>ba1</v>
          </cell>
        </row>
        <row r="401">
          <cell r="C401" t="str">
            <v>Banco Santander-Chile</v>
          </cell>
          <cell r="D401" t="str">
            <v>CHILE</v>
          </cell>
          <cell r="E401" t="str">
            <v>a2</v>
          </cell>
        </row>
        <row r="402">
          <cell r="C402" t="str">
            <v>Banco Santos S.A.</v>
          </cell>
          <cell r="D402" t="str">
            <v>BRAZIL</v>
          </cell>
          <cell r="E402" t="str">
            <v>caa3</v>
          </cell>
        </row>
        <row r="403">
          <cell r="C403" t="str">
            <v>Banco Sofisa S.A.</v>
          </cell>
          <cell r="D403" t="str">
            <v>BRAZIL</v>
          </cell>
          <cell r="E403" t="str">
            <v>ba2</v>
          </cell>
        </row>
        <row r="404">
          <cell r="C404" t="str">
            <v>Banco Solidario S.A. (Bolivia)</v>
          </cell>
          <cell r="D404" t="str">
            <v>BOLIVIA</v>
          </cell>
          <cell r="E404" t="str">
            <v>ba3</v>
          </cell>
        </row>
        <row r="405">
          <cell r="C405" t="str">
            <v>Banco Sudameris Brasil S.A.</v>
          </cell>
          <cell r="D405" t="str">
            <v>BRAZIL</v>
          </cell>
          <cell r="E405" t="str">
            <v>ba1</v>
          </cell>
        </row>
        <row r="406">
          <cell r="C406" t="str">
            <v>Banco Sumitomo Mitsui Brasileiro S.A.</v>
          </cell>
          <cell r="D406" t="str">
            <v>BRAZIL</v>
          </cell>
          <cell r="E406" t="str">
            <v>ba1</v>
          </cell>
        </row>
        <row r="407">
          <cell r="C407" t="str">
            <v>Banco Supervielle S.A.</v>
          </cell>
          <cell r="D407" t="str">
            <v>ARGENTINA</v>
          </cell>
          <cell r="E407" t="str">
            <v>caa1</v>
          </cell>
        </row>
        <row r="408">
          <cell r="C408" t="str">
            <v>Banco Union S.A. (Bolivia)</v>
          </cell>
          <cell r="D408" t="str">
            <v>BOLIVIA</v>
          </cell>
          <cell r="E408" t="str">
            <v>b1</v>
          </cell>
        </row>
        <row r="409">
          <cell r="C409" t="str">
            <v>Banco Ve por Mas, S.A.</v>
          </cell>
          <cell r="D409" t="str">
            <v>MEXICO</v>
          </cell>
          <cell r="E409" t="str">
            <v>ba3</v>
          </cell>
        </row>
        <row r="410">
          <cell r="C410" t="str">
            <v>Banco Votorantim S.A.</v>
          </cell>
          <cell r="D410" t="str">
            <v>BRAZIL</v>
          </cell>
          <cell r="E410" t="str">
            <v>baa3</v>
          </cell>
        </row>
        <row r="411">
          <cell r="C411" t="str">
            <v>Bancolombia S.A.</v>
          </cell>
          <cell r="D411" t="str">
            <v>COLOMBIA</v>
          </cell>
          <cell r="E411" t="str">
            <v>baa3</v>
          </cell>
        </row>
        <row r="412">
          <cell r="C412" t="str">
            <v>BanCoppel, S.A.</v>
          </cell>
          <cell r="D412" t="str">
            <v>MEXICO</v>
          </cell>
          <cell r="E412" t="str">
            <v>caa1</v>
          </cell>
        </row>
        <row r="413">
          <cell r="C413" t="str">
            <v>BancorpSouth Bank</v>
          </cell>
          <cell r="D413" t="str">
            <v>UNITED STATES</v>
          </cell>
          <cell r="E413" t="str">
            <v>baa1</v>
          </cell>
        </row>
        <row r="414">
          <cell r="C414" t="str">
            <v>Banesco Banco Universal, C.A.</v>
          </cell>
          <cell r="D414" t="str">
            <v>VENEZUELA</v>
          </cell>
          <cell r="E414" t="str">
            <v>b2</v>
          </cell>
        </row>
        <row r="415">
          <cell r="C415" t="str">
            <v>Bangkok Bank Public Company Limited</v>
          </cell>
          <cell r="D415" t="str">
            <v>THAILAND</v>
          </cell>
          <cell r="E415" t="str">
            <v>baa2</v>
          </cell>
        </row>
        <row r="416">
          <cell r="C416" t="str">
            <v>Bangkok Metropolitan Bank</v>
          </cell>
          <cell r="D416" t="str">
            <v>THAILAND</v>
          </cell>
          <cell r="E416" t="str">
            <v>caa3</v>
          </cell>
        </row>
        <row r="417">
          <cell r="C417" t="str">
            <v>Banif - Banco Int. do Funchal (Brasil), S.A.</v>
          </cell>
          <cell r="D417" t="str">
            <v>BRAZIL</v>
          </cell>
          <cell r="E417" t="str">
            <v>ba3</v>
          </cell>
        </row>
        <row r="418">
          <cell r="C418" t="str">
            <v>Banif - Banco Int. do Funchal (Brasil), S.A.</v>
          </cell>
          <cell r="D418" t="str">
            <v>BRAZIL</v>
          </cell>
          <cell r="E418" t="str">
            <v>b3</v>
          </cell>
        </row>
        <row r="419">
          <cell r="C419" t="str">
            <v>Banif Banco de Investimento (Brasil) S.A.</v>
          </cell>
          <cell r="D419" t="str">
            <v>BRAZIL</v>
          </cell>
          <cell r="E419" t="str">
            <v>caa2</v>
          </cell>
        </row>
        <row r="420">
          <cell r="C420" t="str">
            <v>BANIF-Banco Internacional do Funchal, S.A.</v>
          </cell>
          <cell r="D420" t="str">
            <v>PORTUGAL</v>
          </cell>
          <cell r="E420" t="str">
            <v>ca</v>
          </cell>
        </row>
        <row r="421">
          <cell r="C421" t="str">
            <v>Banistmo, S.A.</v>
          </cell>
          <cell r="D421" t="str">
            <v>PANAMA</v>
          </cell>
          <cell r="E421" t="str">
            <v>baa2</v>
          </cell>
        </row>
        <row r="422">
          <cell r="C422" t="str">
            <v>Bank Al-Jazira</v>
          </cell>
          <cell r="D422" t="str">
            <v>SAUDI ARABIA</v>
          </cell>
          <cell r="E422" t="str">
            <v>baa3</v>
          </cell>
        </row>
        <row r="423">
          <cell r="C423" t="str">
            <v>Bank AlBilad</v>
          </cell>
          <cell r="D423" t="str">
            <v>SAUDI ARABIA</v>
          </cell>
          <cell r="E423" t="str">
            <v>baa2</v>
          </cell>
        </row>
        <row r="424">
          <cell r="C424" t="str">
            <v>Bank AlBilad</v>
          </cell>
          <cell r="D424" t="str">
            <v>SAUDI ARABIA</v>
          </cell>
          <cell r="E424" t="str">
            <v>baa2</v>
          </cell>
        </row>
        <row r="425">
          <cell r="C425" t="str">
            <v>Bank Audi S.A.L.</v>
          </cell>
          <cell r="D425" t="str">
            <v>LEBANON</v>
          </cell>
          <cell r="E425" t="str">
            <v>b1</v>
          </cell>
        </row>
        <row r="426">
          <cell r="C426" t="str">
            <v>Bank BPH S.A.</v>
          </cell>
          <cell r="D426" t="str">
            <v>POLAND</v>
          </cell>
          <cell r="E426" t="str">
            <v>ba2</v>
          </cell>
        </row>
        <row r="427">
          <cell r="C427" t="str">
            <v>Bank Bumi Daya (P.T.)</v>
          </cell>
          <cell r="D427" t="str">
            <v>INDONESIA</v>
          </cell>
          <cell r="E427" t="str">
            <v>caa3</v>
          </cell>
        </row>
        <row r="428">
          <cell r="C428" t="str">
            <v>Bank CenterCredit</v>
          </cell>
          <cell r="D428" t="str">
            <v>KAZAKHSTAN</v>
          </cell>
          <cell r="E428" t="str">
            <v>b3</v>
          </cell>
        </row>
        <row r="429">
          <cell r="C429" t="str">
            <v>Bank Central Asia Tbk (P.T.)</v>
          </cell>
          <cell r="D429" t="str">
            <v>INDONESIA</v>
          </cell>
          <cell r="E429" t="str">
            <v>baa3</v>
          </cell>
        </row>
        <row r="430">
          <cell r="C430" t="str">
            <v>Bank Dagang Nasional Indonesia (P.T.)</v>
          </cell>
          <cell r="D430" t="str">
            <v>INDONESIA</v>
          </cell>
          <cell r="E430" t="str">
            <v>caa3</v>
          </cell>
        </row>
        <row r="431">
          <cell r="C431" t="str">
            <v>Bank Dagang Negara (P.T.)</v>
          </cell>
          <cell r="D431" t="str">
            <v>INDONESIA</v>
          </cell>
          <cell r="E431" t="str">
            <v>caa3</v>
          </cell>
        </row>
        <row r="432">
          <cell r="C432" t="str">
            <v>Bank Danamon Indonesia TBK (P.T.)</v>
          </cell>
          <cell r="D432" t="str">
            <v>INDONESIA</v>
          </cell>
          <cell r="E432" t="str">
            <v>ba2</v>
          </cell>
        </row>
        <row r="433">
          <cell r="C433" t="str">
            <v>Bank Depozytowo-Kredytowy S.A. Grupa Pekao SA</v>
          </cell>
          <cell r="D433" t="str">
            <v>POLAND</v>
          </cell>
          <cell r="E433" t="str">
            <v>ba2</v>
          </cell>
        </row>
        <row r="434">
          <cell r="C434" t="str">
            <v>Bank Dhofar SAOG</v>
          </cell>
          <cell r="D434" t="str">
            <v>OMAN</v>
          </cell>
          <cell r="E434" t="str">
            <v>ba1</v>
          </cell>
        </row>
        <row r="435">
          <cell r="C435" t="str">
            <v>Bank Ekspor Impor Indonesia (P.T.)</v>
          </cell>
          <cell r="D435" t="str">
            <v>INDONESIA</v>
          </cell>
          <cell r="E435" t="str">
            <v>caa3</v>
          </cell>
        </row>
        <row r="436">
          <cell r="C436" t="str">
            <v>Bank Evropeyskiy</v>
          </cell>
          <cell r="D436" t="str">
            <v>UKRAINE</v>
          </cell>
          <cell r="E436" t="str">
            <v>caa3</v>
          </cell>
        </row>
        <row r="437">
          <cell r="C437" t="str">
            <v>Bank Finance and Credit JSC</v>
          </cell>
          <cell r="D437" t="str">
            <v>UKRAINE</v>
          </cell>
          <cell r="E437" t="str">
            <v>caa3</v>
          </cell>
        </row>
        <row r="438">
          <cell r="C438" t="str">
            <v>Bank for Investment &amp; Development of Vietnam</v>
          </cell>
          <cell r="D438" t="str">
            <v>VIETNAM</v>
          </cell>
          <cell r="E438" t="str">
            <v>caa1</v>
          </cell>
        </row>
        <row r="439">
          <cell r="C439" t="str">
            <v>Bank Gospodarki Zywnosciowej S.A.</v>
          </cell>
          <cell r="D439" t="str">
            <v>POLAND</v>
          </cell>
          <cell r="E439" t="str">
            <v>ba2</v>
          </cell>
        </row>
        <row r="440">
          <cell r="C440" t="str">
            <v>Bank Handlowy w Warszawie S.A.</v>
          </cell>
          <cell r="D440" t="str">
            <v>POLAND</v>
          </cell>
          <cell r="E440" t="str">
            <v>baa3</v>
          </cell>
        </row>
        <row r="441">
          <cell r="C441" t="str">
            <v>Bank Hapoalim B.M.</v>
          </cell>
          <cell r="D441" t="str">
            <v>ISRAEL</v>
          </cell>
          <cell r="E441" t="str">
            <v>baa2</v>
          </cell>
        </row>
        <row r="442">
          <cell r="C442" t="str">
            <v>Bank Internasional Indonesia (P.T.)</v>
          </cell>
          <cell r="D442" t="str">
            <v>INDONESIA</v>
          </cell>
          <cell r="E442" t="str">
            <v>ba2</v>
          </cell>
        </row>
        <row r="443">
          <cell r="C443" t="str">
            <v>Bank Julius Baer &amp; Co. Ltd.</v>
          </cell>
          <cell r="D443" t="str">
            <v>SWITZERLAND</v>
          </cell>
          <cell r="E443" t="str">
            <v>a2</v>
          </cell>
        </row>
        <row r="444">
          <cell r="C444" t="str">
            <v>Bank Leumi</v>
          </cell>
          <cell r="D444" t="str">
            <v>ISRAEL</v>
          </cell>
          <cell r="E444" t="str">
            <v>baa2</v>
          </cell>
        </row>
        <row r="445">
          <cell r="C445" t="str">
            <v>Bank Mandiri (P.T.)</v>
          </cell>
          <cell r="D445" t="str">
            <v>INDONESIA</v>
          </cell>
          <cell r="E445" t="str">
            <v>ba1</v>
          </cell>
        </row>
        <row r="446">
          <cell r="C446" t="str">
            <v>Bank Mayapada Internasional Tbk. (MAYA)</v>
          </cell>
          <cell r="D446" t="str">
            <v>INDONESIA</v>
          </cell>
          <cell r="E446" t="str">
            <v>b2</v>
          </cell>
        </row>
        <row r="447">
          <cell r="C447" t="str">
            <v>Bank MENATEP</v>
          </cell>
          <cell r="D447" t="str">
            <v>RUSSIA</v>
          </cell>
          <cell r="E447" t="str">
            <v>caa3</v>
          </cell>
        </row>
        <row r="448">
          <cell r="C448" t="str">
            <v>Bank Millennium S.A.</v>
          </cell>
          <cell r="D448" t="str">
            <v>POLAND</v>
          </cell>
          <cell r="E448" t="str">
            <v>b1</v>
          </cell>
        </row>
        <row r="449">
          <cell r="C449" t="str">
            <v>Bank Morgan Stanley AG</v>
          </cell>
          <cell r="D449" t="str">
            <v>SWITZERLAND</v>
          </cell>
          <cell r="E449" t="str">
            <v>baa3</v>
          </cell>
        </row>
        <row r="450">
          <cell r="C450" t="str">
            <v>Bank Moscow-Minsk</v>
          </cell>
          <cell r="D450" t="str">
            <v>BELARUS</v>
          </cell>
          <cell r="E450" t="str">
            <v>b3</v>
          </cell>
        </row>
        <row r="451">
          <cell r="C451" t="str">
            <v>Bank Nadra</v>
          </cell>
          <cell r="D451" t="str">
            <v>UKRAINE</v>
          </cell>
          <cell r="E451" t="str">
            <v>caa3</v>
          </cell>
        </row>
        <row r="452">
          <cell r="C452" t="str">
            <v>Bank Nederlandse Gemeenten N.V.</v>
          </cell>
          <cell r="D452" t="str">
            <v>NETHERLANDS</v>
          </cell>
          <cell r="E452" t="str">
            <v>a1</v>
          </cell>
        </row>
        <row r="453">
          <cell r="C453" t="str">
            <v>Bank Negara Indonesia TBK (P.T.)</v>
          </cell>
          <cell r="D453" t="str">
            <v>INDONESIA</v>
          </cell>
          <cell r="E453" t="str">
            <v>ba1</v>
          </cell>
        </row>
        <row r="454">
          <cell r="C454" t="str">
            <v>Bank Ochrony Srodowiska, S.A., Group</v>
          </cell>
          <cell r="D454" t="str">
            <v>POLAND</v>
          </cell>
          <cell r="E454" t="str">
            <v>b2</v>
          </cell>
        </row>
        <row r="455">
          <cell r="C455" t="str">
            <v>Bank of Alexandria SAE</v>
          </cell>
          <cell r="D455" t="str">
            <v>EGYPT</v>
          </cell>
          <cell r="E455" t="str">
            <v>caa1</v>
          </cell>
        </row>
        <row r="456">
          <cell r="C456" t="str">
            <v>Bank of America Arizona</v>
          </cell>
          <cell r="D456" t="str">
            <v>UNITED STATES</v>
          </cell>
          <cell r="E456" t="str">
            <v>aa3</v>
          </cell>
        </row>
        <row r="457">
          <cell r="C457" t="str">
            <v>Bank of America Illinois</v>
          </cell>
          <cell r="D457" t="str">
            <v>UNITED STATES</v>
          </cell>
          <cell r="E457" t="str">
            <v>a2</v>
          </cell>
        </row>
        <row r="458">
          <cell r="C458" t="str">
            <v>Bank of America Mexico, S.A.</v>
          </cell>
          <cell r="D458" t="str">
            <v>MEXICO</v>
          </cell>
          <cell r="E458" t="str">
            <v>ba1</v>
          </cell>
        </row>
        <row r="459">
          <cell r="C459" t="str">
            <v>Bank of America Mexico, S.A.</v>
          </cell>
          <cell r="D459" t="str">
            <v>MEXICO</v>
          </cell>
          <cell r="E459" t="str">
            <v>ba1</v>
          </cell>
        </row>
        <row r="460">
          <cell r="C460" t="str">
            <v>Bank of America National Association (USA)</v>
          </cell>
          <cell r="D460" t="str">
            <v>UNITED STATES</v>
          </cell>
          <cell r="E460" t="str">
            <v>aa3</v>
          </cell>
        </row>
        <row r="461">
          <cell r="C461" t="str">
            <v>Bank of America National Trust &amp; Savings Assn</v>
          </cell>
          <cell r="D461" t="str">
            <v>UNITED STATES</v>
          </cell>
          <cell r="E461" t="str">
            <v>aa2</v>
          </cell>
        </row>
        <row r="462">
          <cell r="C462" t="str">
            <v>Bank of America Nevada</v>
          </cell>
          <cell r="D462" t="str">
            <v>UNITED STATES</v>
          </cell>
          <cell r="E462" t="str">
            <v>aa3</v>
          </cell>
        </row>
        <row r="463">
          <cell r="C463" t="str">
            <v>Bank of America NW</v>
          </cell>
          <cell r="D463" t="str">
            <v>UNITED STATES</v>
          </cell>
          <cell r="E463" t="str">
            <v>aa3</v>
          </cell>
        </row>
        <row r="464">
          <cell r="C464" t="str">
            <v>Bank of America Oregon</v>
          </cell>
          <cell r="D464" t="str">
            <v>UNITED STATES</v>
          </cell>
          <cell r="E464" t="str">
            <v>aa3</v>
          </cell>
        </row>
        <row r="465">
          <cell r="C465" t="str">
            <v>Bank of America Texas, N.A.</v>
          </cell>
          <cell r="D465" t="str">
            <v>UNITED STATES</v>
          </cell>
          <cell r="E465" t="str">
            <v>a3</v>
          </cell>
        </row>
        <row r="466">
          <cell r="C466" t="str">
            <v>Bank of America, N.A.</v>
          </cell>
          <cell r="D466" t="str">
            <v>UNITED STATES</v>
          </cell>
          <cell r="E466" t="str">
            <v>baa2</v>
          </cell>
        </row>
        <row r="467">
          <cell r="C467" t="str">
            <v>Bank of Ayudhya</v>
          </cell>
          <cell r="D467" t="str">
            <v>THAILAND</v>
          </cell>
          <cell r="E467" t="str">
            <v>ba1</v>
          </cell>
        </row>
        <row r="468">
          <cell r="C468" t="str">
            <v>Bank of Baroda</v>
          </cell>
          <cell r="D468" t="str">
            <v>INDIA</v>
          </cell>
          <cell r="E468" t="str">
            <v>ba2</v>
          </cell>
        </row>
        <row r="469">
          <cell r="C469" t="str">
            <v>Bank of Beirut</v>
          </cell>
          <cell r="D469" t="str">
            <v>LEBANON</v>
          </cell>
          <cell r="E469" t="str">
            <v>ba3</v>
          </cell>
        </row>
        <row r="470">
          <cell r="C470" t="str">
            <v>Bank of Bermuda Ltd. (The)</v>
          </cell>
          <cell r="D470" t="str">
            <v>BERMUDA</v>
          </cell>
          <cell r="E470" t="str">
            <v>a2</v>
          </cell>
        </row>
        <row r="471">
          <cell r="C471" t="str">
            <v>Bank of Boston Connecticut</v>
          </cell>
          <cell r="D471" t="str">
            <v>UNITED STATES</v>
          </cell>
          <cell r="E471" t="str">
            <v>a2</v>
          </cell>
        </row>
        <row r="472">
          <cell r="C472" t="str">
            <v>Bank of California, N.A.</v>
          </cell>
          <cell r="D472" t="str">
            <v>UNITED STATES</v>
          </cell>
          <cell r="E472" t="str">
            <v>a3</v>
          </cell>
        </row>
        <row r="473">
          <cell r="C473" t="str">
            <v>Bank of Ceylon</v>
          </cell>
          <cell r="D473" t="str">
            <v>SRI LANKA</v>
          </cell>
          <cell r="E473" t="str">
            <v>b2</v>
          </cell>
        </row>
        <row r="474">
          <cell r="C474" t="str">
            <v>Bank of China (Hong Kong) Limited</v>
          </cell>
          <cell r="D474" t="str">
            <v>HONG KONG</v>
          </cell>
          <cell r="E474" t="str">
            <v>a2</v>
          </cell>
        </row>
        <row r="475">
          <cell r="C475" t="str">
            <v>Bank of China Limited</v>
          </cell>
          <cell r="D475" t="str">
            <v>CHINA</v>
          </cell>
          <cell r="E475" t="str">
            <v>baa2</v>
          </cell>
        </row>
        <row r="476">
          <cell r="C476" t="str">
            <v>Bank of Communications Co., Ltd.</v>
          </cell>
          <cell r="D476" t="str">
            <v>CHINA</v>
          </cell>
          <cell r="E476" t="str">
            <v>baa3</v>
          </cell>
        </row>
        <row r="477">
          <cell r="C477" t="str">
            <v>BANK OF CYPRUS PUBLIC COMPANY LIMITED</v>
          </cell>
          <cell r="D477" t="str">
            <v>CYPRUS</v>
          </cell>
          <cell r="E477" t="str">
            <v>ca</v>
          </cell>
        </row>
        <row r="478">
          <cell r="C478" t="str">
            <v>Bank of East Asia, Limited</v>
          </cell>
          <cell r="D478" t="str">
            <v>HONG KONG</v>
          </cell>
          <cell r="E478" t="str">
            <v>baa2</v>
          </cell>
        </row>
        <row r="479">
          <cell r="C479" t="str">
            <v>Bank of Fukuoka, Ltd.</v>
          </cell>
          <cell r="D479" t="str">
            <v>JAPAN</v>
          </cell>
          <cell r="E479" t="str">
            <v>baa3</v>
          </cell>
        </row>
        <row r="480">
          <cell r="C480" t="str">
            <v>Bank of Georgia</v>
          </cell>
          <cell r="D480" t="str">
            <v>GEORGIA</v>
          </cell>
          <cell r="E480" t="str">
            <v>ba3</v>
          </cell>
        </row>
        <row r="481">
          <cell r="C481" t="str">
            <v>Bank of Hawaii</v>
          </cell>
          <cell r="D481" t="str">
            <v>UNITED STATES</v>
          </cell>
          <cell r="E481" t="str">
            <v>aa3</v>
          </cell>
        </row>
        <row r="482">
          <cell r="C482" t="str">
            <v>Bank of India</v>
          </cell>
          <cell r="D482" t="str">
            <v>INDIA</v>
          </cell>
          <cell r="E482" t="str">
            <v>ba2</v>
          </cell>
        </row>
        <row r="483">
          <cell r="C483" t="str">
            <v>Bank of Ireland</v>
          </cell>
          <cell r="D483" t="str">
            <v>IRELAND</v>
          </cell>
          <cell r="E483" t="str">
            <v>b1</v>
          </cell>
        </row>
        <row r="484">
          <cell r="C484" t="str">
            <v>Bank of Ireland (UK) Plc</v>
          </cell>
          <cell r="D484" t="str">
            <v>UNITED KINGDOM</v>
          </cell>
          <cell r="E484" t="str">
            <v>b1</v>
          </cell>
        </row>
        <row r="485">
          <cell r="C485" t="str">
            <v>Bank of Ireland (UK) Plc</v>
          </cell>
          <cell r="D485" t="str">
            <v>UNITED KINGDOM</v>
          </cell>
          <cell r="E485" t="str">
            <v>ba1</v>
          </cell>
        </row>
        <row r="486">
          <cell r="C486" t="str">
            <v>Bank of Khanty-Mansiysk, JSC</v>
          </cell>
          <cell r="D486" t="str">
            <v>RUSSIA</v>
          </cell>
          <cell r="E486" t="str">
            <v>b2</v>
          </cell>
        </row>
        <row r="487">
          <cell r="C487" t="str">
            <v>Bank of Khanty-Mansiysk, JSC</v>
          </cell>
          <cell r="D487" t="str">
            <v>RUSSIA</v>
          </cell>
          <cell r="E487" t="str">
            <v>b1</v>
          </cell>
        </row>
        <row r="488">
          <cell r="C488" t="str">
            <v>Bank of Kigali Ltd</v>
          </cell>
          <cell r="D488" t="str">
            <v>RWANDA</v>
          </cell>
          <cell r="E488" t="str">
            <v>b2</v>
          </cell>
        </row>
        <row r="489">
          <cell r="C489" t="str">
            <v>Bank of Kyoto, Ltd.</v>
          </cell>
          <cell r="D489" t="str">
            <v>JAPAN</v>
          </cell>
          <cell r="E489" t="str">
            <v>ba2</v>
          </cell>
        </row>
        <row r="490">
          <cell r="C490" t="str">
            <v>Bank of Melbourne Limited</v>
          </cell>
          <cell r="D490" t="str">
            <v>AUSTRALIA</v>
          </cell>
          <cell r="E490" t="str">
            <v>a2</v>
          </cell>
        </row>
        <row r="491">
          <cell r="C491" t="str">
            <v>Bank of Montreal</v>
          </cell>
          <cell r="D491" t="str">
            <v>CANADA</v>
          </cell>
          <cell r="E491" t="str">
            <v>a2</v>
          </cell>
        </row>
        <row r="492">
          <cell r="C492" t="str">
            <v>Bank of Moscow</v>
          </cell>
          <cell r="D492" t="str">
            <v>RUSSIA</v>
          </cell>
          <cell r="E492" t="str">
            <v>b2</v>
          </cell>
        </row>
        <row r="493">
          <cell r="C493" t="str">
            <v>Bank of N.T. Butterfield &amp; Son Ltd.(The)</v>
          </cell>
          <cell r="D493" t="str">
            <v>BERMUDA</v>
          </cell>
          <cell r="E493" t="str">
            <v>baa3</v>
          </cell>
        </row>
        <row r="494">
          <cell r="C494" t="str">
            <v>Bank of Nevada</v>
          </cell>
          <cell r="D494" t="str">
            <v>UNITED STATES</v>
          </cell>
          <cell r="E494" t="str">
            <v>ba1</v>
          </cell>
        </row>
        <row r="495">
          <cell r="C495" t="str">
            <v>Bank of New York (Luxembourg) S.A. (The)</v>
          </cell>
          <cell r="D495" t="str">
            <v>LUXEMBOURG</v>
          </cell>
          <cell r="E495" t="str">
            <v>a1</v>
          </cell>
        </row>
        <row r="496">
          <cell r="C496" t="str">
            <v>Bank of New York (NJ)</v>
          </cell>
          <cell r="D496" t="str">
            <v>UNITED STATES</v>
          </cell>
          <cell r="E496" t="str">
            <v>aa3</v>
          </cell>
        </row>
        <row r="497">
          <cell r="C497" t="str">
            <v>Bank of New York Mellon (Ireland) Ltd. (The)</v>
          </cell>
          <cell r="D497" t="str">
            <v>IRELAND</v>
          </cell>
          <cell r="E497" t="str">
            <v>aa3</v>
          </cell>
        </row>
        <row r="498">
          <cell r="C498" t="str">
            <v>Bank of New York Mellon (The)</v>
          </cell>
          <cell r="D498" t="str">
            <v>UNITED STATES</v>
          </cell>
          <cell r="E498" t="str">
            <v>a1</v>
          </cell>
        </row>
        <row r="499">
          <cell r="C499" t="str">
            <v>Bank of New York Mellon SA/NV (The)</v>
          </cell>
          <cell r="D499" t="str">
            <v>BELGIUM</v>
          </cell>
          <cell r="E499" t="str">
            <v>a1</v>
          </cell>
        </row>
        <row r="500">
          <cell r="C500" t="str">
            <v>Bank of New York Mellon Trust Company, N.A.</v>
          </cell>
          <cell r="D500" t="str">
            <v>UNITED STATES</v>
          </cell>
          <cell r="E500" t="str">
            <v>a1</v>
          </cell>
        </row>
        <row r="501">
          <cell r="C501" t="str">
            <v>Bank of New Zealand</v>
          </cell>
          <cell r="D501" t="str">
            <v>NEW ZEALAND</v>
          </cell>
          <cell r="E501" t="str">
            <v>a3</v>
          </cell>
        </row>
        <row r="502">
          <cell r="C502" t="str">
            <v>Bank of Nova Scotia</v>
          </cell>
          <cell r="D502" t="str">
            <v>CANADA</v>
          </cell>
          <cell r="E502" t="str">
            <v>a1</v>
          </cell>
        </row>
        <row r="503">
          <cell r="C503" t="str">
            <v>Bank of Nova Scotia Asia Limited (The)</v>
          </cell>
          <cell r="D503" t="str">
            <v>SINGAPORE</v>
          </cell>
          <cell r="E503" t="str">
            <v>baa2</v>
          </cell>
        </row>
        <row r="504">
          <cell r="C504" t="str">
            <v>Bank of Queensland Limited</v>
          </cell>
          <cell r="D504" t="str">
            <v>AUSTRALIA</v>
          </cell>
          <cell r="E504" t="str">
            <v>baa1</v>
          </cell>
        </row>
        <row r="505">
          <cell r="C505" t="str">
            <v>Bank of Scotland (Ireland) Limited</v>
          </cell>
          <cell r="D505" t="str">
            <v>IRELAND</v>
          </cell>
          <cell r="E505" t="str">
            <v>ba3</v>
          </cell>
        </row>
        <row r="506">
          <cell r="C506" t="str">
            <v>Bank of Scotland plc</v>
          </cell>
          <cell r="D506" t="str">
            <v>UNITED KINGDOM</v>
          </cell>
          <cell r="E506" t="str">
            <v>baa2</v>
          </cell>
        </row>
        <row r="507">
          <cell r="C507" t="str">
            <v>Bank of Shanghai Co., Ltd.</v>
          </cell>
          <cell r="D507" t="str">
            <v>CHINA</v>
          </cell>
          <cell r="E507" t="str">
            <v>ba2</v>
          </cell>
        </row>
        <row r="508">
          <cell r="C508" t="str">
            <v>Bank of Singapore Limited</v>
          </cell>
          <cell r="D508" t="str">
            <v>SINGAPORE</v>
          </cell>
          <cell r="E508" t="str">
            <v>a3</v>
          </cell>
        </row>
        <row r="509">
          <cell r="C509" t="str">
            <v>Bank of South Australia Limited</v>
          </cell>
          <cell r="D509" t="str">
            <v>AUSTRALIA</v>
          </cell>
          <cell r="E509" t="str">
            <v>a3</v>
          </cell>
        </row>
        <row r="510">
          <cell r="C510" t="str">
            <v>Bank of Taiwan</v>
          </cell>
          <cell r="D510" t="str">
            <v>TAIWAN</v>
          </cell>
          <cell r="E510" t="str">
            <v>baa2</v>
          </cell>
        </row>
        <row r="511">
          <cell r="C511" t="str">
            <v>Bank of the Philippine Islands</v>
          </cell>
          <cell r="D511" t="str">
            <v>PHILIPPINES</v>
          </cell>
          <cell r="E511" t="str">
            <v>baa3</v>
          </cell>
        </row>
        <row r="512">
          <cell r="C512" t="str">
            <v>Bank of the West</v>
          </cell>
          <cell r="D512" t="str">
            <v>UNITED STATES</v>
          </cell>
          <cell r="E512" t="str">
            <v>a2</v>
          </cell>
        </row>
        <row r="513">
          <cell r="C513" t="str">
            <v>Bank of Tokyo, Ltd.</v>
          </cell>
          <cell r="D513" t="str">
            <v>JAPAN</v>
          </cell>
          <cell r="E513" t="str">
            <v>a2</v>
          </cell>
        </row>
        <row r="514">
          <cell r="C514" t="str">
            <v>Bank of Tokyo-Mitsubishi (Luxembourg), S.A.</v>
          </cell>
          <cell r="D514" t="str">
            <v>LUXEMBOURG</v>
          </cell>
          <cell r="E514" t="str">
            <v>ba2</v>
          </cell>
        </row>
        <row r="515">
          <cell r="C515" t="str">
            <v>Bank of Tokyo-Mitsubishi UFJ (China) Ltd</v>
          </cell>
          <cell r="D515" t="str">
            <v>CHINA</v>
          </cell>
          <cell r="E515" t="str">
            <v>ba1</v>
          </cell>
        </row>
        <row r="516">
          <cell r="C516" t="str">
            <v>Bank of Tokyo-Mitsubishi UFJ (Mexico), S.A.</v>
          </cell>
          <cell r="D516" t="str">
            <v>MEXICO</v>
          </cell>
          <cell r="E516" t="str">
            <v>ba2</v>
          </cell>
        </row>
        <row r="517">
          <cell r="C517" t="str">
            <v>Bank of Tokyo-Mitsubishi UFJ (Mexico), S.A.</v>
          </cell>
          <cell r="D517" t="str">
            <v>MEXICO</v>
          </cell>
          <cell r="E517" t="str">
            <v>ba2</v>
          </cell>
        </row>
        <row r="518">
          <cell r="C518" t="str">
            <v>Bank of Tokyo-Mitsubishi UFJ Trust Company</v>
          </cell>
          <cell r="D518" t="str">
            <v>UNITED STATES</v>
          </cell>
          <cell r="E518" t="str">
            <v>baa2</v>
          </cell>
        </row>
        <row r="519">
          <cell r="C519" t="str">
            <v>Bank of Tokyo-Mitsubishi UFJ, Ltd. (The)</v>
          </cell>
          <cell r="D519" t="str">
            <v>JAPAN</v>
          </cell>
          <cell r="E519" t="str">
            <v>a3</v>
          </cell>
        </row>
        <row r="520">
          <cell r="C520" t="str">
            <v>Bank of Valletta</v>
          </cell>
          <cell r="D520" t="str">
            <v>MALTA</v>
          </cell>
          <cell r="E520" t="str">
            <v>ba1</v>
          </cell>
        </row>
        <row r="521">
          <cell r="C521" t="str">
            <v>Bank of Western Australia Ltd.</v>
          </cell>
          <cell r="D521" t="str">
            <v>AUSTRALIA</v>
          </cell>
          <cell r="E521" t="str">
            <v>baa2</v>
          </cell>
        </row>
        <row r="522">
          <cell r="C522" t="str">
            <v>Bank of Western Massachusetts</v>
          </cell>
          <cell r="D522" t="str">
            <v>UNITED STATES</v>
          </cell>
          <cell r="E522" t="str">
            <v>a2</v>
          </cell>
        </row>
        <row r="523">
          <cell r="C523" t="str">
            <v>Bank of Yokohama, Ltd.</v>
          </cell>
          <cell r="D523" t="str">
            <v>JAPAN</v>
          </cell>
          <cell r="E523" t="str">
            <v>a3</v>
          </cell>
        </row>
        <row r="524">
          <cell r="C524" t="str">
            <v>Bank One N.A. (Chicago)</v>
          </cell>
          <cell r="D524" t="str">
            <v>UNITED STATES</v>
          </cell>
          <cell r="E524" t="str">
            <v>aa2</v>
          </cell>
        </row>
        <row r="525">
          <cell r="C525" t="str">
            <v>Bank One, Akron, N.A.</v>
          </cell>
          <cell r="D525" t="str">
            <v>UNITED STATES</v>
          </cell>
          <cell r="E525" t="str">
            <v>aa3</v>
          </cell>
        </row>
        <row r="526">
          <cell r="C526" t="str">
            <v>Bank One, Arizona, N.A.</v>
          </cell>
          <cell r="D526" t="str">
            <v>UNITED STATES</v>
          </cell>
          <cell r="E526" t="str">
            <v>aa2</v>
          </cell>
        </row>
        <row r="527">
          <cell r="C527" t="str">
            <v>Bank One, Cleveland N.A.</v>
          </cell>
          <cell r="D527" t="str">
            <v>UNITED STATES</v>
          </cell>
          <cell r="E527" t="str">
            <v>aa3</v>
          </cell>
        </row>
        <row r="528">
          <cell r="C528" t="str">
            <v>Bank One, Colorado, N.A.</v>
          </cell>
          <cell r="D528" t="str">
            <v>UNITED STATES</v>
          </cell>
          <cell r="E528" t="str">
            <v>aa2</v>
          </cell>
        </row>
        <row r="529">
          <cell r="C529" t="str">
            <v>Bank One, Dayton, N.A.</v>
          </cell>
          <cell r="D529" t="str">
            <v>UNITED STATES</v>
          </cell>
          <cell r="E529" t="str">
            <v>aa3</v>
          </cell>
        </row>
        <row r="530">
          <cell r="C530" t="str">
            <v>Bank One, Delaware, N.A.</v>
          </cell>
          <cell r="D530" t="str">
            <v>UNITED STATES</v>
          </cell>
          <cell r="E530" t="str">
            <v>a2</v>
          </cell>
        </row>
        <row r="531">
          <cell r="C531" t="str">
            <v>Bank One, Illinois, N.A.</v>
          </cell>
          <cell r="D531" t="str">
            <v>UNITED STATES</v>
          </cell>
          <cell r="E531" t="str">
            <v>aa2</v>
          </cell>
        </row>
        <row r="532">
          <cell r="C532" t="str">
            <v>Bank One, Indiana, N.A.</v>
          </cell>
          <cell r="D532" t="str">
            <v>UNITED STATES</v>
          </cell>
          <cell r="E532" t="str">
            <v>aa2</v>
          </cell>
        </row>
        <row r="533">
          <cell r="C533" t="str">
            <v>Bank One, Kentucky, N.A.</v>
          </cell>
          <cell r="D533" t="str">
            <v>UNITED STATES</v>
          </cell>
          <cell r="E533" t="str">
            <v>aa2</v>
          </cell>
        </row>
        <row r="534">
          <cell r="C534" t="str">
            <v>Bank One, Lexington, N.A.</v>
          </cell>
          <cell r="D534" t="str">
            <v>UNITED STATES</v>
          </cell>
          <cell r="E534" t="str">
            <v>aa3</v>
          </cell>
        </row>
        <row r="535">
          <cell r="C535" t="str">
            <v>Bank One, Louisiana, N.A.</v>
          </cell>
          <cell r="D535" t="str">
            <v>UNITED STATES</v>
          </cell>
          <cell r="E535" t="str">
            <v>aa3</v>
          </cell>
        </row>
        <row r="536">
          <cell r="C536" t="str">
            <v>Bank One, Michigan</v>
          </cell>
          <cell r="D536" t="str">
            <v>UNITED STATES</v>
          </cell>
          <cell r="E536" t="str">
            <v>aa2</v>
          </cell>
        </row>
        <row r="537">
          <cell r="C537" t="str">
            <v>Bank One, National Association</v>
          </cell>
          <cell r="D537" t="str">
            <v>UNITED STATES</v>
          </cell>
          <cell r="E537" t="str">
            <v>aa2</v>
          </cell>
        </row>
        <row r="538">
          <cell r="C538" t="str">
            <v>Bank One, Oklahoma N.A.</v>
          </cell>
          <cell r="D538" t="str">
            <v>UNITED STATES</v>
          </cell>
          <cell r="E538" t="str">
            <v>aa2</v>
          </cell>
        </row>
        <row r="539">
          <cell r="C539" t="str">
            <v>Bank One, Texas, N.A.</v>
          </cell>
          <cell r="D539" t="str">
            <v>UNITED STATES</v>
          </cell>
          <cell r="E539" t="str">
            <v>aa2</v>
          </cell>
        </row>
        <row r="540">
          <cell r="C540" t="str">
            <v>Bank One, Utah N.A.</v>
          </cell>
          <cell r="D540" t="str">
            <v>UNITED STATES</v>
          </cell>
          <cell r="E540" t="str">
            <v>aa2</v>
          </cell>
        </row>
        <row r="541">
          <cell r="C541" t="str">
            <v>Bank One, West Virginia, N.A.</v>
          </cell>
          <cell r="D541" t="str">
            <v>UNITED STATES</v>
          </cell>
          <cell r="E541" t="str">
            <v>aa2</v>
          </cell>
        </row>
        <row r="542">
          <cell r="C542" t="str">
            <v>Bank One, Wisconsin</v>
          </cell>
          <cell r="D542" t="str">
            <v>UNITED STATES</v>
          </cell>
          <cell r="E542" t="str">
            <v>aa2</v>
          </cell>
        </row>
        <row r="543">
          <cell r="C543" t="str">
            <v>Bank One, Youngstown, N.A.</v>
          </cell>
          <cell r="D543" t="str">
            <v>UNITED STATES</v>
          </cell>
          <cell r="E543" t="str">
            <v>aa3</v>
          </cell>
        </row>
        <row r="544">
          <cell r="C544" t="str">
            <v>Bank Otkritie Financial Corporation OJSC</v>
          </cell>
          <cell r="D544" t="str">
            <v>RUSSIA</v>
          </cell>
          <cell r="E544" t="str">
            <v>ba3</v>
          </cell>
        </row>
        <row r="545">
          <cell r="C545" t="str">
            <v>Bank Pembang. Daerah Nusa. Teng Barat (P.T.)</v>
          </cell>
          <cell r="D545" t="str">
            <v>INDONESIA</v>
          </cell>
          <cell r="E545" t="str">
            <v>b2</v>
          </cell>
        </row>
        <row r="546">
          <cell r="C546" t="str">
            <v>Bank Pembangunan Indonesia (P.T.)</v>
          </cell>
          <cell r="D546" t="str">
            <v>INDONESIA</v>
          </cell>
          <cell r="E546" t="str">
            <v>caa3</v>
          </cell>
        </row>
        <row r="547">
          <cell r="C547" t="str">
            <v>Bank Permata TBK (P.T.)</v>
          </cell>
          <cell r="D547" t="str">
            <v>INDONESIA</v>
          </cell>
          <cell r="E547" t="str">
            <v>ba2</v>
          </cell>
        </row>
        <row r="548">
          <cell r="C548" t="str">
            <v>Bank Polska Kasa Opieki S.A.</v>
          </cell>
          <cell r="D548" t="str">
            <v>POLAND</v>
          </cell>
          <cell r="E548" t="str">
            <v>baa1</v>
          </cell>
        </row>
        <row r="549">
          <cell r="C549" t="str">
            <v>Bank Rakyat Indonesia (P.T.)</v>
          </cell>
          <cell r="D549" t="str">
            <v>INDONESIA</v>
          </cell>
          <cell r="E549" t="str">
            <v>baa3</v>
          </cell>
        </row>
        <row r="550">
          <cell r="C550" t="str">
            <v>Bank Resona Perdania (P.T.)</v>
          </cell>
          <cell r="D550" t="str">
            <v>INDONESIA</v>
          </cell>
          <cell r="E550" t="str">
            <v>ba3</v>
          </cell>
        </row>
        <row r="551">
          <cell r="C551" t="str">
            <v>Bank Rossiya</v>
          </cell>
          <cell r="D551" t="str">
            <v>RUSSIA</v>
          </cell>
          <cell r="E551" t="str">
            <v>b2</v>
          </cell>
        </row>
        <row r="552">
          <cell r="C552" t="str">
            <v>Bank Saint-Petersburg OJSC</v>
          </cell>
          <cell r="D552" t="str">
            <v>RUSSIA</v>
          </cell>
          <cell r="E552" t="str">
            <v>ba3</v>
          </cell>
        </row>
        <row r="553">
          <cell r="C553" t="str">
            <v>Bank Severnaya Kazna</v>
          </cell>
          <cell r="D553" t="str">
            <v>RUSSIA</v>
          </cell>
          <cell r="E553" t="str">
            <v>caa3</v>
          </cell>
        </row>
        <row r="554">
          <cell r="C554" t="str">
            <v>Bank Sinopac</v>
          </cell>
          <cell r="D554" t="str">
            <v>TAIWAN</v>
          </cell>
          <cell r="E554" t="str">
            <v>ba1</v>
          </cell>
        </row>
        <row r="555">
          <cell r="C555" t="str">
            <v>Bank Societe Generale Vostok (BSGV)</v>
          </cell>
          <cell r="D555" t="str">
            <v>RUSSIA</v>
          </cell>
          <cell r="E555" t="str">
            <v>ba2</v>
          </cell>
        </row>
        <row r="556">
          <cell r="C556" t="str">
            <v>Bank Sohar SAOG</v>
          </cell>
          <cell r="D556" t="str">
            <v>OMAN</v>
          </cell>
          <cell r="E556" t="str">
            <v>ba2</v>
          </cell>
        </row>
        <row r="557">
          <cell r="C557" t="str">
            <v>Bank South N.A., Atlanta</v>
          </cell>
          <cell r="D557" t="str">
            <v>UNITED STATES</v>
          </cell>
          <cell r="E557" t="str">
            <v>aa3</v>
          </cell>
        </row>
        <row r="558">
          <cell r="C558" t="str">
            <v>Bank SOYUZ, JSCB</v>
          </cell>
          <cell r="D558" t="str">
            <v>RUSSIA</v>
          </cell>
          <cell r="E558" t="str">
            <v>caa3</v>
          </cell>
        </row>
        <row r="559">
          <cell r="C559" t="str">
            <v>Bank Standard</v>
          </cell>
          <cell r="D559" t="str">
            <v>AZERBAIJAN</v>
          </cell>
          <cell r="E559" t="str">
            <v>caa3</v>
          </cell>
        </row>
        <row r="560">
          <cell r="C560" t="str">
            <v>Bank Tabungan Negara (P.T.)</v>
          </cell>
          <cell r="D560" t="str">
            <v>INDONESIA</v>
          </cell>
          <cell r="E560" t="str">
            <v>ba2</v>
          </cell>
        </row>
        <row r="561">
          <cell r="C561" t="str">
            <v>Bank Technique OJSC</v>
          </cell>
          <cell r="D561" t="str">
            <v>AZERBAIJAN</v>
          </cell>
          <cell r="E561" t="str">
            <v>caa3</v>
          </cell>
        </row>
        <row r="562">
          <cell r="C562" t="str">
            <v>Bank Uralsib</v>
          </cell>
          <cell r="D562" t="str">
            <v>RUSSIA</v>
          </cell>
          <cell r="E562" t="str">
            <v>b2</v>
          </cell>
        </row>
        <row r="563">
          <cell r="C563" t="str">
            <v>Bank Uralsky Financial House</v>
          </cell>
          <cell r="D563" t="str">
            <v>RUSSIA</v>
          </cell>
          <cell r="E563" t="str">
            <v>b3</v>
          </cell>
        </row>
        <row r="564">
          <cell r="C564" t="str">
            <v>Bank Victoria International Tbk. (P.T.)</v>
          </cell>
          <cell r="D564" t="str">
            <v>INDONESIA</v>
          </cell>
          <cell r="E564" t="str">
            <v>b2</v>
          </cell>
        </row>
        <row r="565">
          <cell r="C565" t="str">
            <v>Bank Vontobel AG</v>
          </cell>
          <cell r="D565" t="str">
            <v>SWITZERLAND</v>
          </cell>
          <cell r="E565" t="str">
            <v>a2</v>
          </cell>
        </row>
        <row r="566">
          <cell r="C566" t="str">
            <v>Bank VTB North-West</v>
          </cell>
          <cell r="D566" t="str">
            <v>RUSSIA</v>
          </cell>
          <cell r="E566" t="str">
            <v>ba3</v>
          </cell>
        </row>
        <row r="567">
          <cell r="C567" t="str">
            <v>Bank VTB, JSC</v>
          </cell>
          <cell r="D567" t="str">
            <v>RUSSIA</v>
          </cell>
          <cell r="E567" t="str">
            <v>ba3</v>
          </cell>
        </row>
        <row r="568">
          <cell r="C568" t="str">
            <v>Bank Zachodni WBK S.A.</v>
          </cell>
          <cell r="D568" t="str">
            <v>POLAND</v>
          </cell>
          <cell r="E568" t="str">
            <v>baa3</v>
          </cell>
        </row>
        <row r="569">
          <cell r="C569" t="str">
            <v>Banka Kombetare Tregtare Sh.a.</v>
          </cell>
          <cell r="D569" t="str">
            <v>ALBANIA</v>
          </cell>
          <cell r="E569" t="str">
            <v>b1</v>
          </cell>
        </row>
        <row r="570">
          <cell r="C570" t="str">
            <v>BankBoston Banco Multiplo S.A.</v>
          </cell>
          <cell r="D570" t="str">
            <v>BRAZIL</v>
          </cell>
          <cell r="E570" t="str">
            <v>ba1</v>
          </cell>
        </row>
        <row r="571">
          <cell r="C571" t="str">
            <v>Bankers Trust Australia Ltd.</v>
          </cell>
          <cell r="D571" t="str">
            <v>AUSTRALIA</v>
          </cell>
          <cell r="E571" t="str">
            <v>a3</v>
          </cell>
        </row>
        <row r="572">
          <cell r="C572" t="str">
            <v>Bankers Trust International Plc</v>
          </cell>
          <cell r="D572" t="str">
            <v>UNITED KINGDOM</v>
          </cell>
          <cell r="E572" t="str">
            <v>a3</v>
          </cell>
        </row>
        <row r="573">
          <cell r="C573" t="str">
            <v>Bankia, S.A.</v>
          </cell>
          <cell r="D573" t="str">
            <v>SPAIN</v>
          </cell>
          <cell r="E573" t="str">
            <v>b3</v>
          </cell>
        </row>
        <row r="574">
          <cell r="C574" t="str">
            <v>Bankinter, S.A.</v>
          </cell>
          <cell r="D574" t="str">
            <v>SPAIN</v>
          </cell>
          <cell r="E574" t="str">
            <v>ba1</v>
          </cell>
        </row>
        <row r="575">
          <cell r="C575" t="str">
            <v>BankMuscat S.A.O.G.</v>
          </cell>
          <cell r="D575" t="str">
            <v>OMAN</v>
          </cell>
          <cell r="E575" t="str">
            <v>baa1</v>
          </cell>
        </row>
        <row r="576">
          <cell r="C576" t="str">
            <v>BankNordik P/F</v>
          </cell>
          <cell r="D576" t="str">
            <v>FAROE ISLANDS</v>
          </cell>
          <cell r="E576" t="str">
            <v>ba1</v>
          </cell>
        </row>
        <row r="577">
          <cell r="C577" t="str">
            <v>Bankoa, S.A</v>
          </cell>
          <cell r="D577" t="str">
            <v>SPAIN</v>
          </cell>
          <cell r="E577" t="str">
            <v>ba3</v>
          </cell>
        </row>
        <row r="578">
          <cell r="C578" t="str">
            <v>Bankpozitif Kredi Ve Kalkinma Bankasi A.S.</v>
          </cell>
          <cell r="D578" t="str">
            <v>TURKEY</v>
          </cell>
          <cell r="E578" t="str">
            <v>ba3</v>
          </cell>
        </row>
        <row r="579">
          <cell r="C579" t="str">
            <v>BankUnited, FSB</v>
          </cell>
          <cell r="D579" t="str">
            <v>UNITED STATES</v>
          </cell>
          <cell r="E579" t="str">
            <v>ba2</v>
          </cell>
        </row>
        <row r="580">
          <cell r="C580" t="str">
            <v>BankUnited, National Association</v>
          </cell>
          <cell r="D580" t="str">
            <v>UNITED STATES</v>
          </cell>
          <cell r="E580" t="str">
            <v>baa3</v>
          </cell>
        </row>
        <row r="581">
          <cell r="C581" t="str">
            <v>BankUnited, National Association</v>
          </cell>
          <cell r="D581" t="str">
            <v>UNITED STATES</v>
          </cell>
          <cell r="E581" t="str">
            <v>baa3</v>
          </cell>
        </row>
        <row r="582">
          <cell r="C582" t="str">
            <v>Banpais, S.A.</v>
          </cell>
          <cell r="D582" t="str">
            <v>MEXICO</v>
          </cell>
          <cell r="E582" t="str">
            <v>caa3</v>
          </cell>
        </row>
        <row r="583">
          <cell r="C583" t="str">
            <v>Banque Bemo SAL</v>
          </cell>
          <cell r="D583" t="str">
            <v>LEBANON</v>
          </cell>
          <cell r="E583" t="str">
            <v>b3</v>
          </cell>
        </row>
        <row r="584">
          <cell r="C584" t="str">
            <v>Banque Cantonale Vaudoise</v>
          </cell>
          <cell r="D584" t="str">
            <v>SWITZERLAND</v>
          </cell>
          <cell r="E584" t="str">
            <v>a3</v>
          </cell>
        </row>
        <row r="585">
          <cell r="C585" t="str">
            <v>Banque de la Mediterranee S.A.L.</v>
          </cell>
          <cell r="D585" t="str">
            <v>LEBANON</v>
          </cell>
          <cell r="E585" t="str">
            <v>ba2</v>
          </cell>
        </row>
        <row r="586">
          <cell r="C586" t="str">
            <v>Banque de Tunisie</v>
          </cell>
          <cell r="D586" t="str">
            <v>TUNISIA</v>
          </cell>
          <cell r="E586" t="str">
            <v>b1</v>
          </cell>
        </row>
        <row r="587">
          <cell r="C587" t="str">
            <v>Banque du Caire SAE</v>
          </cell>
          <cell r="D587" t="str">
            <v>EGYPT</v>
          </cell>
          <cell r="E587" t="str">
            <v>caa2</v>
          </cell>
        </row>
        <row r="588">
          <cell r="C588" t="str">
            <v>Banque du Sud</v>
          </cell>
          <cell r="D588" t="str">
            <v>TUNISIA</v>
          </cell>
          <cell r="E588" t="str">
            <v>b2</v>
          </cell>
        </row>
        <row r="589">
          <cell r="C589" t="str">
            <v>Banque Espirito Santo et de la Venetie</v>
          </cell>
          <cell r="D589" t="str">
            <v>FRANCE</v>
          </cell>
          <cell r="E589" t="str">
            <v>ba2</v>
          </cell>
        </row>
        <row r="590">
          <cell r="C590" t="str">
            <v>Banque et Caisse d'Epargne de l'Etat</v>
          </cell>
          <cell r="D590" t="str">
            <v>LUXEMBOURG</v>
          </cell>
          <cell r="E590" t="str">
            <v>a3</v>
          </cell>
        </row>
        <row r="591">
          <cell r="C591" t="str">
            <v>Banque Federative du Credit Mutuel</v>
          </cell>
          <cell r="D591" t="str">
            <v>FRANCE</v>
          </cell>
          <cell r="E591" t="str">
            <v>baa2</v>
          </cell>
        </row>
        <row r="592">
          <cell r="C592" t="str">
            <v>Banque Heritage</v>
          </cell>
          <cell r="D592" t="str">
            <v>SWITZERLAND</v>
          </cell>
          <cell r="E592" t="str">
            <v>ba3</v>
          </cell>
        </row>
        <row r="593">
          <cell r="C593" t="str">
            <v>Banque Heritage (Uruguay) S.A.</v>
          </cell>
          <cell r="D593" t="str">
            <v>URUGUAY</v>
          </cell>
          <cell r="E593" t="str">
            <v>b3</v>
          </cell>
        </row>
        <row r="594">
          <cell r="C594" t="str">
            <v>Banque Internationale a Luxembourg</v>
          </cell>
          <cell r="D594" t="str">
            <v>LUXEMBOURG</v>
          </cell>
          <cell r="E594" t="str">
            <v>ba1</v>
          </cell>
        </row>
        <row r="595">
          <cell r="C595" t="str">
            <v>Banque Internationale Arabe de Tunisie</v>
          </cell>
          <cell r="D595" t="str">
            <v>TUNISIA</v>
          </cell>
          <cell r="E595" t="str">
            <v>b2</v>
          </cell>
        </row>
        <row r="596">
          <cell r="C596" t="str">
            <v>Banque Misr SAE</v>
          </cell>
          <cell r="D596" t="str">
            <v>EGYPT</v>
          </cell>
          <cell r="E596" t="str">
            <v>caa2</v>
          </cell>
        </row>
        <row r="597">
          <cell r="C597" t="str">
            <v>Banque Nationale Agricole</v>
          </cell>
          <cell r="D597" t="str">
            <v>TUNISIA</v>
          </cell>
          <cell r="E597" t="str">
            <v>b2</v>
          </cell>
        </row>
        <row r="598">
          <cell r="C598" t="str">
            <v>Banque Palatine</v>
          </cell>
          <cell r="D598" t="str">
            <v>FRANCE</v>
          </cell>
          <cell r="E598" t="str">
            <v>baa3</v>
          </cell>
        </row>
        <row r="599">
          <cell r="C599" t="str">
            <v>Banque Paribas</v>
          </cell>
          <cell r="D599" t="str">
            <v>FRANCE</v>
          </cell>
          <cell r="E599" t="str">
            <v>a3</v>
          </cell>
        </row>
        <row r="600">
          <cell r="C600" t="str">
            <v>Banque Patrimoine et Immobilier</v>
          </cell>
          <cell r="D600" t="str">
            <v>FRANCE</v>
          </cell>
          <cell r="E600" t="str">
            <v>baa2</v>
          </cell>
        </row>
        <row r="601">
          <cell r="C601" t="str">
            <v>Banque Pictet &amp; Cie SA</v>
          </cell>
          <cell r="D601" t="str">
            <v>SWITZERLAND</v>
          </cell>
          <cell r="E601" t="str">
            <v>a1</v>
          </cell>
        </row>
        <row r="602">
          <cell r="C602" t="str">
            <v>Banque PSA Finance</v>
          </cell>
          <cell r="D602" t="str">
            <v>FRANCE</v>
          </cell>
          <cell r="E602" t="str">
            <v>ba2</v>
          </cell>
        </row>
        <row r="603">
          <cell r="C603" t="str">
            <v>Banque Rivaud</v>
          </cell>
          <cell r="D603" t="str">
            <v>FRANCE</v>
          </cell>
          <cell r="E603" t="str">
            <v>ba2</v>
          </cell>
        </row>
        <row r="604">
          <cell r="C604" t="str">
            <v>Banque Saudi Fransi</v>
          </cell>
          <cell r="D604" t="str">
            <v>SAUDI ARABIA</v>
          </cell>
          <cell r="E604" t="str">
            <v>a2</v>
          </cell>
        </row>
        <row r="605">
          <cell r="C605" t="str">
            <v>Banque SYZ &amp; Co. S.A.</v>
          </cell>
          <cell r="D605" t="str">
            <v>SWITZERLAND</v>
          </cell>
          <cell r="E605" t="str">
            <v>baa2</v>
          </cell>
        </row>
        <row r="606">
          <cell r="C606" t="str">
            <v>Banque Worms</v>
          </cell>
          <cell r="D606" t="str">
            <v>FRANCE</v>
          </cell>
          <cell r="E606" t="str">
            <v>ba3</v>
          </cell>
        </row>
        <row r="607">
          <cell r="C607" t="str">
            <v>Banques Populaires Participations</v>
          </cell>
          <cell r="D607" t="str">
            <v>FRANCE</v>
          </cell>
          <cell r="E607" t="str">
            <v>baa2</v>
          </cell>
        </row>
        <row r="608">
          <cell r="C608" t="str">
            <v>Barclays Bank Ireland PLC</v>
          </cell>
          <cell r="D608" t="str">
            <v>IRELAND</v>
          </cell>
          <cell r="E608" t="str">
            <v>ba1</v>
          </cell>
        </row>
        <row r="609">
          <cell r="C609" t="str">
            <v>Barclays Bank Mexico, S.A.</v>
          </cell>
          <cell r="D609" t="str">
            <v>MEXICO</v>
          </cell>
          <cell r="E609" t="str">
            <v>ba2</v>
          </cell>
        </row>
        <row r="610">
          <cell r="C610" t="str">
            <v>Barclays Bank PLC</v>
          </cell>
          <cell r="D610" t="str">
            <v>UNITED KINGDOM</v>
          </cell>
          <cell r="E610" t="str">
            <v>baa2</v>
          </cell>
        </row>
        <row r="611">
          <cell r="C611" t="str">
            <v>Barclays Bank, S.A.</v>
          </cell>
          <cell r="D611" t="str">
            <v>SPAIN</v>
          </cell>
          <cell r="E611" t="str">
            <v>ba1</v>
          </cell>
        </row>
        <row r="612">
          <cell r="C612" t="str">
            <v>Barclays Global Investors Jpn Tr &amp; Bank Co</v>
          </cell>
          <cell r="D612" t="str">
            <v>JAPAN</v>
          </cell>
          <cell r="E612" t="str">
            <v>a3</v>
          </cell>
        </row>
        <row r="613">
          <cell r="C613" t="str">
            <v>BAREP</v>
          </cell>
          <cell r="D613" t="str">
            <v>FRANCE</v>
          </cell>
          <cell r="E613" t="str">
            <v>baa2</v>
          </cell>
        </row>
        <row r="614">
          <cell r="C614" t="str">
            <v>Barnett Bank of Alachua County, N.A.</v>
          </cell>
          <cell r="D614" t="str">
            <v>UNITED STATES</v>
          </cell>
          <cell r="E614" t="str">
            <v>a3</v>
          </cell>
        </row>
        <row r="615">
          <cell r="C615" t="str">
            <v>Barnett Bank of Broward County, N.A.</v>
          </cell>
          <cell r="D615" t="str">
            <v>UNITED STATES</v>
          </cell>
          <cell r="E615" t="str">
            <v>aa3</v>
          </cell>
        </row>
        <row r="616">
          <cell r="C616" t="str">
            <v>Barnett Bank of Central Florida, N.A.</v>
          </cell>
          <cell r="D616" t="str">
            <v>UNITED STATES</v>
          </cell>
          <cell r="E616" t="str">
            <v>a2</v>
          </cell>
        </row>
        <row r="617">
          <cell r="C617" t="str">
            <v>Barnett Bank of Highlands County</v>
          </cell>
          <cell r="D617" t="str">
            <v>UNITED STATES</v>
          </cell>
          <cell r="E617" t="str">
            <v>a3</v>
          </cell>
        </row>
        <row r="618">
          <cell r="C618" t="str">
            <v>Barnett Bank of Lake County, N.A.</v>
          </cell>
          <cell r="D618" t="str">
            <v>UNITED STATES</v>
          </cell>
          <cell r="E618" t="str">
            <v>a3</v>
          </cell>
        </row>
        <row r="619">
          <cell r="C619" t="str">
            <v>Barnett Bank of Lake Okeechobee</v>
          </cell>
          <cell r="D619" t="str">
            <v>UNITED STATES</v>
          </cell>
          <cell r="E619" t="str">
            <v>a3</v>
          </cell>
        </row>
        <row r="620">
          <cell r="C620" t="str">
            <v>Barnett Bank of Lee County, N.A.</v>
          </cell>
          <cell r="D620" t="str">
            <v>UNITED STATES</v>
          </cell>
          <cell r="E620" t="str">
            <v>a3</v>
          </cell>
        </row>
        <row r="621">
          <cell r="C621" t="str">
            <v>Barnett Bank of Manatee County, N.A.</v>
          </cell>
          <cell r="D621" t="str">
            <v>UNITED STATES</v>
          </cell>
          <cell r="E621" t="str">
            <v>a3</v>
          </cell>
        </row>
        <row r="622">
          <cell r="C622" t="str">
            <v>Barnett Bank of Marion County, N.A.</v>
          </cell>
          <cell r="D622" t="str">
            <v>UNITED STATES</v>
          </cell>
          <cell r="E622" t="str">
            <v>a3</v>
          </cell>
        </row>
        <row r="623">
          <cell r="C623" t="str">
            <v>Barnett Bank of Martin County, N.A.</v>
          </cell>
          <cell r="D623" t="str">
            <v>UNITED STATES</v>
          </cell>
          <cell r="E623" t="str">
            <v>a3</v>
          </cell>
        </row>
        <row r="624">
          <cell r="C624" t="str">
            <v>Barnett Bank of Naples</v>
          </cell>
          <cell r="D624" t="str">
            <v>UNITED STATES</v>
          </cell>
          <cell r="E624" t="str">
            <v>a3</v>
          </cell>
        </row>
        <row r="625">
          <cell r="C625" t="str">
            <v>Barnett Bank of Nassau County</v>
          </cell>
          <cell r="D625" t="str">
            <v>UNITED STATES</v>
          </cell>
          <cell r="E625" t="str">
            <v>a3</v>
          </cell>
        </row>
        <row r="626">
          <cell r="C626" t="str">
            <v>Barnett Bank of North Central Florida</v>
          </cell>
          <cell r="D626" t="str">
            <v>UNITED STATES</v>
          </cell>
          <cell r="E626" t="str">
            <v>a3</v>
          </cell>
        </row>
        <row r="627">
          <cell r="C627" t="str">
            <v>Barnett Bank of Northwest Florida</v>
          </cell>
          <cell r="D627" t="str">
            <v>UNITED STATES</v>
          </cell>
          <cell r="E627" t="str">
            <v>a3</v>
          </cell>
        </row>
        <row r="628">
          <cell r="C628" t="str">
            <v>Barnett Bank of Palm Beach County</v>
          </cell>
          <cell r="D628" t="str">
            <v>UNITED STATES</v>
          </cell>
          <cell r="E628" t="str">
            <v>a2</v>
          </cell>
        </row>
        <row r="629">
          <cell r="C629" t="str">
            <v>Barnett Bank of Pasco County</v>
          </cell>
          <cell r="D629" t="str">
            <v>UNITED STATES</v>
          </cell>
          <cell r="E629" t="str">
            <v>a3</v>
          </cell>
        </row>
        <row r="630">
          <cell r="C630" t="str">
            <v>Barnett Bank of Pinellas County</v>
          </cell>
          <cell r="D630" t="str">
            <v>UNITED STATES</v>
          </cell>
          <cell r="E630" t="str">
            <v>a2</v>
          </cell>
        </row>
        <row r="631">
          <cell r="C631" t="str">
            <v>Barnett Bank of Polk County</v>
          </cell>
          <cell r="D631" t="str">
            <v>UNITED STATES</v>
          </cell>
          <cell r="E631" t="str">
            <v>a3</v>
          </cell>
        </row>
        <row r="632">
          <cell r="C632" t="str">
            <v>Barnett Bank of South Florida, N.A.</v>
          </cell>
          <cell r="D632" t="str">
            <v>UNITED STATES</v>
          </cell>
          <cell r="E632" t="str">
            <v>aa3</v>
          </cell>
        </row>
        <row r="633">
          <cell r="C633" t="str">
            <v>Barnett Bank of Southeast Georgia, N.A.</v>
          </cell>
          <cell r="D633" t="str">
            <v>UNITED STATES</v>
          </cell>
          <cell r="E633" t="str">
            <v>a3</v>
          </cell>
        </row>
        <row r="634">
          <cell r="C634" t="str">
            <v>Barnett Bank of Southwest Florida</v>
          </cell>
          <cell r="D634" t="str">
            <v>UNITED STATES</v>
          </cell>
          <cell r="E634" t="str">
            <v>a3</v>
          </cell>
        </row>
        <row r="635">
          <cell r="C635" t="str">
            <v>Barnett Bank of Southwest Georgia</v>
          </cell>
          <cell r="D635" t="str">
            <v>UNITED STATES</v>
          </cell>
          <cell r="E635" t="str">
            <v>a3</v>
          </cell>
        </row>
        <row r="636">
          <cell r="C636" t="str">
            <v>Barnett Bank of Tallahassee</v>
          </cell>
          <cell r="D636" t="str">
            <v>UNITED STATES</v>
          </cell>
          <cell r="E636" t="str">
            <v>a3</v>
          </cell>
        </row>
        <row r="637">
          <cell r="C637" t="str">
            <v>Barnett Bank of Tampa, N.A.</v>
          </cell>
          <cell r="D637" t="str">
            <v>UNITED STATES</v>
          </cell>
          <cell r="E637" t="str">
            <v>a2</v>
          </cell>
        </row>
        <row r="638">
          <cell r="C638" t="str">
            <v>Barnett Bank of the Keys</v>
          </cell>
          <cell r="D638" t="str">
            <v>UNITED STATES</v>
          </cell>
          <cell r="E638" t="str">
            <v>a3</v>
          </cell>
        </row>
        <row r="639">
          <cell r="C639" t="str">
            <v>Barnett Bank of The St. Johns</v>
          </cell>
          <cell r="D639" t="str">
            <v>UNITED STATES</v>
          </cell>
          <cell r="E639" t="str">
            <v>a3</v>
          </cell>
        </row>
        <row r="640">
          <cell r="C640" t="str">
            <v>Barnett Bank of the Suncoast, N.A.</v>
          </cell>
          <cell r="D640" t="str">
            <v>UNITED STATES</v>
          </cell>
          <cell r="E640" t="str">
            <v>a3</v>
          </cell>
        </row>
        <row r="641">
          <cell r="C641" t="str">
            <v>Barnett Bank of the Treasure Coast</v>
          </cell>
          <cell r="D641" t="str">
            <v>UNITED STATES</v>
          </cell>
          <cell r="E641" t="str">
            <v>a3</v>
          </cell>
        </row>
        <row r="642">
          <cell r="C642" t="str">
            <v>Barnett Bank of Volusia County</v>
          </cell>
          <cell r="D642" t="str">
            <v>UNITED STATES</v>
          </cell>
          <cell r="E642" t="str">
            <v>a3</v>
          </cell>
        </row>
        <row r="643">
          <cell r="C643" t="str">
            <v>Barnett Bank of West Florida</v>
          </cell>
          <cell r="D643" t="str">
            <v>UNITED STATES</v>
          </cell>
          <cell r="E643" t="str">
            <v>a3</v>
          </cell>
        </row>
        <row r="644">
          <cell r="C644" t="str">
            <v>Barnett Bank, National Association (Old)</v>
          </cell>
          <cell r="D644" t="str">
            <v>UNITED STATES</v>
          </cell>
          <cell r="E644" t="str">
            <v>aa3</v>
          </cell>
        </row>
        <row r="645">
          <cell r="C645" t="str">
            <v>Bausparkasse Mainz AG</v>
          </cell>
          <cell r="D645" t="str">
            <v>GERMANY</v>
          </cell>
          <cell r="E645" t="str">
            <v>baa1</v>
          </cell>
        </row>
        <row r="646">
          <cell r="C646" t="str">
            <v>BAWAG P.S.K.</v>
          </cell>
          <cell r="D646" t="str">
            <v>AUSTRIA</v>
          </cell>
          <cell r="E646" t="str">
            <v>ba1</v>
          </cell>
        </row>
        <row r="647">
          <cell r="C647" t="str">
            <v>Bay View Bank, N.A.</v>
          </cell>
          <cell r="D647" t="str">
            <v>UNITED STATES</v>
          </cell>
          <cell r="E647" t="str">
            <v>ba1</v>
          </cell>
        </row>
        <row r="648">
          <cell r="C648" t="str">
            <v>BayBank</v>
          </cell>
          <cell r="D648" t="str">
            <v>UNITED STATES</v>
          </cell>
          <cell r="E648" t="str">
            <v>a3</v>
          </cell>
        </row>
        <row r="649">
          <cell r="C649" t="str">
            <v>Bayerische Hypotheken-und Wechsel Bank A.G.</v>
          </cell>
          <cell r="D649" t="str">
            <v>GERMANY</v>
          </cell>
          <cell r="E649" t="str">
            <v>aa2</v>
          </cell>
        </row>
        <row r="650">
          <cell r="C650" t="str">
            <v>Bayerische Landesbank</v>
          </cell>
          <cell r="D650" t="str">
            <v>GERMANY</v>
          </cell>
          <cell r="E650" t="str">
            <v>ba2</v>
          </cell>
        </row>
        <row r="651">
          <cell r="C651" t="str">
            <v>BB&amp;T Financial, FSB</v>
          </cell>
          <cell r="D651" t="str">
            <v>UNITED STATES</v>
          </cell>
          <cell r="E651" t="str">
            <v>a1</v>
          </cell>
        </row>
        <row r="652">
          <cell r="C652" t="str">
            <v>BBK B.S.C.</v>
          </cell>
          <cell r="D652" t="str">
            <v>BAHRAIN</v>
          </cell>
          <cell r="E652" t="str">
            <v>baa3</v>
          </cell>
        </row>
        <row r="653">
          <cell r="C653" t="str">
            <v>BBVA (Chile)</v>
          </cell>
          <cell r="D653" t="str">
            <v>CHILE</v>
          </cell>
          <cell r="E653" t="str">
            <v>baa3</v>
          </cell>
        </row>
        <row r="654">
          <cell r="C654" t="str">
            <v>BBVA Banco Continental</v>
          </cell>
          <cell r="D654" t="str">
            <v>PERU</v>
          </cell>
          <cell r="E654" t="str">
            <v>ba1</v>
          </cell>
        </row>
        <row r="655">
          <cell r="C655" t="str">
            <v>BBVA Banco Frances S.A.</v>
          </cell>
          <cell r="D655" t="str">
            <v>ARGENTINA</v>
          </cell>
          <cell r="E655" t="str">
            <v>ba3</v>
          </cell>
        </row>
        <row r="656">
          <cell r="C656" t="str">
            <v>BBVA Banco Provincial S.A.</v>
          </cell>
          <cell r="D656" t="str">
            <v>VENEZUELA</v>
          </cell>
          <cell r="E656" t="str">
            <v>b2</v>
          </cell>
        </row>
        <row r="657">
          <cell r="C657" t="str">
            <v>BBVA Bancomer, S.A.</v>
          </cell>
          <cell r="D657" t="str">
            <v>MEXICO</v>
          </cell>
          <cell r="E657" t="str">
            <v>baa1</v>
          </cell>
        </row>
        <row r="658">
          <cell r="C658" t="str">
            <v>BBVA Colombia S.A.</v>
          </cell>
          <cell r="D658" t="str">
            <v>COLOMBIA</v>
          </cell>
          <cell r="E658" t="str">
            <v>baa3</v>
          </cell>
        </row>
        <row r="659">
          <cell r="C659" t="str">
            <v>BBVA Colombia S.A.</v>
          </cell>
          <cell r="D659" t="str">
            <v>COLOMBIA</v>
          </cell>
          <cell r="E659" t="str">
            <v>ba1</v>
          </cell>
        </row>
        <row r="660">
          <cell r="C660" t="str">
            <v>BDO UNIBANK, INC</v>
          </cell>
          <cell r="D660" t="str">
            <v>PHILIPPINES</v>
          </cell>
          <cell r="E660" t="str">
            <v>baa3</v>
          </cell>
        </row>
        <row r="661">
          <cell r="C661" t="str">
            <v>Beal Bank</v>
          </cell>
          <cell r="D661" t="str">
            <v>UNITED STATES</v>
          </cell>
          <cell r="E661" t="str">
            <v>ba1</v>
          </cell>
        </row>
        <row r="662">
          <cell r="C662" t="str">
            <v>Belagroprombank JSC</v>
          </cell>
          <cell r="D662" t="str">
            <v>BELARUS</v>
          </cell>
          <cell r="E662" t="str">
            <v>caa1</v>
          </cell>
        </row>
        <row r="663">
          <cell r="C663" t="str">
            <v>Belarusbank</v>
          </cell>
          <cell r="D663" t="str">
            <v>BELARUS</v>
          </cell>
          <cell r="E663" t="str">
            <v>b3</v>
          </cell>
        </row>
        <row r="664">
          <cell r="C664" t="str">
            <v>Belfius Bank SA/NV</v>
          </cell>
          <cell r="D664" t="str">
            <v>BELGIUM</v>
          </cell>
          <cell r="E664" t="str">
            <v>ba1</v>
          </cell>
        </row>
        <row r="665">
          <cell r="C665" t="str">
            <v>Belinvestbank</v>
          </cell>
          <cell r="D665" t="str">
            <v>BELARUS</v>
          </cell>
          <cell r="E665" t="str">
            <v>caa1</v>
          </cell>
        </row>
        <row r="666">
          <cell r="C666" t="str">
            <v>Bendigo and Adelaide Bank Limited</v>
          </cell>
          <cell r="D666" t="str">
            <v>AUSTRALIA</v>
          </cell>
          <cell r="E666" t="str">
            <v>a3</v>
          </cell>
        </row>
        <row r="667">
          <cell r="C667" t="str">
            <v>Bergensbanken ASA</v>
          </cell>
          <cell r="D667" t="str">
            <v>NORWAY</v>
          </cell>
          <cell r="E667" t="str">
            <v>baa2</v>
          </cell>
        </row>
        <row r="668">
          <cell r="C668" t="str">
            <v>Berlin Hyp AG</v>
          </cell>
          <cell r="D668" t="str">
            <v>GERMANY</v>
          </cell>
          <cell r="E668" t="str">
            <v>ba2</v>
          </cell>
        </row>
        <row r="669">
          <cell r="C669" t="str">
            <v>Berlin Hyp AG</v>
          </cell>
          <cell r="D669" t="str">
            <v>GERMANY</v>
          </cell>
          <cell r="E669" t="str">
            <v>ba2</v>
          </cell>
        </row>
        <row r="670">
          <cell r="C670" t="str">
            <v>Bermuda Commercial Bank Limited</v>
          </cell>
          <cell r="D670" t="str">
            <v>BERMUDA</v>
          </cell>
          <cell r="E670" t="str">
            <v>ba2</v>
          </cell>
        </row>
        <row r="671">
          <cell r="C671" t="str">
            <v>Berner Kantonalbank AG</v>
          </cell>
          <cell r="D671" t="str">
            <v>SWITZERLAND</v>
          </cell>
          <cell r="E671" t="str">
            <v>a2</v>
          </cell>
        </row>
        <row r="672">
          <cell r="C672" t="str">
            <v>Berner Kantonalbank AG</v>
          </cell>
          <cell r="D672" t="str">
            <v>SWITZERLAND</v>
          </cell>
          <cell r="E672" t="str">
            <v>a2</v>
          </cell>
        </row>
        <row r="673">
          <cell r="C673" t="str">
            <v>BES Investimento do Brasil S.A.</v>
          </cell>
          <cell r="D673" t="str">
            <v>BRAZIL</v>
          </cell>
          <cell r="E673" t="str">
            <v>b2</v>
          </cell>
        </row>
        <row r="674">
          <cell r="C674" t="str">
            <v>BG Bank A/S</v>
          </cell>
          <cell r="D674" t="str">
            <v>DENMARK</v>
          </cell>
          <cell r="E674" t="str">
            <v>a3</v>
          </cell>
        </row>
        <row r="675">
          <cell r="C675" t="str">
            <v>BGL BNP Paribas</v>
          </cell>
          <cell r="D675" t="str">
            <v>LUXEMBOURG</v>
          </cell>
          <cell r="E675" t="str">
            <v>a3</v>
          </cell>
        </row>
        <row r="676">
          <cell r="C676" t="str">
            <v>Bidvest Bank Limited</v>
          </cell>
          <cell r="D676" t="str">
            <v>SOUTH AFRICA</v>
          </cell>
          <cell r="E676" t="str">
            <v>ba3</v>
          </cell>
        </row>
        <row r="677">
          <cell r="C677" t="str">
            <v>BIGBANK AS</v>
          </cell>
          <cell r="D677" t="str">
            <v>ESTONIA</v>
          </cell>
          <cell r="E677" t="str">
            <v>caa3</v>
          </cell>
        </row>
        <row r="678">
          <cell r="C678" t="str">
            <v>Bilbao Bizkaia Kutxa</v>
          </cell>
          <cell r="D678" t="str">
            <v>SPAIN</v>
          </cell>
          <cell r="E678" t="str">
            <v>ba1</v>
          </cell>
        </row>
        <row r="679">
          <cell r="C679" t="str">
            <v>Bipop Carire S.p.A.</v>
          </cell>
          <cell r="D679" t="str">
            <v>ITALY</v>
          </cell>
          <cell r="E679" t="str">
            <v>a3</v>
          </cell>
        </row>
        <row r="680">
          <cell r="C680" t="str">
            <v>Birmingham Midshires Building Society</v>
          </cell>
          <cell r="D680" t="str">
            <v>UNITED KINGDOM</v>
          </cell>
          <cell r="E680" t="str">
            <v>a3</v>
          </cell>
        </row>
        <row r="681">
          <cell r="C681" t="str">
            <v>BLOM BANK S.A.L.</v>
          </cell>
          <cell r="D681" t="str">
            <v>LEBANON</v>
          </cell>
          <cell r="E681" t="str">
            <v>b1</v>
          </cell>
        </row>
        <row r="682">
          <cell r="C682" t="str">
            <v>BMB Investment Bank</v>
          </cell>
          <cell r="D682" t="str">
            <v>BAHRAIN - OFF SHORE</v>
          </cell>
          <cell r="E682" t="str">
            <v>caa3</v>
          </cell>
        </row>
        <row r="683">
          <cell r="C683" t="str">
            <v>BMCE Bank</v>
          </cell>
          <cell r="D683" t="str">
            <v>MOROCCO</v>
          </cell>
          <cell r="E683" t="str">
            <v>ba3</v>
          </cell>
        </row>
        <row r="684">
          <cell r="C684" t="str">
            <v>BMI Bank B.S.C.</v>
          </cell>
          <cell r="D684" t="str">
            <v>BAHRAIN</v>
          </cell>
          <cell r="E684" t="str">
            <v>b1</v>
          </cell>
        </row>
        <row r="685">
          <cell r="C685" t="str">
            <v>BMO Harris Bank National Association</v>
          </cell>
          <cell r="D685" t="str">
            <v>UNITED STATES</v>
          </cell>
          <cell r="E685" t="str">
            <v>a3</v>
          </cell>
        </row>
        <row r="686">
          <cell r="C686" t="str">
            <v>BMW Bank of North America</v>
          </cell>
          <cell r="D686" t="str">
            <v>UNITED STATES</v>
          </cell>
          <cell r="E686" t="str">
            <v>baa2</v>
          </cell>
        </row>
        <row r="687">
          <cell r="C687" t="str">
            <v>BNP Paribas</v>
          </cell>
          <cell r="D687" t="str">
            <v>FRANCE</v>
          </cell>
          <cell r="E687" t="str">
            <v>baa1</v>
          </cell>
        </row>
        <row r="688">
          <cell r="C688" t="str">
            <v>BNP Paribas Fortis SA/NV</v>
          </cell>
          <cell r="D688" t="str">
            <v>BELGIUM</v>
          </cell>
          <cell r="E688" t="str">
            <v>baa1</v>
          </cell>
        </row>
        <row r="689">
          <cell r="C689" t="str">
            <v>BNP Paribas Personal Finance EAD</v>
          </cell>
          <cell r="D689" t="str">
            <v>BULGARIA</v>
          </cell>
          <cell r="E689" t="str">
            <v>b2</v>
          </cell>
        </row>
        <row r="690">
          <cell r="C690" t="str">
            <v>BNY Mellon National Association</v>
          </cell>
          <cell r="D690" t="str">
            <v>UNITED STATES</v>
          </cell>
          <cell r="E690" t="str">
            <v>a1</v>
          </cell>
        </row>
        <row r="691">
          <cell r="C691" t="str">
            <v>BNY Mellon Trust of Delaware</v>
          </cell>
          <cell r="D691" t="str">
            <v>UNITED STATES</v>
          </cell>
          <cell r="E691" t="str">
            <v>a1</v>
          </cell>
        </row>
        <row r="692">
          <cell r="C692" t="str">
            <v>Boatmen's Bank Iowa, N.A.</v>
          </cell>
          <cell r="D692" t="str">
            <v>UNITED STATES</v>
          </cell>
          <cell r="E692" t="str">
            <v>a2</v>
          </cell>
        </row>
        <row r="693">
          <cell r="C693" t="str">
            <v>Boatmen's Bank of Southern Missouri</v>
          </cell>
          <cell r="D693" t="str">
            <v>UNITED STATES</v>
          </cell>
          <cell r="E693" t="str">
            <v>a2</v>
          </cell>
        </row>
        <row r="694">
          <cell r="C694" t="str">
            <v>Boatmen's Bank of Tennessee</v>
          </cell>
          <cell r="D694" t="str">
            <v>UNITED STATES</v>
          </cell>
          <cell r="E694" t="str">
            <v>a2</v>
          </cell>
        </row>
        <row r="695">
          <cell r="C695" t="str">
            <v>Boatmen's Credit Card Bank</v>
          </cell>
          <cell r="D695" t="str">
            <v>UNITED STATES</v>
          </cell>
          <cell r="E695" t="str">
            <v>a2</v>
          </cell>
        </row>
        <row r="696">
          <cell r="C696" t="str">
            <v>Boatmen's First National Bank of Amarillo</v>
          </cell>
          <cell r="D696" t="str">
            <v>UNITED STATES</v>
          </cell>
          <cell r="E696" t="str">
            <v>a2</v>
          </cell>
        </row>
        <row r="697">
          <cell r="C697" t="str">
            <v>Boatmen's First National Bank of Kansas City</v>
          </cell>
          <cell r="D697" t="str">
            <v>UNITED STATES</v>
          </cell>
          <cell r="E697" t="str">
            <v>a2</v>
          </cell>
        </row>
        <row r="698">
          <cell r="C698" t="str">
            <v>Boatmen's First National Bank of Oklahoma</v>
          </cell>
          <cell r="D698" t="str">
            <v>UNITED STATES</v>
          </cell>
          <cell r="E698" t="str">
            <v>a2</v>
          </cell>
        </row>
        <row r="699">
          <cell r="C699" t="str">
            <v>Boatmen's National Bank of Arkansas</v>
          </cell>
          <cell r="D699" t="str">
            <v>UNITED STATES</v>
          </cell>
          <cell r="E699" t="str">
            <v>a2</v>
          </cell>
        </row>
        <row r="700">
          <cell r="C700" t="str">
            <v>Boatmen's National Bank of St. Louis</v>
          </cell>
          <cell r="D700" t="str">
            <v>UNITED STATES</v>
          </cell>
          <cell r="E700" t="str">
            <v>a2</v>
          </cell>
        </row>
        <row r="701">
          <cell r="C701" t="str">
            <v>BoE Bank Limited</v>
          </cell>
          <cell r="D701" t="str">
            <v>SOUTH AFRICA</v>
          </cell>
          <cell r="E701" t="str">
            <v>ba1</v>
          </cell>
        </row>
        <row r="702">
          <cell r="C702" t="str">
            <v>BOKF, NA</v>
          </cell>
          <cell r="D702" t="str">
            <v>UNITED STATES</v>
          </cell>
          <cell r="E702" t="str">
            <v>a1</v>
          </cell>
        </row>
        <row r="703">
          <cell r="C703" t="str">
            <v>BOQ Specialist Bank Limited</v>
          </cell>
          <cell r="D703" t="str">
            <v>AUSTRALIA</v>
          </cell>
          <cell r="E703" t="str">
            <v>baa1</v>
          </cell>
        </row>
        <row r="704">
          <cell r="C704" t="str">
            <v>Boram Bank</v>
          </cell>
          <cell r="D704" t="str">
            <v>KOREA</v>
          </cell>
          <cell r="E704" t="str">
            <v>ba2</v>
          </cell>
        </row>
        <row r="705">
          <cell r="C705" t="str">
            <v>Boubyan Bank</v>
          </cell>
          <cell r="D705" t="str">
            <v>KUWAIT</v>
          </cell>
          <cell r="E705" t="str">
            <v>ba1</v>
          </cell>
        </row>
        <row r="706">
          <cell r="C706" t="str">
            <v>BPCE</v>
          </cell>
          <cell r="D706" t="str">
            <v>FRANCE</v>
          </cell>
          <cell r="E706" t="str">
            <v>ba2</v>
          </cell>
        </row>
        <row r="707">
          <cell r="C707" t="str">
            <v>BPN - Banco Portugues de Negocios, S.A.</v>
          </cell>
          <cell r="D707" t="str">
            <v>PORTUGAL</v>
          </cell>
          <cell r="E707" t="str">
            <v>caa1</v>
          </cell>
        </row>
        <row r="708">
          <cell r="C708" t="str">
            <v>BPS-Sberbank</v>
          </cell>
          <cell r="D708" t="str">
            <v>BELARUS</v>
          </cell>
          <cell r="E708" t="str">
            <v>b3</v>
          </cell>
        </row>
        <row r="709">
          <cell r="C709" t="str">
            <v>Bradford &amp; Bingley plc</v>
          </cell>
          <cell r="D709" t="str">
            <v>UNITED KINGDOM</v>
          </cell>
          <cell r="E709" t="str">
            <v>ba2</v>
          </cell>
        </row>
        <row r="710">
          <cell r="C710" t="str">
            <v>Branch Banking and Trust Co. of S.C.</v>
          </cell>
          <cell r="D710" t="str">
            <v>UNITED STATES</v>
          </cell>
          <cell r="E710" t="str">
            <v>aa2</v>
          </cell>
        </row>
        <row r="711">
          <cell r="C711" t="str">
            <v>Branch Banking and Trust Company</v>
          </cell>
          <cell r="D711" t="str">
            <v>UNITED STATES</v>
          </cell>
          <cell r="E711" t="str">
            <v>a1</v>
          </cell>
        </row>
        <row r="712">
          <cell r="C712" t="str">
            <v>Branch Banking and Trust Company of Virginia</v>
          </cell>
          <cell r="D712" t="str">
            <v>UNITED STATES</v>
          </cell>
          <cell r="E712" t="str">
            <v>aa2</v>
          </cell>
        </row>
        <row r="713">
          <cell r="C713" t="str">
            <v>BRB-Banco de Brasilia S.A.</v>
          </cell>
          <cell r="D713" t="str">
            <v>BRAZIL</v>
          </cell>
          <cell r="E713" t="str">
            <v>b1</v>
          </cell>
        </row>
        <row r="714">
          <cell r="C714" t="str">
            <v>BRD - Groupe Societe Generale</v>
          </cell>
          <cell r="D714" t="str">
            <v>ROMANIA</v>
          </cell>
          <cell r="E714" t="str">
            <v>b2</v>
          </cell>
        </row>
        <row r="715">
          <cell r="C715" t="str">
            <v>Bre Bank Hipoteczny</v>
          </cell>
          <cell r="D715" t="str">
            <v>POLAND</v>
          </cell>
          <cell r="E715" t="str">
            <v>b3</v>
          </cell>
        </row>
        <row r="716">
          <cell r="C716" t="str">
            <v>BRED-Banque Populaire</v>
          </cell>
          <cell r="D716" t="str">
            <v>FRANCE</v>
          </cell>
          <cell r="E716" t="str">
            <v>ba1</v>
          </cell>
        </row>
        <row r="717">
          <cell r="C717" t="str">
            <v>Bremer Landesbank Kreditanstalt Oldenburg GZ</v>
          </cell>
          <cell r="D717" t="str">
            <v>GERMANY</v>
          </cell>
          <cell r="E717" t="str">
            <v>b1</v>
          </cell>
        </row>
        <row r="718">
          <cell r="C718" t="str">
            <v>Bristol &amp; West plc</v>
          </cell>
          <cell r="D718" t="str">
            <v>UNITED KINGDOM</v>
          </cell>
          <cell r="E718" t="str">
            <v>a3</v>
          </cell>
        </row>
        <row r="719">
          <cell r="C719" t="str">
            <v>Britannia Building Society</v>
          </cell>
          <cell r="D719" t="str">
            <v>UNITED KINGDOM</v>
          </cell>
          <cell r="E719" t="str">
            <v>ba1</v>
          </cell>
        </row>
        <row r="720">
          <cell r="C720" t="str">
            <v>BSI AG</v>
          </cell>
          <cell r="D720" t="str">
            <v>SWITZERLAND</v>
          </cell>
          <cell r="E720" t="str">
            <v>baa1</v>
          </cell>
        </row>
        <row r="721">
          <cell r="C721" t="str">
            <v>BTA Bank</v>
          </cell>
          <cell r="D721" t="str">
            <v>KAZAKHSTAN</v>
          </cell>
          <cell r="E721" t="str">
            <v>caa2</v>
          </cell>
        </row>
        <row r="722">
          <cell r="C722" t="str">
            <v>Budapest Bank Rt.</v>
          </cell>
          <cell r="D722" t="str">
            <v>HUNGARY</v>
          </cell>
          <cell r="E722" t="str">
            <v>b2</v>
          </cell>
        </row>
        <row r="723">
          <cell r="C723" t="str">
            <v>Bunadarbanki Islands</v>
          </cell>
          <cell r="D723" t="str">
            <v>ICELAND</v>
          </cell>
          <cell r="E723" t="str">
            <v>a3</v>
          </cell>
        </row>
        <row r="724">
          <cell r="C724" t="str">
            <v>Bundesverband Volks- u. Raiffeisenbanken</v>
          </cell>
          <cell r="D724" t="str">
            <v>GERMANY</v>
          </cell>
          <cell r="E724" t="str">
            <v>a2</v>
          </cell>
        </row>
        <row r="725">
          <cell r="C725" t="str">
            <v>Burgan Bank A.S.</v>
          </cell>
          <cell r="D725" t="str">
            <v>TURKEY</v>
          </cell>
          <cell r="E725" t="str">
            <v>b2</v>
          </cell>
        </row>
        <row r="726">
          <cell r="C726" t="str">
            <v>Burgan Bank SAK</v>
          </cell>
          <cell r="D726" t="str">
            <v>KUWAIT</v>
          </cell>
          <cell r="E726" t="str">
            <v>ba1</v>
          </cell>
        </row>
        <row r="727">
          <cell r="C727" t="str">
            <v>Busan Bank</v>
          </cell>
          <cell r="D727" t="str">
            <v>KOREA</v>
          </cell>
          <cell r="E727" t="str">
            <v>baa1</v>
          </cell>
        </row>
        <row r="728">
          <cell r="C728" t="str">
            <v>Byblos Bank S.A.L.</v>
          </cell>
          <cell r="D728" t="str">
            <v>LEBANON</v>
          </cell>
          <cell r="E728" t="str">
            <v>b1</v>
          </cell>
        </row>
        <row r="729">
          <cell r="C729" t="str">
            <v>Cadence Bank, N.A.</v>
          </cell>
          <cell r="D729" t="str">
            <v>UNITED STATES</v>
          </cell>
          <cell r="E729" t="str">
            <v>ba2</v>
          </cell>
        </row>
        <row r="730">
          <cell r="C730" t="str">
            <v>Cairo Amman Bank</v>
          </cell>
          <cell r="D730" t="str">
            <v>JORDAN</v>
          </cell>
          <cell r="E730" t="str">
            <v>b1</v>
          </cell>
        </row>
        <row r="731">
          <cell r="C731" t="str">
            <v>Caisse C'ale du Credit Immobilier de France</v>
          </cell>
          <cell r="D731" t="str">
            <v>FRANCE</v>
          </cell>
          <cell r="E731" t="str">
            <v>ca</v>
          </cell>
        </row>
        <row r="732">
          <cell r="C732" t="str">
            <v>Caisse centrale Desjardins</v>
          </cell>
          <cell r="D732" t="str">
            <v>CANADA</v>
          </cell>
          <cell r="E732" t="str">
            <v>a3</v>
          </cell>
        </row>
        <row r="733">
          <cell r="C733" t="str">
            <v>Caisse Federale de Credit Mutuel</v>
          </cell>
          <cell r="D733" t="str">
            <v>FRANCE</v>
          </cell>
          <cell r="E733" t="str">
            <v>a3</v>
          </cell>
        </row>
        <row r="734">
          <cell r="C734" t="str">
            <v>Caisses d'Epargne Participations</v>
          </cell>
          <cell r="D734" t="str">
            <v>FRANCE</v>
          </cell>
          <cell r="E734" t="str">
            <v>baa2</v>
          </cell>
        </row>
        <row r="735">
          <cell r="C735" t="str">
            <v>Caixa Catalunya, Tarragona i Manresa</v>
          </cell>
          <cell r="D735" t="str">
            <v>SPAIN</v>
          </cell>
          <cell r="E735" t="str">
            <v>ba2</v>
          </cell>
        </row>
        <row r="736">
          <cell r="C736" t="str">
            <v>Caixa d'Estalvis Comarcal de Manlleu</v>
          </cell>
          <cell r="D736" t="str">
            <v>SPAIN</v>
          </cell>
          <cell r="E736" t="str">
            <v>b2</v>
          </cell>
        </row>
        <row r="737">
          <cell r="C737" t="str">
            <v>Caixa d'Estalvis de Manresa (Caixa Manresa)</v>
          </cell>
          <cell r="D737" t="str">
            <v>SPAIN</v>
          </cell>
          <cell r="E737" t="str">
            <v>ba1</v>
          </cell>
        </row>
        <row r="738">
          <cell r="C738" t="str">
            <v>Caixa d'Estalvis de Pollenca</v>
          </cell>
          <cell r="D738" t="str">
            <v>SPAIN</v>
          </cell>
          <cell r="E738" t="str">
            <v>ba2</v>
          </cell>
        </row>
        <row r="739">
          <cell r="C739" t="str">
            <v>Caixa d'Estalvis de Tarragona</v>
          </cell>
          <cell r="D739" t="str">
            <v>SPAIN</v>
          </cell>
          <cell r="E739" t="str">
            <v>b2</v>
          </cell>
        </row>
        <row r="740">
          <cell r="C740" t="str">
            <v>Caixa d'Estalvis de Tarragona</v>
          </cell>
          <cell r="D740" t="str">
            <v>SPAIN</v>
          </cell>
          <cell r="E740" t="str">
            <v>baa2</v>
          </cell>
        </row>
        <row r="741">
          <cell r="C741" t="str">
            <v>Caixa d'Estalvis de Terrassa</v>
          </cell>
          <cell r="D741" t="str">
            <v>SPAIN</v>
          </cell>
          <cell r="E741" t="str">
            <v>ba2</v>
          </cell>
        </row>
        <row r="742">
          <cell r="C742" t="str">
            <v>Caixa d'Estalvis del Penedes</v>
          </cell>
          <cell r="D742" t="str">
            <v>SPAIN</v>
          </cell>
          <cell r="E742" t="str">
            <v>baa2</v>
          </cell>
        </row>
        <row r="743">
          <cell r="C743" t="str">
            <v>Caixa d'Estalvis del Penedes</v>
          </cell>
          <cell r="D743" t="str">
            <v>SPAIN</v>
          </cell>
          <cell r="E743" t="str">
            <v>ba3</v>
          </cell>
        </row>
        <row r="744">
          <cell r="C744" t="str">
            <v>Caixa D'Estalvis Manlleu, Sabadell i Terrassa</v>
          </cell>
          <cell r="D744" t="str">
            <v>SPAIN</v>
          </cell>
          <cell r="E744" t="str">
            <v>b2</v>
          </cell>
        </row>
        <row r="745">
          <cell r="C745" t="str">
            <v>Caixa Economica Federal (CAIXA)</v>
          </cell>
          <cell r="D745" t="str">
            <v>BRAZIL</v>
          </cell>
          <cell r="E745" t="str">
            <v>ba2</v>
          </cell>
        </row>
        <row r="746">
          <cell r="C746" t="str">
            <v>Caixa Economica Montepio Geral</v>
          </cell>
          <cell r="D746" t="str">
            <v>PORTUGAL</v>
          </cell>
          <cell r="E746" t="str">
            <v>b3</v>
          </cell>
        </row>
        <row r="747">
          <cell r="C747" t="str">
            <v>Caixa Geral de Depositos, S.A.</v>
          </cell>
          <cell r="D747" t="str">
            <v>PORTUGAL</v>
          </cell>
          <cell r="E747" t="str">
            <v>caa1</v>
          </cell>
        </row>
        <row r="748">
          <cell r="C748" t="str">
            <v>Caixabank</v>
          </cell>
          <cell r="D748" t="str">
            <v>SPAIN</v>
          </cell>
          <cell r="E748" t="str">
            <v>ba1</v>
          </cell>
        </row>
        <row r="749">
          <cell r="C749" t="str">
            <v>Caixanova</v>
          </cell>
          <cell r="D749" t="str">
            <v>SPAIN</v>
          </cell>
          <cell r="E749" t="str">
            <v>ba2</v>
          </cell>
        </row>
        <row r="750">
          <cell r="C750" t="str">
            <v>Caja de Ahorros de Asturias y Sociedades Dep</v>
          </cell>
          <cell r="D750" t="str">
            <v>SPAIN</v>
          </cell>
          <cell r="E750" t="str">
            <v>a3</v>
          </cell>
        </row>
        <row r="751">
          <cell r="C751" t="str">
            <v>Caja de Ahorros de Asturias y Sociedades Dep</v>
          </cell>
          <cell r="D751" t="str">
            <v>SPAIN</v>
          </cell>
          <cell r="E751" t="str">
            <v>baa3</v>
          </cell>
        </row>
        <row r="752">
          <cell r="C752" t="str">
            <v>Caja de Ahorros de Avila</v>
          </cell>
          <cell r="D752" t="str">
            <v>SPAIN</v>
          </cell>
          <cell r="E752" t="str">
            <v>b1</v>
          </cell>
        </row>
        <row r="753">
          <cell r="C753" t="str">
            <v>Caja de Ahorros de Castilla La Mancha</v>
          </cell>
          <cell r="D753" t="str">
            <v>SPAIN</v>
          </cell>
          <cell r="E753" t="str">
            <v>caa3</v>
          </cell>
        </row>
        <row r="754">
          <cell r="C754" t="str">
            <v>Caja de Ahorros de Galicia, Vigo, O. y P.</v>
          </cell>
          <cell r="D754" t="str">
            <v>SPAIN</v>
          </cell>
          <cell r="E754" t="str">
            <v>ba1</v>
          </cell>
        </row>
        <row r="755">
          <cell r="C755" t="str">
            <v>Caja de Ahorros de La Rioja</v>
          </cell>
          <cell r="D755" t="str">
            <v>SPAIN</v>
          </cell>
          <cell r="E755" t="str">
            <v>baa3</v>
          </cell>
        </row>
        <row r="756">
          <cell r="C756" t="str">
            <v>Caja de Ahorros de Santander y Cantabria</v>
          </cell>
          <cell r="D756" t="str">
            <v>SPAIN</v>
          </cell>
          <cell r="E756" t="str">
            <v>ba3</v>
          </cell>
        </row>
        <row r="757">
          <cell r="C757" t="str">
            <v>Caja de Ahorros de Valencia, C y A. (Bancaja)</v>
          </cell>
          <cell r="D757" t="str">
            <v>SPAIN</v>
          </cell>
          <cell r="E757" t="str">
            <v>ba3</v>
          </cell>
        </row>
        <row r="758">
          <cell r="C758" t="str">
            <v>Caja de Ahorros de Vitoria y Alava</v>
          </cell>
          <cell r="D758" t="str">
            <v>SPAIN</v>
          </cell>
          <cell r="E758" t="str">
            <v>a3</v>
          </cell>
        </row>
        <row r="759">
          <cell r="C759" t="str">
            <v>Caja de Ahorros del Mediterraneo</v>
          </cell>
          <cell r="D759" t="str">
            <v>SPAIN</v>
          </cell>
          <cell r="E759" t="str">
            <v>ba2</v>
          </cell>
        </row>
        <row r="760">
          <cell r="C760" t="str">
            <v>Caja de Ahorros Municipal de Burgos</v>
          </cell>
          <cell r="D760" t="str">
            <v>SPAIN</v>
          </cell>
          <cell r="E760" t="str">
            <v>ba2</v>
          </cell>
        </row>
        <row r="761">
          <cell r="C761" t="str">
            <v>Caja de Ahorros San Fernando, Jerez y Sevilla</v>
          </cell>
          <cell r="D761" t="str">
            <v>SPAIN</v>
          </cell>
          <cell r="E761" t="str">
            <v>ba1</v>
          </cell>
        </row>
        <row r="762">
          <cell r="C762" t="str">
            <v>Caja de Ahorros y Monte de Piedad de Gipuzkoa</v>
          </cell>
          <cell r="D762" t="str">
            <v>SPAIN</v>
          </cell>
          <cell r="E762" t="str">
            <v>ba1</v>
          </cell>
        </row>
        <row r="763">
          <cell r="C763" t="str">
            <v>Caja de Ahorros y Monte de Piedad de Madrid</v>
          </cell>
          <cell r="D763" t="str">
            <v>SPAIN</v>
          </cell>
          <cell r="E763" t="str">
            <v>ba1</v>
          </cell>
        </row>
        <row r="764">
          <cell r="C764" t="str">
            <v>Caja de Ahorros y Monte de Piedad de Segovia</v>
          </cell>
          <cell r="D764" t="str">
            <v>SPAIN</v>
          </cell>
          <cell r="E764" t="str">
            <v>b1</v>
          </cell>
        </row>
        <row r="765">
          <cell r="C765" t="str">
            <v>Caja de Ahorros y Monte de Piedad Ontinyent</v>
          </cell>
          <cell r="D765" t="str">
            <v>SPAIN</v>
          </cell>
          <cell r="E765" t="str">
            <v>b1</v>
          </cell>
        </row>
        <row r="766">
          <cell r="C766" t="str">
            <v>Caja de Ahorros y Pensiones de Barcelona</v>
          </cell>
          <cell r="D766" t="str">
            <v>SPAIN</v>
          </cell>
          <cell r="E766" t="str">
            <v>a1</v>
          </cell>
        </row>
        <row r="767">
          <cell r="C767" t="str">
            <v>Caja de Credito Cuenca Coop. Ltda.</v>
          </cell>
          <cell r="D767" t="str">
            <v>ARGENTINA</v>
          </cell>
          <cell r="E767" t="str">
            <v>caa1</v>
          </cell>
        </row>
        <row r="768">
          <cell r="C768" t="str">
            <v>Caja del Circulo Catolico de Burgos</v>
          </cell>
          <cell r="D768" t="str">
            <v>SPAIN</v>
          </cell>
          <cell r="E768" t="str">
            <v>ba2</v>
          </cell>
        </row>
        <row r="769">
          <cell r="C769" t="str">
            <v>Caja Espana de Inversiones</v>
          </cell>
          <cell r="D769" t="str">
            <v>SPAIN</v>
          </cell>
          <cell r="E769" t="str">
            <v>b2</v>
          </cell>
        </row>
        <row r="770">
          <cell r="C770" t="str">
            <v>Caja Espana de Inversiones, Salamanca y Soria</v>
          </cell>
          <cell r="D770" t="str">
            <v>SPAIN</v>
          </cell>
          <cell r="E770" t="str">
            <v>ba1</v>
          </cell>
        </row>
        <row r="771">
          <cell r="C771" t="str">
            <v>Caja General de Ahorros de Granada</v>
          </cell>
          <cell r="D771" t="str">
            <v>SPAIN</v>
          </cell>
          <cell r="E771" t="str">
            <v>ba2</v>
          </cell>
        </row>
        <row r="772">
          <cell r="C772" t="str">
            <v>Caja Insular de Ahorros de Canarias</v>
          </cell>
          <cell r="D772" t="str">
            <v>SPAIN</v>
          </cell>
          <cell r="E772" t="str">
            <v>ba3</v>
          </cell>
        </row>
        <row r="773">
          <cell r="C773" t="str">
            <v>Caja Laboral Popular Coop. de Credito</v>
          </cell>
          <cell r="D773" t="str">
            <v>SPAIN</v>
          </cell>
          <cell r="E773" t="str">
            <v>ba1</v>
          </cell>
        </row>
        <row r="774">
          <cell r="C774" t="str">
            <v>Caja Provincial de Ahorros de Guadalajara</v>
          </cell>
          <cell r="D774" t="str">
            <v>SPAIN</v>
          </cell>
          <cell r="E774" t="str">
            <v>b2</v>
          </cell>
        </row>
        <row r="775">
          <cell r="C775" t="str">
            <v>Caja Provincial de Ahorros de Jaen</v>
          </cell>
          <cell r="D775" t="str">
            <v>SPAIN</v>
          </cell>
          <cell r="E775" t="str">
            <v>ba3</v>
          </cell>
        </row>
        <row r="776">
          <cell r="C776" t="str">
            <v>Caja Rural de Granada</v>
          </cell>
          <cell r="D776" t="str">
            <v>SPAIN</v>
          </cell>
          <cell r="E776" t="str">
            <v>b1</v>
          </cell>
        </row>
        <row r="777">
          <cell r="C777" t="str">
            <v>Caja Rural de Navarra</v>
          </cell>
          <cell r="D777" t="str">
            <v>SPAIN</v>
          </cell>
          <cell r="E777" t="str">
            <v>baa3</v>
          </cell>
        </row>
        <row r="778">
          <cell r="C778" t="str">
            <v>Caja Rurales Unidas</v>
          </cell>
          <cell r="D778" t="str">
            <v>SPAIN</v>
          </cell>
          <cell r="E778" t="str">
            <v>caa2</v>
          </cell>
        </row>
        <row r="779">
          <cell r="C779" t="str">
            <v>Cajamar Caja Rural, Soc. Coop. de Credito</v>
          </cell>
          <cell r="D779" t="str">
            <v>SPAIN</v>
          </cell>
          <cell r="E779" t="str">
            <v>ba3</v>
          </cell>
        </row>
        <row r="780">
          <cell r="C780" t="str">
            <v>Cajasur Banco S.A.</v>
          </cell>
          <cell r="D780" t="str">
            <v>SPAIN</v>
          </cell>
          <cell r="E780" t="str">
            <v>caa2</v>
          </cell>
        </row>
        <row r="781">
          <cell r="C781" t="str">
            <v>California Bank &amp; Trust</v>
          </cell>
          <cell r="D781" t="str">
            <v>UNITED STATES</v>
          </cell>
          <cell r="E781" t="str">
            <v>baa3</v>
          </cell>
        </row>
        <row r="782">
          <cell r="C782" t="str">
            <v>California National Bank</v>
          </cell>
          <cell r="D782" t="str">
            <v>UNITED STATES</v>
          </cell>
          <cell r="E782" t="str">
            <v>ba1</v>
          </cell>
        </row>
        <row r="783">
          <cell r="C783" t="str">
            <v>Cambodian Public Bank</v>
          </cell>
          <cell r="D783" t="str">
            <v>CAMBODIA</v>
          </cell>
          <cell r="E783" t="str">
            <v>b1</v>
          </cell>
        </row>
        <row r="784">
          <cell r="C784" t="str">
            <v>Canadia Bank PLC</v>
          </cell>
          <cell r="D784" t="str">
            <v>CAMBODIA</v>
          </cell>
          <cell r="E784" t="str">
            <v>b2</v>
          </cell>
        </row>
        <row r="785">
          <cell r="C785" t="str">
            <v>Canadian Imperial Bank of Commerce</v>
          </cell>
          <cell r="D785" t="str">
            <v>CANADA</v>
          </cell>
          <cell r="E785" t="str">
            <v>a2</v>
          </cell>
        </row>
        <row r="786">
          <cell r="C786" t="str">
            <v>Canara Bank</v>
          </cell>
          <cell r="D786" t="str">
            <v>INDIA</v>
          </cell>
          <cell r="E786" t="str">
            <v>ba2</v>
          </cell>
        </row>
        <row r="787">
          <cell r="C787" t="str">
            <v>Capital One Bank (USA), N.A.</v>
          </cell>
          <cell r="D787" t="str">
            <v>UNITED STATES</v>
          </cell>
          <cell r="E787" t="str">
            <v>a3</v>
          </cell>
        </row>
        <row r="788">
          <cell r="C788" t="str">
            <v>Capital One FSB</v>
          </cell>
          <cell r="D788" t="str">
            <v>UNITED STATES</v>
          </cell>
          <cell r="E788" t="str">
            <v>a2</v>
          </cell>
        </row>
        <row r="789">
          <cell r="C789" t="str">
            <v>Capital One, N.A.</v>
          </cell>
          <cell r="D789" t="str">
            <v>UNITED STATES</v>
          </cell>
          <cell r="E789" t="str">
            <v>a3</v>
          </cell>
        </row>
        <row r="790">
          <cell r="C790" t="str">
            <v>Capitalia S.p.A.</v>
          </cell>
          <cell r="D790" t="str">
            <v>ITALY</v>
          </cell>
          <cell r="E790" t="str">
            <v>a1</v>
          </cell>
        </row>
        <row r="791">
          <cell r="C791" t="str">
            <v>Capitec Bank Limited</v>
          </cell>
          <cell r="D791" t="str">
            <v>SOUTH AFRICA</v>
          </cell>
          <cell r="E791" t="str">
            <v>ba2</v>
          </cell>
        </row>
        <row r="792">
          <cell r="C792" t="str">
            <v>Capitec Bank Limited</v>
          </cell>
          <cell r="D792" t="str">
            <v>SOUTH AFRICA</v>
          </cell>
          <cell r="E792" t="str">
            <v>ba2</v>
          </cell>
        </row>
        <row r="793">
          <cell r="C793" t="str">
            <v>card complete Service Bank AG</v>
          </cell>
          <cell r="D793" t="str">
            <v>AUSTRIA</v>
          </cell>
          <cell r="E793" t="str">
            <v>ba2</v>
          </cell>
        </row>
        <row r="794">
          <cell r="C794" t="str">
            <v>Cardine Banca S.p.A.</v>
          </cell>
          <cell r="D794" t="str">
            <v>ITALY</v>
          </cell>
          <cell r="E794" t="str">
            <v>a2</v>
          </cell>
        </row>
        <row r="795">
          <cell r="C795" t="str">
            <v>Cariverona Banca SpA</v>
          </cell>
          <cell r="D795" t="str">
            <v>ITALY</v>
          </cell>
          <cell r="E795" t="str">
            <v>aa3</v>
          </cell>
        </row>
        <row r="796">
          <cell r="C796" t="str">
            <v>Carolina First Bank</v>
          </cell>
          <cell r="D796" t="str">
            <v>UNITED STATES</v>
          </cell>
          <cell r="E796" t="str">
            <v>caa3</v>
          </cell>
        </row>
        <row r="797">
          <cell r="C797" t="str">
            <v>Cassa Centrale Banca-Credito Coop d Nord Est</v>
          </cell>
          <cell r="D797" t="str">
            <v>ITALY</v>
          </cell>
          <cell r="E797" t="str">
            <v>baa3</v>
          </cell>
        </row>
        <row r="798">
          <cell r="C798" t="str">
            <v>Cassa Centrale Banca-Credito Coop d Nord Est</v>
          </cell>
          <cell r="D798" t="str">
            <v>ITALY</v>
          </cell>
          <cell r="E798" t="str">
            <v>a3</v>
          </cell>
        </row>
        <row r="799">
          <cell r="C799" t="str">
            <v>Cassa Centrale Raiffeisen dell'Alto Adige</v>
          </cell>
          <cell r="D799" t="str">
            <v>ITALY</v>
          </cell>
          <cell r="E799" t="str">
            <v>baa3</v>
          </cell>
        </row>
        <row r="800">
          <cell r="C800" t="str">
            <v>Cassa Centrale Raiffeisen dell'Alto Adige</v>
          </cell>
          <cell r="D800" t="str">
            <v>ITALY</v>
          </cell>
          <cell r="E800" t="str">
            <v>baa2</v>
          </cell>
        </row>
        <row r="801">
          <cell r="C801" t="str">
            <v>Cassa dei Risparmi di Forli e della Rom Spa</v>
          </cell>
          <cell r="D801" t="str">
            <v>ITALY</v>
          </cell>
          <cell r="E801" t="str">
            <v>baa2</v>
          </cell>
        </row>
        <row r="802">
          <cell r="C802" t="str">
            <v>Cassa di Risp.di Bolzano-Sudtiroler Sparkasse</v>
          </cell>
          <cell r="D802" t="str">
            <v>ITALY</v>
          </cell>
          <cell r="E802" t="str">
            <v>ba2</v>
          </cell>
        </row>
        <row r="803">
          <cell r="C803" t="str">
            <v>Cassa di Risparmio Della Provincia di Chieti</v>
          </cell>
          <cell r="D803" t="str">
            <v>ITALY</v>
          </cell>
          <cell r="E803" t="str">
            <v>b2</v>
          </cell>
        </row>
        <row r="804">
          <cell r="C804" t="str">
            <v>Cassa di Risparmio Della Provincia di Chieti</v>
          </cell>
          <cell r="D804" t="str">
            <v>ITALY</v>
          </cell>
          <cell r="E804" t="str">
            <v>ba3</v>
          </cell>
        </row>
        <row r="805">
          <cell r="C805" t="str">
            <v>Cassa di Risparmio delle Provincie Lombarde</v>
          </cell>
          <cell r="D805" t="str">
            <v>ITALY</v>
          </cell>
          <cell r="E805" t="str">
            <v>a2</v>
          </cell>
        </row>
        <row r="806">
          <cell r="C806" t="str">
            <v>Cassa di Risparmio di Cento SPA</v>
          </cell>
          <cell r="D806" t="str">
            <v>ITALY</v>
          </cell>
          <cell r="E806" t="str">
            <v>ba1</v>
          </cell>
        </row>
        <row r="807">
          <cell r="C807" t="str">
            <v>Cassa di Risparmio di Cesena SpA</v>
          </cell>
          <cell r="D807" t="str">
            <v>ITALY</v>
          </cell>
          <cell r="E807" t="str">
            <v>caa1</v>
          </cell>
        </row>
        <row r="808">
          <cell r="C808" t="str">
            <v>Cassa di Risparmio di Ferrara S.p.A</v>
          </cell>
          <cell r="D808" t="str">
            <v>ITALY</v>
          </cell>
          <cell r="E808" t="str">
            <v>ca</v>
          </cell>
        </row>
        <row r="809">
          <cell r="C809" t="str">
            <v>Cassa di Risparmio di Padova e Rovigo S.p.A.</v>
          </cell>
          <cell r="D809" t="str">
            <v>ITALY</v>
          </cell>
          <cell r="E809" t="str">
            <v>a1</v>
          </cell>
        </row>
        <row r="810">
          <cell r="C810" t="str">
            <v>Cassa Di Risparmio Di Parma E Piacenza S.P.A.</v>
          </cell>
          <cell r="D810" t="str">
            <v>ITALY</v>
          </cell>
          <cell r="E810" t="str">
            <v>baa3</v>
          </cell>
        </row>
        <row r="811">
          <cell r="C811" t="str">
            <v>Cassa di Risparmio di Prato SpA</v>
          </cell>
          <cell r="D811" t="str">
            <v>ITALY</v>
          </cell>
          <cell r="E811" t="str">
            <v>baa2</v>
          </cell>
        </row>
        <row r="812">
          <cell r="C812" t="str">
            <v>Cassa di Risparmio di Volterra</v>
          </cell>
          <cell r="D812" t="str">
            <v>ITALY</v>
          </cell>
          <cell r="E812" t="str">
            <v>ba1</v>
          </cell>
        </row>
        <row r="813">
          <cell r="C813" t="str">
            <v>Cassa di Risparmio in Bologna S.p.A.</v>
          </cell>
          <cell r="D813" t="str">
            <v>ITALY</v>
          </cell>
          <cell r="E813" t="str">
            <v>a2</v>
          </cell>
        </row>
        <row r="814">
          <cell r="C814" t="str">
            <v>Catalunya Banc SA</v>
          </cell>
          <cell r="D814" t="str">
            <v>SPAIN</v>
          </cell>
          <cell r="E814" t="str">
            <v>caa2</v>
          </cell>
        </row>
        <row r="815">
          <cell r="C815" t="str">
            <v>Cathay United Bank Co., Ltd</v>
          </cell>
          <cell r="D815" t="str">
            <v>TAIWAN</v>
          </cell>
          <cell r="E815" t="str">
            <v>baa2</v>
          </cell>
        </row>
        <row r="816">
          <cell r="C816" t="str">
            <v>CB Kuban Credit Ltd</v>
          </cell>
          <cell r="D816" t="str">
            <v>RUSSIA</v>
          </cell>
          <cell r="E816" t="str">
            <v>b3</v>
          </cell>
        </row>
        <row r="817">
          <cell r="C817" t="str">
            <v>CB Renaissance Credit LLC</v>
          </cell>
          <cell r="D817" t="str">
            <v>RUSSIA</v>
          </cell>
          <cell r="E817" t="str">
            <v>b2</v>
          </cell>
        </row>
        <row r="818">
          <cell r="C818" t="str">
            <v>CDC Ixis</v>
          </cell>
          <cell r="D818" t="str">
            <v>FRANCE</v>
          </cell>
          <cell r="E818" t="str">
            <v>a2</v>
          </cell>
        </row>
        <row r="819">
          <cell r="C819" t="str">
            <v>CECABANK S.A.</v>
          </cell>
          <cell r="D819" t="str">
            <v>SPAIN</v>
          </cell>
          <cell r="E819" t="str">
            <v>b1</v>
          </cell>
        </row>
        <row r="820">
          <cell r="C820" t="str">
            <v>Center-Invest Bank</v>
          </cell>
          <cell r="D820" t="str">
            <v>RUSSIA</v>
          </cell>
          <cell r="E820" t="str">
            <v>ba3</v>
          </cell>
        </row>
        <row r="821">
          <cell r="C821" t="str">
            <v>Central Bank of India</v>
          </cell>
          <cell r="D821" t="str">
            <v>INDIA</v>
          </cell>
          <cell r="E821" t="str">
            <v>b3</v>
          </cell>
        </row>
        <row r="822">
          <cell r="C822" t="str">
            <v>Central Carolina Bank &amp; Trust Co., N.A.</v>
          </cell>
          <cell r="D822" t="str">
            <v>UNITED STATES</v>
          </cell>
          <cell r="E822" t="str">
            <v>a2</v>
          </cell>
        </row>
        <row r="823">
          <cell r="C823" t="str">
            <v>Central Fidelity National Bank (Old)</v>
          </cell>
          <cell r="D823" t="str">
            <v>UNITED STATES</v>
          </cell>
          <cell r="E823" t="str">
            <v>aa3</v>
          </cell>
        </row>
        <row r="824">
          <cell r="C824" t="str">
            <v>CentroCredit Bank</v>
          </cell>
          <cell r="D824" t="str">
            <v>RUSSIA</v>
          </cell>
          <cell r="E824" t="str">
            <v>b3</v>
          </cell>
        </row>
        <row r="825">
          <cell r="C825" t="str">
            <v>CERA Bank C.V.</v>
          </cell>
          <cell r="D825" t="str">
            <v>BELGIUM</v>
          </cell>
          <cell r="E825" t="str">
            <v>aa3</v>
          </cell>
        </row>
        <row r="826">
          <cell r="C826" t="str">
            <v>Ceska Sporitelna, a.s.</v>
          </cell>
          <cell r="D826" t="str">
            <v>CZECH REPUBLIC</v>
          </cell>
          <cell r="E826" t="str">
            <v>baa1</v>
          </cell>
        </row>
        <row r="827">
          <cell r="C827" t="str">
            <v>Ceskoslovenska obchodna banka (Slovakia)</v>
          </cell>
          <cell r="D827" t="str">
            <v>SLOVAK REPUBLIC</v>
          </cell>
          <cell r="E827" t="str">
            <v>ba2</v>
          </cell>
        </row>
        <row r="828">
          <cell r="C828" t="str">
            <v>Ceskoslovenska Obchodni Banka, a.s.</v>
          </cell>
          <cell r="D828" t="str">
            <v>CZECH REPUBLIC</v>
          </cell>
          <cell r="E828" t="str">
            <v>baa1</v>
          </cell>
        </row>
        <row r="829">
          <cell r="C829" t="str">
            <v>CFA Bank</v>
          </cell>
          <cell r="D829" t="str">
            <v>FRANCE</v>
          </cell>
          <cell r="E829" t="str">
            <v>baa2</v>
          </cell>
        </row>
        <row r="830">
          <cell r="C830" t="str">
            <v>Challenge Bank Limited</v>
          </cell>
          <cell r="D830" t="str">
            <v>AUSTRALIA</v>
          </cell>
          <cell r="E830" t="str">
            <v>a2</v>
          </cell>
        </row>
        <row r="831">
          <cell r="C831" t="str">
            <v>Chang Hwa Commercial Bank</v>
          </cell>
          <cell r="D831" t="str">
            <v>TAIWAN</v>
          </cell>
          <cell r="E831" t="str">
            <v>ba1</v>
          </cell>
        </row>
        <row r="832">
          <cell r="C832" t="str">
            <v>Charter One Bank, N.A.</v>
          </cell>
          <cell r="D832" t="str">
            <v>UNITED STATES</v>
          </cell>
          <cell r="E832" t="str">
            <v>aa3</v>
          </cell>
        </row>
        <row r="833">
          <cell r="C833" t="str">
            <v>Chase Bank of Texas, N.A.</v>
          </cell>
          <cell r="D833" t="str">
            <v>UNITED STATES</v>
          </cell>
          <cell r="E833" t="str">
            <v>a2</v>
          </cell>
        </row>
        <row r="834">
          <cell r="C834" t="str">
            <v>Chase Bank USA, National Association</v>
          </cell>
          <cell r="D834" t="str">
            <v>UNITED STATES</v>
          </cell>
          <cell r="E834" t="str">
            <v>baa1</v>
          </cell>
        </row>
        <row r="835">
          <cell r="C835" t="str">
            <v>Chase Manhattan Bank CMB, S.A.</v>
          </cell>
          <cell r="D835" t="str">
            <v>SPAIN</v>
          </cell>
          <cell r="E835" t="str">
            <v>a2</v>
          </cell>
        </row>
        <row r="836">
          <cell r="C836" t="str">
            <v>Chase Manhattan Bank, (The) (OLD)</v>
          </cell>
          <cell r="D836" t="str">
            <v>UNITED STATES</v>
          </cell>
          <cell r="E836" t="str">
            <v>aa2</v>
          </cell>
        </row>
        <row r="837">
          <cell r="C837" t="str">
            <v>Chase Trust Bank</v>
          </cell>
          <cell r="D837" t="str">
            <v>JAPAN</v>
          </cell>
          <cell r="E837" t="str">
            <v>a2</v>
          </cell>
        </row>
        <row r="838">
          <cell r="C838" t="str">
            <v>Chelsea Building Society</v>
          </cell>
          <cell r="D838" t="str">
            <v>UNITED KINGDOM</v>
          </cell>
          <cell r="E838" t="str">
            <v>b2</v>
          </cell>
        </row>
        <row r="839">
          <cell r="C839" t="str">
            <v>Cheltenham &amp; Gloucester plc</v>
          </cell>
          <cell r="D839" t="str">
            <v>UNITED KINGDOM</v>
          </cell>
          <cell r="E839" t="str">
            <v>a3</v>
          </cell>
        </row>
        <row r="840">
          <cell r="C840" t="str">
            <v>Chemical Bank New Jersey, N.A.</v>
          </cell>
          <cell r="D840" t="str">
            <v>UNITED STATES</v>
          </cell>
          <cell r="E840" t="str">
            <v>a2</v>
          </cell>
        </row>
        <row r="841">
          <cell r="C841" t="str">
            <v>Chemical Bank, N.A.</v>
          </cell>
          <cell r="D841" t="str">
            <v>UNITED STATES</v>
          </cell>
          <cell r="E841" t="str">
            <v>a3</v>
          </cell>
        </row>
        <row r="842">
          <cell r="C842" t="str">
            <v>Cheshire Building Society</v>
          </cell>
          <cell r="D842" t="str">
            <v>UNITED KINGDOM</v>
          </cell>
          <cell r="E842" t="str">
            <v>baa2</v>
          </cell>
        </row>
        <row r="843">
          <cell r="C843" t="str">
            <v>Chevy Chase Bank F.S.B.</v>
          </cell>
          <cell r="D843" t="str">
            <v>UNITED STATES</v>
          </cell>
          <cell r="E843" t="str">
            <v>a3</v>
          </cell>
        </row>
        <row r="844">
          <cell r="C844" t="str">
            <v>Chiao Tung Bank</v>
          </cell>
          <cell r="D844" t="str">
            <v>TAIWAN</v>
          </cell>
          <cell r="E844" t="str">
            <v>ba3</v>
          </cell>
        </row>
        <row r="845">
          <cell r="C845" t="str">
            <v>Chiba Bank, Ltd.</v>
          </cell>
          <cell r="D845" t="str">
            <v>JAPAN</v>
          </cell>
          <cell r="E845" t="str">
            <v>a3</v>
          </cell>
        </row>
        <row r="846">
          <cell r="C846" t="str">
            <v>China &amp; South Sea Bank, Ltd.</v>
          </cell>
          <cell r="D846" t="str">
            <v>CHINA</v>
          </cell>
          <cell r="E846" t="str">
            <v>ba1</v>
          </cell>
        </row>
        <row r="847">
          <cell r="C847" t="str">
            <v>China Cinda Asset Management Co., Ltd.</v>
          </cell>
          <cell r="D847" t="str">
            <v>CHINA</v>
          </cell>
          <cell r="E847" t="str">
            <v>ba2</v>
          </cell>
        </row>
        <row r="848">
          <cell r="C848" t="str">
            <v>China CITIC Bank</v>
          </cell>
          <cell r="D848" t="str">
            <v>CHINA</v>
          </cell>
          <cell r="E848" t="str">
            <v>ba2</v>
          </cell>
        </row>
        <row r="849">
          <cell r="C849" t="str">
            <v>China CITIC Bank International Limited</v>
          </cell>
          <cell r="D849" t="str">
            <v>HONG KONG</v>
          </cell>
          <cell r="E849" t="str">
            <v>baa3</v>
          </cell>
        </row>
        <row r="850">
          <cell r="C850" t="str">
            <v>China Construction Bank (Asia) Corp. Ltd.</v>
          </cell>
          <cell r="D850" t="str">
            <v>HONG KONG</v>
          </cell>
          <cell r="E850" t="str">
            <v>baa2</v>
          </cell>
        </row>
        <row r="851">
          <cell r="C851" t="str">
            <v>China Construction Bank (Asia) Corp. Ltd.</v>
          </cell>
          <cell r="D851" t="str">
            <v>HONG KONG</v>
          </cell>
          <cell r="E851" t="str">
            <v>a3</v>
          </cell>
        </row>
        <row r="852">
          <cell r="C852" t="str">
            <v>China Construction Bank Corporation</v>
          </cell>
          <cell r="D852" t="str">
            <v>CHINA</v>
          </cell>
          <cell r="E852" t="str">
            <v>baa2</v>
          </cell>
        </row>
        <row r="853">
          <cell r="C853" t="str">
            <v>China Development Industrial Bank Inc.</v>
          </cell>
          <cell r="D853" t="str">
            <v>TAIWAN</v>
          </cell>
          <cell r="E853" t="str">
            <v>baa2</v>
          </cell>
        </row>
        <row r="854">
          <cell r="C854" t="str">
            <v>China Everbright Bank</v>
          </cell>
          <cell r="D854" t="str">
            <v>CHINA</v>
          </cell>
          <cell r="E854" t="str">
            <v>ba3</v>
          </cell>
        </row>
        <row r="855">
          <cell r="C855" t="str">
            <v>China Guangfa Bank</v>
          </cell>
          <cell r="D855" t="str">
            <v>CHINA</v>
          </cell>
          <cell r="E855" t="str">
            <v>ba3</v>
          </cell>
        </row>
        <row r="856">
          <cell r="C856" t="str">
            <v>China Huarong Asset Management Co., Ltd.</v>
          </cell>
          <cell r="D856" t="str">
            <v>CHINA</v>
          </cell>
          <cell r="E856" t="str">
            <v>ba3</v>
          </cell>
        </row>
        <row r="857">
          <cell r="C857" t="str">
            <v>China Investment Bank</v>
          </cell>
          <cell r="D857" t="str">
            <v>CHINA</v>
          </cell>
          <cell r="E857" t="str">
            <v>caa3</v>
          </cell>
        </row>
        <row r="858">
          <cell r="C858" t="str">
            <v>China Merchants Bank</v>
          </cell>
          <cell r="D858" t="str">
            <v>CHINA</v>
          </cell>
          <cell r="E858" t="str">
            <v>baa3</v>
          </cell>
        </row>
        <row r="859">
          <cell r="C859" t="str">
            <v>China Orient Asset Management Corporation</v>
          </cell>
          <cell r="D859" t="str">
            <v>CHINA</v>
          </cell>
          <cell r="E859" t="str">
            <v>ba3</v>
          </cell>
        </row>
        <row r="860">
          <cell r="C860" t="str">
            <v>China State Bank, Ltd. (The)</v>
          </cell>
          <cell r="D860" t="str">
            <v>CHINA</v>
          </cell>
          <cell r="E860" t="str">
            <v>ba1</v>
          </cell>
        </row>
        <row r="861">
          <cell r="C861" t="str">
            <v>Chittenden Trust Company</v>
          </cell>
          <cell r="D861" t="str">
            <v>UNITED STATES</v>
          </cell>
          <cell r="E861" t="str">
            <v>a2</v>
          </cell>
        </row>
        <row r="862">
          <cell r="C862" t="str">
            <v>Chiyu Banking Corporation, Ltd.</v>
          </cell>
          <cell r="D862" t="str">
            <v>HONG KONG</v>
          </cell>
          <cell r="E862" t="str">
            <v>a3</v>
          </cell>
        </row>
        <row r="863">
          <cell r="C863" t="str">
            <v>Chohung Bank</v>
          </cell>
          <cell r="D863" t="str">
            <v>KOREA</v>
          </cell>
          <cell r="E863" t="str">
            <v>ba2</v>
          </cell>
        </row>
        <row r="864">
          <cell r="C864" t="str">
            <v>Chong Hing Bank Limited</v>
          </cell>
          <cell r="D864" t="str">
            <v>HONG KONG</v>
          </cell>
          <cell r="E864" t="str">
            <v>baa2</v>
          </cell>
        </row>
        <row r="865">
          <cell r="C865" t="str">
            <v>Chugoku Bank, Limited (The)</v>
          </cell>
          <cell r="D865" t="str">
            <v>JAPAN</v>
          </cell>
          <cell r="E865" t="str">
            <v>a2</v>
          </cell>
        </row>
        <row r="866">
          <cell r="C866" t="str">
            <v>Chuo Mitsui Asset Trust and Banking Co, Ltd</v>
          </cell>
          <cell r="D866" t="str">
            <v>JAPAN</v>
          </cell>
          <cell r="E866" t="str">
            <v>a2</v>
          </cell>
        </row>
        <row r="867">
          <cell r="C867" t="str">
            <v>Chuo Mitsui Trust &amp; Banking Co., Ltd.</v>
          </cell>
          <cell r="D867" t="str">
            <v>JAPAN</v>
          </cell>
          <cell r="E867" t="str">
            <v>baa1</v>
          </cell>
        </row>
        <row r="868">
          <cell r="C868" t="str">
            <v>Chuo Trust and Banking Company, Ltd.</v>
          </cell>
          <cell r="D868" t="str">
            <v>JAPAN</v>
          </cell>
          <cell r="E868" t="str">
            <v>caa3</v>
          </cell>
        </row>
        <row r="869">
          <cell r="C869" t="str">
            <v>CIB Bank Ltd.</v>
          </cell>
          <cell r="D869" t="str">
            <v>HUNGARY</v>
          </cell>
          <cell r="E869" t="str">
            <v>ba2</v>
          </cell>
        </row>
        <row r="870">
          <cell r="C870" t="str">
            <v>CIB Credit Agricole, PJSC</v>
          </cell>
          <cell r="D870" t="str">
            <v>UKRAINE</v>
          </cell>
          <cell r="E870" t="str">
            <v>ba2</v>
          </cell>
        </row>
        <row r="871">
          <cell r="C871" t="str">
            <v>CIBC Mellon Trust Company</v>
          </cell>
          <cell r="D871" t="str">
            <v>CANADA</v>
          </cell>
          <cell r="E871" t="str">
            <v>a2</v>
          </cell>
        </row>
        <row r="872">
          <cell r="C872" t="str">
            <v>CIBC Mellon Trust Company</v>
          </cell>
          <cell r="D872" t="str">
            <v>CANADA</v>
          </cell>
          <cell r="E872" t="str">
            <v>a1</v>
          </cell>
        </row>
        <row r="873">
          <cell r="C873" t="str">
            <v>CIBC World Markets plc</v>
          </cell>
          <cell r="D873" t="str">
            <v>UNITED KINGDOM</v>
          </cell>
          <cell r="E873" t="str">
            <v>a3</v>
          </cell>
        </row>
        <row r="874">
          <cell r="C874" t="str">
            <v>CIMB Bank Berhad</v>
          </cell>
          <cell r="D874" t="str">
            <v>MALAYSIA</v>
          </cell>
          <cell r="E874" t="str">
            <v>baa1</v>
          </cell>
        </row>
        <row r="875">
          <cell r="C875" t="str">
            <v>CIMB Investment Bank</v>
          </cell>
          <cell r="D875" t="str">
            <v>MALAYSIA</v>
          </cell>
          <cell r="E875" t="str">
            <v>ba2</v>
          </cell>
        </row>
        <row r="876">
          <cell r="C876" t="str">
            <v>CIMB Islamic Bank Berhad</v>
          </cell>
          <cell r="D876" t="str">
            <v>MALAYSIA</v>
          </cell>
          <cell r="E876" t="str">
            <v>ba1</v>
          </cell>
        </row>
        <row r="877">
          <cell r="C877" t="str">
            <v>CIMB Thai Bank Public Company Limited</v>
          </cell>
          <cell r="D877" t="str">
            <v>THAILAND</v>
          </cell>
          <cell r="E877" t="str">
            <v>ba2</v>
          </cell>
        </row>
        <row r="878">
          <cell r="C878" t="str">
            <v>Citibank (China) Co Ltd</v>
          </cell>
          <cell r="D878" t="str">
            <v>CHINA</v>
          </cell>
          <cell r="E878" t="str">
            <v>ba2</v>
          </cell>
        </row>
        <row r="879">
          <cell r="C879" t="str">
            <v>Citibank (Nevada), N.A.</v>
          </cell>
          <cell r="D879" t="str">
            <v>UNITED STATES</v>
          </cell>
          <cell r="E879" t="str">
            <v>a1</v>
          </cell>
        </row>
        <row r="880">
          <cell r="C880" t="str">
            <v>Citibank (New York State)</v>
          </cell>
          <cell r="D880" t="str">
            <v>UNITED STATES</v>
          </cell>
          <cell r="E880" t="str">
            <v>aa1</v>
          </cell>
        </row>
        <row r="881">
          <cell r="C881" t="str">
            <v>Citibank (South Dakota), N.A.</v>
          </cell>
          <cell r="D881" t="str">
            <v>UNITED STATES</v>
          </cell>
          <cell r="E881" t="str">
            <v>ba1</v>
          </cell>
        </row>
        <row r="882">
          <cell r="C882" t="str">
            <v>Citibank (West), FSB</v>
          </cell>
          <cell r="D882" t="str">
            <v>UNITED STATES</v>
          </cell>
          <cell r="E882" t="str">
            <v>aaa</v>
          </cell>
        </row>
        <row r="883">
          <cell r="C883" t="str">
            <v>Citibank Europe plc</v>
          </cell>
          <cell r="D883" t="str">
            <v>IRELAND</v>
          </cell>
          <cell r="E883" t="str">
            <v>baa2</v>
          </cell>
        </row>
        <row r="884">
          <cell r="C884" t="str">
            <v>Citibank International Plc</v>
          </cell>
          <cell r="D884" t="str">
            <v>UNITED KINGDOM</v>
          </cell>
          <cell r="E884" t="str">
            <v>baa2</v>
          </cell>
        </row>
        <row r="885">
          <cell r="C885" t="str">
            <v>Citibank Japan Ltd.</v>
          </cell>
          <cell r="D885" t="str">
            <v>JAPAN</v>
          </cell>
          <cell r="E885" t="str">
            <v>baa2</v>
          </cell>
        </row>
        <row r="886">
          <cell r="C886" t="str">
            <v>Citibank Korea Inc</v>
          </cell>
          <cell r="D886" t="str">
            <v>KOREA</v>
          </cell>
          <cell r="E886" t="str">
            <v>baa2</v>
          </cell>
        </row>
        <row r="887">
          <cell r="C887" t="str">
            <v>Citibank, N.A.</v>
          </cell>
          <cell r="D887" t="str">
            <v>UNITED STATES</v>
          </cell>
          <cell r="E887" t="str">
            <v>baa2</v>
          </cell>
        </row>
        <row r="888">
          <cell r="C888" t="str">
            <v>CITIC Group Corporation</v>
          </cell>
          <cell r="D888" t="str">
            <v>CHINA</v>
          </cell>
          <cell r="E888" t="str">
            <v>ba2</v>
          </cell>
        </row>
        <row r="889">
          <cell r="C889" t="str">
            <v>Citigroup Global Mkts Deutsch. AG&amp;Co</v>
          </cell>
          <cell r="D889" t="str">
            <v>GERMANY</v>
          </cell>
          <cell r="E889" t="str">
            <v>baa2</v>
          </cell>
        </row>
        <row r="890">
          <cell r="C890" t="str">
            <v>Citigroup Pty Limited</v>
          </cell>
          <cell r="D890" t="str">
            <v>AUSTRALIA</v>
          </cell>
          <cell r="E890" t="str">
            <v>a3</v>
          </cell>
        </row>
        <row r="891">
          <cell r="C891" t="str">
            <v>Citizens Bank of Connecticut</v>
          </cell>
          <cell r="D891" t="str">
            <v>UNITED STATES</v>
          </cell>
          <cell r="E891" t="str">
            <v>aa3</v>
          </cell>
        </row>
        <row r="892">
          <cell r="C892" t="str">
            <v>Citizens Bank of Maryland</v>
          </cell>
          <cell r="D892" t="str">
            <v>UNITED STATES</v>
          </cell>
          <cell r="E892" t="str">
            <v>a3</v>
          </cell>
        </row>
        <row r="893">
          <cell r="C893" t="str">
            <v>Citizens Bank of Massachusetts</v>
          </cell>
          <cell r="D893" t="str">
            <v>UNITED STATES</v>
          </cell>
          <cell r="E893" t="str">
            <v>aa3</v>
          </cell>
        </row>
        <row r="894">
          <cell r="C894" t="str">
            <v>Citizens Bank of New Hampshire</v>
          </cell>
          <cell r="D894" t="str">
            <v>UNITED STATES</v>
          </cell>
          <cell r="E894" t="str">
            <v>aa3</v>
          </cell>
        </row>
        <row r="895">
          <cell r="C895" t="str">
            <v>Citizens Bank of Pennsylvania</v>
          </cell>
          <cell r="D895" t="str">
            <v>UNITED STATES</v>
          </cell>
          <cell r="E895" t="str">
            <v>a3</v>
          </cell>
        </row>
        <row r="896">
          <cell r="C896" t="str">
            <v>Citizens Bank of Rhode Island</v>
          </cell>
          <cell r="D896" t="str">
            <v>UNITED STATES</v>
          </cell>
          <cell r="E896" t="str">
            <v>aa3</v>
          </cell>
        </row>
        <row r="897">
          <cell r="C897" t="str">
            <v>Citizens Bank, Michigan</v>
          </cell>
          <cell r="D897" t="str">
            <v>UNITED STATES</v>
          </cell>
          <cell r="E897" t="str">
            <v>a2</v>
          </cell>
        </row>
        <row r="898">
          <cell r="C898" t="str">
            <v>Citizens Bank, N.A.</v>
          </cell>
          <cell r="D898" t="str">
            <v>UNITED STATES</v>
          </cell>
          <cell r="E898" t="str">
            <v>a3</v>
          </cell>
        </row>
        <row r="899">
          <cell r="C899" t="str">
            <v>City National Bank</v>
          </cell>
          <cell r="D899" t="str">
            <v>UNITED STATES</v>
          </cell>
          <cell r="E899" t="str">
            <v>a2</v>
          </cell>
        </row>
        <row r="900">
          <cell r="C900" t="str">
            <v>Civitas Bank</v>
          </cell>
          <cell r="D900" t="str">
            <v>UNITED STATES</v>
          </cell>
          <cell r="E900" t="str">
            <v>aa3</v>
          </cell>
        </row>
        <row r="901">
          <cell r="C901" t="str">
            <v>Clariden Leu AG</v>
          </cell>
          <cell r="D901" t="str">
            <v>SWITZERLAND</v>
          </cell>
          <cell r="E901" t="str">
            <v>a1</v>
          </cell>
        </row>
        <row r="902">
          <cell r="C902" t="str">
            <v>Clientis AG</v>
          </cell>
          <cell r="D902" t="str">
            <v>SWITZERLAND</v>
          </cell>
          <cell r="E902" t="str">
            <v>baa1</v>
          </cell>
        </row>
        <row r="903">
          <cell r="C903" t="str">
            <v>Close Brothers Ltd.</v>
          </cell>
          <cell r="D903" t="str">
            <v>UNITED KINGDOM</v>
          </cell>
          <cell r="E903" t="str">
            <v>a3</v>
          </cell>
        </row>
        <row r="904">
          <cell r="C904" t="str">
            <v>Clydesdale Bank plc</v>
          </cell>
          <cell r="D904" t="str">
            <v>UNITED KINGDOM</v>
          </cell>
          <cell r="E904" t="str">
            <v>ba1</v>
          </cell>
        </row>
        <row r="905">
          <cell r="C905" t="str">
            <v>Co-Operative Bank Plc</v>
          </cell>
          <cell r="D905" t="str">
            <v>UNITED KINGDOM</v>
          </cell>
          <cell r="E905" t="str">
            <v>ca</v>
          </cell>
        </row>
        <row r="906">
          <cell r="C906" t="str">
            <v>Coastal Banc, SSB</v>
          </cell>
          <cell r="D906" t="str">
            <v>UNITED STATES</v>
          </cell>
          <cell r="E906" t="str">
            <v>ba2</v>
          </cell>
        </row>
        <row r="907">
          <cell r="C907" t="str">
            <v>Colonial Bank</v>
          </cell>
          <cell r="D907" t="str">
            <v>UNITED STATES</v>
          </cell>
          <cell r="E907" t="str">
            <v>caa3</v>
          </cell>
        </row>
        <row r="908">
          <cell r="C908" t="str">
            <v>Colorado National Bank</v>
          </cell>
          <cell r="D908" t="str">
            <v>UNITED STATES</v>
          </cell>
          <cell r="E908" t="str">
            <v>a2</v>
          </cell>
        </row>
        <row r="909">
          <cell r="C909" t="str">
            <v>Comerica Bank</v>
          </cell>
          <cell r="D909" t="str">
            <v>UNITED STATES</v>
          </cell>
          <cell r="E909" t="str">
            <v>a2</v>
          </cell>
        </row>
        <row r="910">
          <cell r="C910" t="str">
            <v>Comerica Bank, Texas</v>
          </cell>
          <cell r="D910" t="str">
            <v>UNITED STATES</v>
          </cell>
          <cell r="E910" t="str">
            <v>a1</v>
          </cell>
        </row>
        <row r="911">
          <cell r="C911" t="str">
            <v>Comerica Bank-California</v>
          </cell>
          <cell r="D911" t="str">
            <v>UNITED STATES</v>
          </cell>
          <cell r="E911" t="str">
            <v>a1</v>
          </cell>
        </row>
        <row r="912">
          <cell r="C912" t="str">
            <v>Commerce Bank</v>
          </cell>
          <cell r="D912" t="str">
            <v>UNITED STATES</v>
          </cell>
          <cell r="E912" t="str">
            <v>aa3</v>
          </cell>
        </row>
        <row r="913">
          <cell r="C913" t="str">
            <v>Commerce Bank, N.A.</v>
          </cell>
          <cell r="D913" t="str">
            <v>UNITED STATES</v>
          </cell>
          <cell r="E913" t="str">
            <v>a1</v>
          </cell>
        </row>
        <row r="914">
          <cell r="C914" t="str">
            <v>Commercial Bank Agropromcredit (LLC)</v>
          </cell>
          <cell r="D914" t="str">
            <v>RUSSIA</v>
          </cell>
          <cell r="E914" t="str">
            <v>b2</v>
          </cell>
        </row>
        <row r="915">
          <cell r="C915" t="str">
            <v>Commercial Bank Investbank AD</v>
          </cell>
          <cell r="D915" t="str">
            <v>BULGARIA</v>
          </cell>
          <cell r="E915" t="str">
            <v>b2</v>
          </cell>
        </row>
        <row r="916">
          <cell r="C916" t="str">
            <v>Commercial Bank OBRAZOVANIE</v>
          </cell>
          <cell r="D916" t="str">
            <v>RUSSIA</v>
          </cell>
          <cell r="E916" t="str">
            <v>b3</v>
          </cell>
        </row>
        <row r="917">
          <cell r="C917" t="str">
            <v>Commercial Bank OBRAZOVANIE</v>
          </cell>
          <cell r="D917" t="str">
            <v>RUSSIA</v>
          </cell>
          <cell r="E917" t="str">
            <v>b3</v>
          </cell>
        </row>
        <row r="918">
          <cell r="C918" t="str">
            <v>Commercial Bank of Dubai PSC</v>
          </cell>
          <cell r="D918" t="str">
            <v>UNITED ARAB EMIRATES</v>
          </cell>
          <cell r="E918" t="str">
            <v>ba1</v>
          </cell>
        </row>
        <row r="919">
          <cell r="C919" t="str">
            <v>Commercial Bank of Korea, Ltd.</v>
          </cell>
          <cell r="D919" t="str">
            <v>KOREA</v>
          </cell>
          <cell r="E919" t="str">
            <v>caa3</v>
          </cell>
        </row>
        <row r="920">
          <cell r="C920" t="str">
            <v>Commercial Bank of Kuwait S.A.K.</v>
          </cell>
          <cell r="D920" t="str">
            <v>KUWAIT</v>
          </cell>
          <cell r="E920" t="str">
            <v>ba1</v>
          </cell>
        </row>
        <row r="921">
          <cell r="C921" t="str">
            <v>Commercial Bank of Qatar</v>
          </cell>
          <cell r="D921" t="str">
            <v>QATAR</v>
          </cell>
          <cell r="E921" t="str">
            <v>baa2</v>
          </cell>
        </row>
        <row r="922">
          <cell r="C922" t="str">
            <v>Commercial Bank Unibest</v>
          </cell>
          <cell r="D922" t="str">
            <v>RUSSIA</v>
          </cell>
          <cell r="E922" t="str">
            <v>caa3</v>
          </cell>
        </row>
        <row r="923">
          <cell r="C923" t="str">
            <v>Commercial Federal Bank</v>
          </cell>
          <cell r="D923" t="str">
            <v>UNITED STATES</v>
          </cell>
          <cell r="E923" t="str">
            <v>a1</v>
          </cell>
        </row>
        <row r="924">
          <cell r="C924" t="str">
            <v>Commercial International Bank (Egypt) SAE</v>
          </cell>
          <cell r="D924" t="str">
            <v>EGYPT</v>
          </cell>
          <cell r="E924" t="str">
            <v>caa1</v>
          </cell>
        </row>
        <row r="925">
          <cell r="C925" t="str">
            <v>Commerzbank AG</v>
          </cell>
          <cell r="D925" t="str">
            <v>GERMANY</v>
          </cell>
          <cell r="E925" t="str">
            <v>ba1</v>
          </cell>
        </row>
        <row r="926">
          <cell r="C926" t="str">
            <v>Commerzbank Europe (Ireland)</v>
          </cell>
          <cell r="D926" t="str">
            <v>IRELAND</v>
          </cell>
          <cell r="E926" t="str">
            <v>baa3</v>
          </cell>
        </row>
        <row r="927">
          <cell r="C927" t="str">
            <v>Commerzbank International S.A.</v>
          </cell>
          <cell r="D927" t="str">
            <v>LUXEMBOURG</v>
          </cell>
          <cell r="E927" t="str">
            <v>baa2</v>
          </cell>
        </row>
        <row r="928">
          <cell r="C928" t="str">
            <v>Commonwealth Bank of Australia</v>
          </cell>
          <cell r="D928" t="str">
            <v>AUSTRALIA</v>
          </cell>
          <cell r="E928" t="str">
            <v>a1</v>
          </cell>
        </row>
        <row r="929">
          <cell r="C929" t="str">
            <v>Compagnie Bancaire</v>
          </cell>
          <cell r="D929" t="str">
            <v>FRANCE</v>
          </cell>
          <cell r="E929" t="str">
            <v>a2</v>
          </cell>
        </row>
        <row r="930">
          <cell r="C930" t="str">
            <v>Compania Financiera Argentina S.A.</v>
          </cell>
          <cell r="D930" t="str">
            <v>ARGENTINA</v>
          </cell>
          <cell r="E930" t="str">
            <v>caa1</v>
          </cell>
        </row>
        <row r="931">
          <cell r="C931" t="str">
            <v>Compass Bank</v>
          </cell>
          <cell r="D931" t="str">
            <v>UNITED STATES</v>
          </cell>
          <cell r="E931" t="str">
            <v>baa2</v>
          </cell>
        </row>
        <row r="932">
          <cell r="C932" t="str">
            <v>Confederacion Espanola de Cajas de Ahorro</v>
          </cell>
          <cell r="D932" t="str">
            <v>SPAIN</v>
          </cell>
          <cell r="E932" t="str">
            <v>ba2</v>
          </cell>
        </row>
        <row r="933">
          <cell r="C933" t="str">
            <v>CONFIA, S.A.</v>
          </cell>
          <cell r="D933" t="str">
            <v>MEXICO</v>
          </cell>
          <cell r="E933" t="str">
            <v>caa3</v>
          </cell>
        </row>
        <row r="934">
          <cell r="C934" t="str">
            <v>Control Union Argentina S.A.</v>
          </cell>
          <cell r="D934" t="str">
            <v>ARGENTINA</v>
          </cell>
          <cell r="E934" t="str">
            <v>caa1</v>
          </cell>
        </row>
        <row r="935">
          <cell r="C935" t="str">
            <v>Cooperativa Jesus Nazareno LTDA</v>
          </cell>
          <cell r="D935" t="str">
            <v>BOLIVIA</v>
          </cell>
          <cell r="E935" t="str">
            <v>b2</v>
          </cell>
        </row>
        <row r="936">
          <cell r="C936" t="str">
            <v>Cordial Compania Financiera S.A.</v>
          </cell>
          <cell r="D936" t="str">
            <v>ARGENTINA</v>
          </cell>
          <cell r="E936" t="str">
            <v>caa1</v>
          </cell>
        </row>
        <row r="937">
          <cell r="C937" t="str">
            <v>CoreStates Bank N.A.</v>
          </cell>
          <cell r="D937" t="str">
            <v>UNITED STATES</v>
          </cell>
          <cell r="E937" t="str">
            <v>aa2</v>
          </cell>
        </row>
        <row r="938">
          <cell r="C938" t="str">
            <v>CoreStates Bank of Delaware N.A.</v>
          </cell>
          <cell r="D938" t="str">
            <v>UNITED STATES</v>
          </cell>
          <cell r="E938" t="str">
            <v>aa3</v>
          </cell>
        </row>
        <row r="939">
          <cell r="C939" t="str">
            <v>CorpBanca</v>
          </cell>
          <cell r="D939" t="str">
            <v>CHILE</v>
          </cell>
          <cell r="E939" t="str">
            <v>ba1</v>
          </cell>
        </row>
        <row r="940">
          <cell r="C940" t="str">
            <v>Corporacion Andina de Fomento</v>
          </cell>
          <cell r="D940" t="str">
            <v>SUPRANATIONAL</v>
          </cell>
          <cell r="E940" t="str">
            <v>a2</v>
          </cell>
        </row>
        <row r="941">
          <cell r="C941" t="str">
            <v>Corporate Commercial Bank AD</v>
          </cell>
          <cell r="D941" t="str">
            <v>BULGARIA</v>
          </cell>
          <cell r="E941" t="str">
            <v>ca</v>
          </cell>
        </row>
        <row r="942">
          <cell r="C942" t="str">
            <v>Cosmos Bank, Taiwan</v>
          </cell>
          <cell r="D942" t="str">
            <v>TAIWAN</v>
          </cell>
          <cell r="E942" t="str">
            <v>ba3</v>
          </cell>
        </row>
        <row r="943">
          <cell r="C943" t="str">
            <v>Cota Commercial Bank</v>
          </cell>
          <cell r="D943" t="str">
            <v>TAIWAN</v>
          </cell>
          <cell r="E943" t="str">
            <v>ba3</v>
          </cell>
        </row>
        <row r="944">
          <cell r="C944" t="str">
            <v>Countrywide Bank FSB</v>
          </cell>
          <cell r="D944" t="str">
            <v>UNITED STATES</v>
          </cell>
          <cell r="E944" t="str">
            <v>ba2</v>
          </cell>
        </row>
        <row r="945">
          <cell r="C945" t="str">
            <v>Coventry Building Society</v>
          </cell>
          <cell r="D945" t="str">
            <v>UNITED KINGDOM</v>
          </cell>
          <cell r="E945" t="str">
            <v>a3</v>
          </cell>
        </row>
        <row r="946">
          <cell r="C946" t="str">
            <v>Credins Bank Sh.a.</v>
          </cell>
          <cell r="D946" t="str">
            <v>ALBANIA</v>
          </cell>
          <cell r="E946" t="str">
            <v>b2</v>
          </cell>
        </row>
        <row r="947">
          <cell r="C947" t="str">
            <v>Crediop Credito per le Imprese e Opere Pubbl.</v>
          </cell>
          <cell r="D947" t="str">
            <v>ITALY</v>
          </cell>
          <cell r="E947" t="str">
            <v>a2</v>
          </cell>
        </row>
        <row r="948">
          <cell r="C948" t="str">
            <v>Credit Agricole Bank Polska S.A.</v>
          </cell>
          <cell r="D948" t="str">
            <v>POLAND</v>
          </cell>
          <cell r="E948" t="str">
            <v>ba2</v>
          </cell>
        </row>
        <row r="949">
          <cell r="C949" t="str">
            <v>Credit Agricole Corporate and Investment Bank</v>
          </cell>
          <cell r="D949" t="str">
            <v>FRANCE</v>
          </cell>
          <cell r="E949" t="str">
            <v>ba3</v>
          </cell>
        </row>
        <row r="950">
          <cell r="C950" t="str">
            <v>Credit Agricole S.A.</v>
          </cell>
          <cell r="D950" t="str">
            <v>FRANCE</v>
          </cell>
          <cell r="E950" t="str">
            <v>ba2</v>
          </cell>
        </row>
        <row r="951">
          <cell r="C951" t="str">
            <v>CREDIT BANK OF MOSCOW</v>
          </cell>
          <cell r="D951" t="str">
            <v>RUSSIA</v>
          </cell>
          <cell r="E951" t="str">
            <v>b1</v>
          </cell>
        </row>
        <row r="952">
          <cell r="C952" t="str">
            <v>Credit Dnepr Bank</v>
          </cell>
          <cell r="D952" t="str">
            <v>UKRAINE</v>
          </cell>
          <cell r="E952" t="str">
            <v>caa3</v>
          </cell>
        </row>
        <row r="953">
          <cell r="C953" t="str">
            <v>Credit du Maroc</v>
          </cell>
          <cell r="D953" t="str">
            <v>MOROCCO</v>
          </cell>
          <cell r="E953" t="str">
            <v>ba3</v>
          </cell>
        </row>
        <row r="954">
          <cell r="C954" t="str">
            <v>Credit Europe Bank Ltd.</v>
          </cell>
          <cell r="D954" t="str">
            <v>RUSSIA</v>
          </cell>
          <cell r="E954" t="str">
            <v>b1</v>
          </cell>
        </row>
        <row r="955">
          <cell r="C955" t="str">
            <v>Credit Europe Bank N.V.</v>
          </cell>
          <cell r="D955" t="str">
            <v>NETHERLANDS</v>
          </cell>
          <cell r="E955" t="str">
            <v>ba3</v>
          </cell>
        </row>
        <row r="956">
          <cell r="C956" t="str">
            <v>Credit Foncier de France</v>
          </cell>
          <cell r="D956" t="str">
            <v>FRANCE</v>
          </cell>
          <cell r="E956" t="str">
            <v>b1</v>
          </cell>
        </row>
        <row r="957">
          <cell r="C957" t="str">
            <v>Credit Immobilier de France Developpement</v>
          </cell>
          <cell r="D957" t="str">
            <v>FRANCE</v>
          </cell>
          <cell r="E957" t="str">
            <v>ca</v>
          </cell>
        </row>
        <row r="958">
          <cell r="C958" t="str">
            <v>Credit Industriel et Commercial</v>
          </cell>
          <cell r="D958" t="str">
            <v>FRANCE</v>
          </cell>
          <cell r="E958" t="str">
            <v>baa2</v>
          </cell>
        </row>
        <row r="959">
          <cell r="C959" t="str">
            <v>Credit Mut. de Loire-Atlantique Centre Ouest</v>
          </cell>
          <cell r="D959" t="str">
            <v>FRANCE</v>
          </cell>
          <cell r="E959" t="str">
            <v>a2</v>
          </cell>
        </row>
        <row r="960">
          <cell r="C960" t="str">
            <v>Credit Mutuel Arkea</v>
          </cell>
          <cell r="D960" t="str">
            <v>FRANCE</v>
          </cell>
          <cell r="E960" t="str">
            <v>baa2</v>
          </cell>
        </row>
        <row r="961">
          <cell r="C961" t="str">
            <v>Credit Mutuel Arkea</v>
          </cell>
          <cell r="D961" t="str">
            <v>FRANCE</v>
          </cell>
          <cell r="E961" t="str">
            <v>baa3</v>
          </cell>
        </row>
        <row r="962">
          <cell r="C962" t="str">
            <v>Credit Mutuel de Maine-Anjou, Basse Normandie</v>
          </cell>
          <cell r="D962" t="str">
            <v>FRANCE</v>
          </cell>
          <cell r="E962" t="str">
            <v>a2</v>
          </cell>
        </row>
        <row r="963">
          <cell r="C963" t="str">
            <v>Credit Mutuel du Centre, Orleans</v>
          </cell>
          <cell r="D963" t="str">
            <v>FRANCE</v>
          </cell>
          <cell r="E963" t="str">
            <v>a2</v>
          </cell>
        </row>
        <row r="964">
          <cell r="C964" t="str">
            <v>Credit Suisse (Old)</v>
          </cell>
          <cell r="D964" t="str">
            <v>SWITZERLAND</v>
          </cell>
          <cell r="E964" t="str">
            <v>a1</v>
          </cell>
        </row>
        <row r="965">
          <cell r="C965" t="str">
            <v>Credit Suisse AG</v>
          </cell>
          <cell r="D965" t="str">
            <v>SWITZERLAND</v>
          </cell>
          <cell r="E965" t="str">
            <v>baa1</v>
          </cell>
        </row>
        <row r="966">
          <cell r="C966" t="str">
            <v>Credit Uruguay Banco S.A.</v>
          </cell>
          <cell r="D966" t="str">
            <v>URUGUAY</v>
          </cell>
          <cell r="E966" t="str">
            <v>ba2</v>
          </cell>
        </row>
        <row r="967">
          <cell r="C967" t="str">
            <v>Credit-Standard Bank</v>
          </cell>
          <cell r="D967" t="str">
            <v>UZBEKISTAN</v>
          </cell>
          <cell r="E967" t="str">
            <v>ca</v>
          </cell>
        </row>
        <row r="968">
          <cell r="C968" t="str">
            <v>Creditanstalt AG</v>
          </cell>
          <cell r="D968" t="str">
            <v>AUSTRIA</v>
          </cell>
          <cell r="E968" t="str">
            <v>a2</v>
          </cell>
        </row>
        <row r="969">
          <cell r="C969" t="str">
            <v>Credito Emiliano SpA</v>
          </cell>
          <cell r="D969" t="str">
            <v>ITALY</v>
          </cell>
          <cell r="E969" t="str">
            <v>baa2</v>
          </cell>
        </row>
        <row r="970">
          <cell r="C970" t="str">
            <v>Credito Emiliano SpA</v>
          </cell>
          <cell r="D970" t="str">
            <v>ITALY</v>
          </cell>
          <cell r="E970" t="str">
            <v>baa3</v>
          </cell>
        </row>
        <row r="971">
          <cell r="C971" t="str">
            <v>Credito Fondiario e Industriale S.p.A.</v>
          </cell>
          <cell r="D971" t="str">
            <v>ITALY</v>
          </cell>
          <cell r="E971" t="str">
            <v>b2</v>
          </cell>
        </row>
        <row r="972">
          <cell r="C972" t="str">
            <v>Credito Valtellinese</v>
          </cell>
          <cell r="D972" t="str">
            <v>ITALY</v>
          </cell>
          <cell r="E972" t="str">
            <v>b1</v>
          </cell>
        </row>
        <row r="973">
          <cell r="C973" t="str">
            <v>Crestar Bank</v>
          </cell>
          <cell r="D973" t="str">
            <v>UNITED STATES</v>
          </cell>
          <cell r="E973" t="str">
            <v>a2</v>
          </cell>
        </row>
        <row r="974">
          <cell r="C974" t="str">
            <v>CTBC Bank Co., Ltd.</v>
          </cell>
          <cell r="D974" t="str">
            <v>TAIWAN</v>
          </cell>
          <cell r="E974" t="str">
            <v>baa2</v>
          </cell>
        </row>
        <row r="975">
          <cell r="C975" t="str">
            <v>Cupertino National Bank</v>
          </cell>
          <cell r="D975" t="str">
            <v>UNITED STATES</v>
          </cell>
          <cell r="E975" t="str">
            <v>baa2</v>
          </cell>
        </row>
        <row r="976">
          <cell r="C976" t="str">
            <v>Cyprus Popular Bank Public Co Ltd</v>
          </cell>
          <cell r="D976" t="str">
            <v>CYPRUS</v>
          </cell>
          <cell r="E976" t="str">
            <v>c</v>
          </cell>
        </row>
        <row r="977">
          <cell r="C977" t="str">
            <v>Daegu Bank, Ltd.</v>
          </cell>
          <cell r="D977" t="str">
            <v>KOREA</v>
          </cell>
          <cell r="E977" t="str">
            <v>baa1</v>
          </cell>
        </row>
        <row r="978">
          <cell r="C978" t="str">
            <v>Dah Sing Bank, Limited</v>
          </cell>
          <cell r="D978" t="str">
            <v>HONG KONG</v>
          </cell>
          <cell r="E978" t="str">
            <v>a3</v>
          </cell>
        </row>
        <row r="979">
          <cell r="C979" t="str">
            <v>Dai-Ichi Kangyo Bank, Ltd.</v>
          </cell>
          <cell r="D979" t="str">
            <v>JAPAN</v>
          </cell>
          <cell r="E979" t="str">
            <v>b2</v>
          </cell>
        </row>
        <row r="980">
          <cell r="C980" t="str">
            <v>Daishi Bank, Ltd. (The)</v>
          </cell>
          <cell r="D980" t="str">
            <v>JAPAN</v>
          </cell>
          <cell r="E980" t="str">
            <v>baa2</v>
          </cell>
        </row>
        <row r="981">
          <cell r="C981" t="str">
            <v>Daishi Bank, Ltd. (The)</v>
          </cell>
          <cell r="D981" t="str">
            <v>JAPAN</v>
          </cell>
          <cell r="E981" t="str">
            <v>baa2</v>
          </cell>
        </row>
        <row r="982">
          <cell r="C982" t="str">
            <v>Danske Bank A/S</v>
          </cell>
          <cell r="D982" t="str">
            <v>DENMARK</v>
          </cell>
          <cell r="E982" t="str">
            <v>baa2</v>
          </cell>
        </row>
        <row r="983">
          <cell r="C983" t="str">
            <v>Danske Bank Plc</v>
          </cell>
          <cell r="D983" t="str">
            <v>FINLAND</v>
          </cell>
          <cell r="E983" t="str">
            <v>baa1</v>
          </cell>
        </row>
        <row r="984">
          <cell r="C984" t="str">
            <v>Dauphin Deposit Bank &amp; Trust Company</v>
          </cell>
          <cell r="D984" t="str">
            <v>UNITED STATES</v>
          </cell>
          <cell r="E984" t="str">
            <v>a3</v>
          </cell>
        </row>
        <row r="985">
          <cell r="C985" t="str">
            <v>DB UK Bank Limited</v>
          </cell>
          <cell r="D985" t="str">
            <v>UNITED KINGDOM</v>
          </cell>
          <cell r="E985" t="str">
            <v>baa3</v>
          </cell>
        </row>
        <row r="986">
          <cell r="C986" t="str">
            <v>DBS Bank (China) Limited</v>
          </cell>
          <cell r="D986" t="str">
            <v>CHINA</v>
          </cell>
          <cell r="E986" t="str">
            <v>ba3</v>
          </cell>
        </row>
        <row r="987">
          <cell r="C987" t="str">
            <v>DBS Bank (China) Limited</v>
          </cell>
          <cell r="D987" t="str">
            <v>CHINA</v>
          </cell>
          <cell r="E987" t="str">
            <v>ba3</v>
          </cell>
        </row>
        <row r="988">
          <cell r="C988" t="str">
            <v>DBS Bank (Hong Kong) Limited</v>
          </cell>
          <cell r="D988" t="str">
            <v>HONG KONG</v>
          </cell>
          <cell r="E988" t="str">
            <v>a2</v>
          </cell>
        </row>
        <row r="989">
          <cell r="C989" t="str">
            <v>DBS Bank Ltd.</v>
          </cell>
          <cell r="D989" t="str">
            <v>SINGAPORE</v>
          </cell>
          <cell r="E989" t="str">
            <v>aa3</v>
          </cell>
        </row>
        <row r="990">
          <cell r="C990" t="str">
            <v>Debeka Bausparkasse AG</v>
          </cell>
          <cell r="D990" t="str">
            <v>GERMANY</v>
          </cell>
          <cell r="E990" t="str">
            <v>a3</v>
          </cell>
        </row>
        <row r="991">
          <cell r="C991" t="str">
            <v>DekaBank Deutsche Girozentrale</v>
          </cell>
          <cell r="D991" t="str">
            <v>GERMANY</v>
          </cell>
          <cell r="E991" t="str">
            <v>baa2</v>
          </cell>
        </row>
        <row r="992">
          <cell r="C992" t="str">
            <v>Delta Bank JSC</v>
          </cell>
          <cell r="D992" t="str">
            <v>KAZAKHSTAN</v>
          </cell>
          <cell r="E992" t="str">
            <v>b3</v>
          </cell>
        </row>
        <row r="993">
          <cell r="C993" t="str">
            <v>Delta Bank JSC</v>
          </cell>
          <cell r="D993" t="str">
            <v>KAZAKHSTAN</v>
          </cell>
          <cell r="E993" t="str">
            <v>caa3</v>
          </cell>
        </row>
        <row r="994">
          <cell r="C994" t="str">
            <v>DeltaCredit Bank</v>
          </cell>
          <cell r="D994" t="str">
            <v>RUSSIA</v>
          </cell>
          <cell r="E994" t="str">
            <v>ba2</v>
          </cell>
        </row>
        <row r="995">
          <cell r="C995" t="str">
            <v>Demir-Halk Bank (Nederland) N.V.</v>
          </cell>
          <cell r="D995" t="str">
            <v>NETHERLANDS</v>
          </cell>
          <cell r="E995" t="str">
            <v>ba2</v>
          </cell>
        </row>
        <row r="996">
          <cell r="C996" t="str">
            <v>Demirbank TAS</v>
          </cell>
          <cell r="D996" t="str">
            <v>TURKEY</v>
          </cell>
          <cell r="E996" t="str">
            <v>caa3</v>
          </cell>
        </row>
        <row r="997">
          <cell r="C997" t="str">
            <v>Den norske Bank ASA</v>
          </cell>
          <cell r="D997" t="str">
            <v>NORWAY</v>
          </cell>
          <cell r="E997" t="str">
            <v>aa3</v>
          </cell>
        </row>
        <row r="998">
          <cell r="C998" t="str">
            <v>Denizbank A.S.</v>
          </cell>
          <cell r="D998" t="str">
            <v>TURKEY</v>
          </cell>
          <cell r="E998" t="str">
            <v>ba3</v>
          </cell>
        </row>
        <row r="999">
          <cell r="C999" t="str">
            <v>DEPFA ACS BANK</v>
          </cell>
          <cell r="D999" t="str">
            <v>IRELAND</v>
          </cell>
          <cell r="E999" t="str">
            <v>caa2</v>
          </cell>
        </row>
        <row r="1000">
          <cell r="C1000" t="str">
            <v>DEPFA Bank plc</v>
          </cell>
          <cell r="D1000" t="str">
            <v>IRELAND</v>
          </cell>
          <cell r="E1000" t="str">
            <v>caa2</v>
          </cell>
        </row>
        <row r="1001">
          <cell r="C1001" t="str">
            <v>DEPFA Deutsche Pfandbriefbank AG</v>
          </cell>
          <cell r="D1001" t="str">
            <v>GERMANY</v>
          </cell>
          <cell r="E1001" t="str">
            <v>b2</v>
          </cell>
        </row>
        <row r="1002">
          <cell r="C1002" t="str">
            <v>DEPFA-Bank Europe P.L.C.</v>
          </cell>
          <cell r="D1002" t="str">
            <v>IRELAND</v>
          </cell>
          <cell r="E1002" t="str">
            <v>b2</v>
          </cell>
        </row>
        <row r="1003">
          <cell r="C1003" t="str">
            <v>Deposit Guaranty National Bank</v>
          </cell>
          <cell r="D1003" t="str">
            <v>UNITED STATES</v>
          </cell>
          <cell r="E1003" t="str">
            <v>a3</v>
          </cell>
        </row>
        <row r="1004">
          <cell r="C1004" t="str">
            <v>Derbyshire Building Society</v>
          </cell>
          <cell r="D1004" t="str">
            <v>UNITED KINGDOM</v>
          </cell>
          <cell r="E1004" t="str">
            <v>baa2</v>
          </cell>
        </row>
        <row r="1005">
          <cell r="C1005" t="str">
            <v>Derzhava</v>
          </cell>
          <cell r="D1005" t="str">
            <v>RUSSIA</v>
          </cell>
          <cell r="E1005" t="str">
            <v>b3</v>
          </cell>
        </row>
        <row r="1006">
          <cell r="C1006" t="str">
            <v>Deutsche Apotheker- und Aerztebank eG</v>
          </cell>
          <cell r="D1006" t="str">
            <v>GERMANY</v>
          </cell>
          <cell r="E1006" t="str">
            <v>baa2</v>
          </cell>
        </row>
        <row r="1007">
          <cell r="C1007" t="str">
            <v>Deutsche Bank AG</v>
          </cell>
          <cell r="D1007" t="str">
            <v>GERMANY</v>
          </cell>
          <cell r="E1007" t="str">
            <v>baa3</v>
          </cell>
        </row>
        <row r="1008">
          <cell r="C1008" t="str">
            <v>Deutsche Bank Mexico, S.A.</v>
          </cell>
          <cell r="D1008" t="str">
            <v>MEXICO</v>
          </cell>
          <cell r="E1008" t="str">
            <v>ba2</v>
          </cell>
        </row>
        <row r="1009">
          <cell r="C1009" t="str">
            <v>Deutsche Bank Mexico, S.A.</v>
          </cell>
          <cell r="D1009" t="str">
            <v>MEXICO</v>
          </cell>
          <cell r="E1009" t="str">
            <v>ba2</v>
          </cell>
        </row>
        <row r="1010">
          <cell r="C1010" t="str">
            <v>Deutsche Bank National Trust Company</v>
          </cell>
          <cell r="D1010" t="str">
            <v>UNITED STATES</v>
          </cell>
          <cell r="E1010" t="str">
            <v>a3</v>
          </cell>
        </row>
        <row r="1011">
          <cell r="C1011" t="str">
            <v>Deutsche Bank S.A. (Argentina)</v>
          </cell>
          <cell r="D1011" t="str">
            <v>ARGENTINA</v>
          </cell>
          <cell r="E1011" t="str">
            <v>caa1</v>
          </cell>
        </row>
        <row r="1012">
          <cell r="C1012" t="str">
            <v>Deutsche Bank SpA</v>
          </cell>
          <cell r="D1012" t="str">
            <v>ITALY</v>
          </cell>
          <cell r="E1012" t="str">
            <v>ba2</v>
          </cell>
        </row>
        <row r="1013">
          <cell r="C1013" t="str">
            <v>Deutsche Bank Trust Company Americas</v>
          </cell>
          <cell r="D1013" t="str">
            <v>UNITED STATES</v>
          </cell>
          <cell r="E1013" t="str">
            <v>a3</v>
          </cell>
        </row>
        <row r="1014">
          <cell r="C1014" t="str">
            <v>Deutsche Bank Trust Company Delaware</v>
          </cell>
          <cell r="D1014" t="str">
            <v>UNITED STATES</v>
          </cell>
          <cell r="E1014" t="str">
            <v>a3</v>
          </cell>
        </row>
        <row r="1015">
          <cell r="C1015" t="str">
            <v>Deutsche Bank, S.A.E.</v>
          </cell>
          <cell r="D1015" t="str">
            <v>SPAIN</v>
          </cell>
          <cell r="E1015" t="str">
            <v>ba3</v>
          </cell>
        </row>
        <row r="1016">
          <cell r="C1016" t="str">
            <v>Deutsche Hypothekenbank AG</v>
          </cell>
          <cell r="D1016" t="str">
            <v>GERMANY</v>
          </cell>
          <cell r="E1016" t="str">
            <v>b1</v>
          </cell>
        </row>
        <row r="1017">
          <cell r="C1017" t="str">
            <v>Deutsche Kreditbank AG</v>
          </cell>
          <cell r="D1017" t="str">
            <v>GERMANY</v>
          </cell>
          <cell r="E1017" t="str">
            <v>ba1</v>
          </cell>
        </row>
        <row r="1018">
          <cell r="C1018" t="str">
            <v>Deutsche Pfandbriefbank AG</v>
          </cell>
          <cell r="D1018" t="str">
            <v>GERMANY</v>
          </cell>
          <cell r="E1018" t="str">
            <v>b2</v>
          </cell>
        </row>
        <row r="1019">
          <cell r="C1019" t="str">
            <v>Deutsche Postbank AG</v>
          </cell>
          <cell r="D1019" t="str">
            <v>GERMANY</v>
          </cell>
          <cell r="E1019" t="str">
            <v>ba1</v>
          </cell>
        </row>
        <row r="1020">
          <cell r="C1020" t="str">
            <v>Deutsche Schiffsbank AG</v>
          </cell>
          <cell r="D1020" t="str">
            <v>GERMANY</v>
          </cell>
          <cell r="E1020" t="str">
            <v>ba2</v>
          </cell>
        </row>
        <row r="1021">
          <cell r="C1021" t="str">
            <v>Deutsche Siedlungs- und Landesrentenbank</v>
          </cell>
          <cell r="D1021" t="str">
            <v>GERMANY</v>
          </cell>
          <cell r="E1021" t="str">
            <v>ba1</v>
          </cell>
        </row>
        <row r="1022">
          <cell r="C1022" t="str">
            <v>Deutsche Trust Bank Limited</v>
          </cell>
          <cell r="D1022" t="str">
            <v>JAPAN</v>
          </cell>
          <cell r="E1022" t="str">
            <v>ba1</v>
          </cell>
        </row>
        <row r="1023">
          <cell r="C1023" t="str">
            <v>Development Bank of the Philippines</v>
          </cell>
          <cell r="D1023" t="str">
            <v>PHILIPPINES</v>
          </cell>
          <cell r="E1023" t="str">
            <v>ba3</v>
          </cell>
        </row>
        <row r="1024">
          <cell r="C1024" t="str">
            <v>Dexia Crediop S.p.A.</v>
          </cell>
          <cell r="D1024" t="str">
            <v>ITALY</v>
          </cell>
          <cell r="E1024" t="str">
            <v>caa1</v>
          </cell>
        </row>
        <row r="1025">
          <cell r="C1025" t="str">
            <v>Dexia Credit Local</v>
          </cell>
          <cell r="D1025" t="str">
            <v>FRANCE</v>
          </cell>
          <cell r="E1025" t="str">
            <v>ca</v>
          </cell>
        </row>
        <row r="1026">
          <cell r="C1026" t="str">
            <v>Dexia Kommunalkredit Bank</v>
          </cell>
          <cell r="D1026" t="str">
            <v>AUSTRIA</v>
          </cell>
          <cell r="E1026" t="str">
            <v>caa3</v>
          </cell>
        </row>
        <row r="1027">
          <cell r="C1027" t="str">
            <v>Dexia Sabadell, S.A.</v>
          </cell>
          <cell r="D1027" t="str">
            <v>SPAIN</v>
          </cell>
          <cell r="E1027" t="str">
            <v>ca</v>
          </cell>
        </row>
        <row r="1028">
          <cell r="C1028" t="str">
            <v>Dezelna banka Slovenije Group</v>
          </cell>
          <cell r="D1028" t="str">
            <v>SLOVENIA</v>
          </cell>
          <cell r="E1028" t="str">
            <v>ba3</v>
          </cell>
        </row>
        <row r="1029">
          <cell r="C1029" t="str">
            <v>Dime Savings Bank of New York FSB</v>
          </cell>
          <cell r="D1029" t="str">
            <v>UNITED STATES</v>
          </cell>
          <cell r="E1029" t="str">
            <v>a2</v>
          </cell>
        </row>
        <row r="1030">
          <cell r="C1030" t="str">
            <v>Direct Merchants Credit Card Bank, N.A.</v>
          </cell>
          <cell r="D1030" t="str">
            <v>UNITED STATES</v>
          </cell>
          <cell r="E1030" t="str">
            <v>ba2</v>
          </cell>
        </row>
        <row r="1031">
          <cell r="C1031" t="str">
            <v>Discover Bank</v>
          </cell>
          <cell r="D1031" t="str">
            <v>UNITED STATES</v>
          </cell>
          <cell r="E1031" t="str">
            <v>baa3</v>
          </cell>
        </row>
        <row r="1032">
          <cell r="C1032" t="str">
            <v>DNB Bank ASA</v>
          </cell>
          <cell r="D1032" t="str">
            <v>NORWAY</v>
          </cell>
          <cell r="E1032" t="str">
            <v>baa1</v>
          </cell>
        </row>
        <row r="1033">
          <cell r="C1033" t="str">
            <v>Doha Bank Q.S.C.</v>
          </cell>
          <cell r="D1033" t="str">
            <v>QATAR</v>
          </cell>
          <cell r="E1033" t="str">
            <v>baa3</v>
          </cell>
        </row>
        <row r="1034">
          <cell r="C1034" t="str">
            <v>Donghwa Bank</v>
          </cell>
          <cell r="D1034" t="str">
            <v>KOREA</v>
          </cell>
          <cell r="E1034" t="str">
            <v>caa3</v>
          </cell>
        </row>
        <row r="1035">
          <cell r="C1035" t="str">
            <v>Dongorbank, PJSC</v>
          </cell>
          <cell r="D1035" t="str">
            <v>UKRAINE</v>
          </cell>
          <cell r="E1035" t="str">
            <v>b2</v>
          </cell>
        </row>
        <row r="1036">
          <cell r="C1036" t="str">
            <v>Donskoy Narodny Bank</v>
          </cell>
          <cell r="D1036" t="str">
            <v>RUSSIA</v>
          </cell>
          <cell r="E1036" t="str">
            <v>b2</v>
          </cell>
        </row>
        <row r="1037">
          <cell r="C1037" t="str">
            <v>Downey Savings &amp; Loan Association</v>
          </cell>
          <cell r="D1037" t="str">
            <v>UNITED STATES</v>
          </cell>
          <cell r="E1037" t="str">
            <v>caa3</v>
          </cell>
        </row>
        <row r="1038">
          <cell r="C1038" t="str">
            <v>Dresdner Bank (Ireland) plc</v>
          </cell>
          <cell r="D1038" t="str">
            <v>IRELAND</v>
          </cell>
          <cell r="E1038" t="str">
            <v>baa2</v>
          </cell>
        </row>
        <row r="1039">
          <cell r="C1039" t="str">
            <v>Dresdner Bank AG</v>
          </cell>
          <cell r="D1039" t="str">
            <v>GERMANY</v>
          </cell>
          <cell r="E1039" t="str">
            <v>b2</v>
          </cell>
        </row>
        <row r="1040">
          <cell r="C1040" t="str">
            <v>Dresdner Bank Brasil S.A. Banco Multiplo</v>
          </cell>
          <cell r="D1040" t="str">
            <v>BRAZIL</v>
          </cell>
          <cell r="E1040" t="str">
            <v>ba3</v>
          </cell>
        </row>
        <row r="1041">
          <cell r="C1041" t="str">
            <v>Dresdner Bank Luxembourg S.A.</v>
          </cell>
          <cell r="D1041" t="str">
            <v>LUXEMBOURG</v>
          </cell>
          <cell r="E1041" t="str">
            <v>a2</v>
          </cell>
        </row>
        <row r="1042">
          <cell r="C1042" t="str">
            <v>Dresdner Kleinwort Wasserstein</v>
          </cell>
          <cell r="D1042" t="str">
            <v>FRANCE</v>
          </cell>
          <cell r="E1042" t="str">
            <v>ba2</v>
          </cell>
        </row>
        <row r="1043">
          <cell r="C1043" t="str">
            <v>Dresdner Kleinwort Wasserstein Ltd</v>
          </cell>
          <cell r="D1043" t="str">
            <v>UNITED KINGDOM</v>
          </cell>
          <cell r="E1043" t="str">
            <v>a3</v>
          </cell>
        </row>
        <row r="1044">
          <cell r="C1044" t="str">
            <v>DSK Bank PLC</v>
          </cell>
          <cell r="D1044" t="str">
            <v>BULGARIA</v>
          </cell>
          <cell r="E1044" t="str">
            <v>ba3</v>
          </cell>
        </row>
        <row r="1045">
          <cell r="C1045" t="str">
            <v>Dubai Bank</v>
          </cell>
          <cell r="D1045" t="str">
            <v>UNITED ARAB EMIRATES</v>
          </cell>
          <cell r="E1045" t="str">
            <v>b1</v>
          </cell>
        </row>
        <row r="1046">
          <cell r="C1046" t="str">
            <v>Dubai Islamic Bank PJSC</v>
          </cell>
          <cell r="D1046" t="str">
            <v>UNITED ARAB EMIRATES</v>
          </cell>
          <cell r="E1046" t="str">
            <v>ba3</v>
          </cell>
        </row>
        <row r="1047">
          <cell r="C1047" t="str">
            <v>Dunfermline Building Society</v>
          </cell>
          <cell r="D1047" t="str">
            <v>UNITED KINGDOM</v>
          </cell>
          <cell r="E1047" t="str">
            <v>caa3</v>
          </cell>
        </row>
        <row r="1048">
          <cell r="C1048" t="str">
            <v>DVB Bank S.E.</v>
          </cell>
          <cell r="D1048" t="str">
            <v>GERMANY</v>
          </cell>
          <cell r="E1048" t="str">
            <v>ba3</v>
          </cell>
        </row>
        <row r="1049">
          <cell r="C1049" t="str">
            <v>DZ BANK AG</v>
          </cell>
          <cell r="D1049" t="str">
            <v>GERMANY</v>
          </cell>
          <cell r="E1049" t="str">
            <v>baa2</v>
          </cell>
        </row>
        <row r="1050">
          <cell r="C1050" t="str">
            <v>DZ-Bank Ireland plc</v>
          </cell>
          <cell r="D1050" t="str">
            <v>IRELAND</v>
          </cell>
          <cell r="E1050" t="str">
            <v>baa2</v>
          </cell>
        </row>
        <row r="1051">
          <cell r="C1051" t="str">
            <v>E*TRADE Bank</v>
          </cell>
          <cell r="D1051" t="str">
            <v>UNITED STATES</v>
          </cell>
          <cell r="E1051" t="str">
            <v>ba2</v>
          </cell>
        </row>
        <row r="1052">
          <cell r="C1052" t="str">
            <v>E. Sun Commercial Bank, Ltd.</v>
          </cell>
          <cell r="D1052" t="str">
            <v>TAIWAN</v>
          </cell>
          <cell r="E1052" t="str">
            <v>baa2</v>
          </cell>
        </row>
        <row r="1053">
          <cell r="C1053" t="str">
            <v>EAA Covered Bond Bank plc</v>
          </cell>
          <cell r="D1053" t="str">
            <v>IRELAND</v>
          </cell>
          <cell r="E1053" t="str">
            <v>b2</v>
          </cell>
        </row>
        <row r="1054">
          <cell r="C1054" t="str">
            <v>East European Finance Corporation</v>
          </cell>
          <cell r="D1054" t="str">
            <v>RUSSIA</v>
          </cell>
          <cell r="E1054" t="str">
            <v>caa3</v>
          </cell>
        </row>
        <row r="1055">
          <cell r="C1055" t="str">
            <v>East West Banking Corporation</v>
          </cell>
          <cell r="D1055" t="str">
            <v>PHILIPPINES</v>
          </cell>
          <cell r="E1055" t="str">
            <v>b1</v>
          </cell>
        </row>
        <row r="1056">
          <cell r="C1056" t="str">
            <v>EBS Ltd</v>
          </cell>
          <cell r="D1056" t="str">
            <v>IRELAND</v>
          </cell>
          <cell r="E1056" t="str">
            <v>b2</v>
          </cell>
        </row>
        <row r="1057">
          <cell r="C1057" t="str">
            <v>Eesti Hoiupank (Estonian Savings Bank) (Old)</v>
          </cell>
          <cell r="D1057" t="str">
            <v>ESTONIA</v>
          </cell>
          <cell r="E1057" t="str">
            <v>ba1</v>
          </cell>
        </row>
        <row r="1058">
          <cell r="C1058" t="str">
            <v>EFG Bank</v>
          </cell>
          <cell r="D1058" t="str">
            <v>SWITZERLAND</v>
          </cell>
          <cell r="E1058" t="str">
            <v>a2</v>
          </cell>
        </row>
        <row r="1059">
          <cell r="C1059" t="str">
            <v>Efibanca S.p.A.</v>
          </cell>
          <cell r="D1059" t="str">
            <v>ITALY</v>
          </cell>
          <cell r="E1059" t="str">
            <v>ba2</v>
          </cell>
        </row>
        <row r="1060">
          <cell r="C1060" t="str">
            <v>Egg Banking Plc</v>
          </cell>
          <cell r="D1060" t="str">
            <v>UNITED KINGDOM</v>
          </cell>
          <cell r="E1060" t="str">
            <v>ba1</v>
          </cell>
        </row>
        <row r="1061">
          <cell r="C1061" t="str">
            <v>Egyptian American Bank SAE</v>
          </cell>
          <cell r="D1061" t="str">
            <v>EGYPT</v>
          </cell>
          <cell r="E1061" t="str">
            <v>ba1</v>
          </cell>
        </row>
        <row r="1062">
          <cell r="C1062" t="str">
            <v>ELECTRONIKA JSCB OJSC</v>
          </cell>
          <cell r="D1062" t="str">
            <v>RUSSIA</v>
          </cell>
          <cell r="E1062" t="str">
            <v>caa3</v>
          </cell>
        </row>
        <row r="1063">
          <cell r="C1063" t="str">
            <v>Emilbanca Credito Cooperativo s.c.</v>
          </cell>
          <cell r="D1063" t="str">
            <v>ITALY</v>
          </cell>
          <cell r="E1063" t="str">
            <v>ba1</v>
          </cell>
        </row>
        <row r="1064">
          <cell r="C1064" t="str">
            <v>Emirates Bank International PJSC</v>
          </cell>
          <cell r="D1064" t="str">
            <v>UNITED ARAB EMIRATES</v>
          </cell>
          <cell r="E1064" t="str">
            <v>ba1</v>
          </cell>
        </row>
        <row r="1065">
          <cell r="C1065" t="str">
            <v>Emirates NBD PJSC</v>
          </cell>
          <cell r="D1065" t="str">
            <v>UNITED ARAB EMIRATES</v>
          </cell>
          <cell r="E1065" t="str">
            <v>ba2</v>
          </cell>
        </row>
        <row r="1066">
          <cell r="C1066" t="str">
            <v>Emporiki Bank of Greece S.A.</v>
          </cell>
          <cell r="D1066" t="str">
            <v>GREECE</v>
          </cell>
          <cell r="E1066" t="str">
            <v>caa3</v>
          </cell>
        </row>
        <row r="1067">
          <cell r="C1067" t="str">
            <v>Energobank</v>
          </cell>
          <cell r="D1067" t="str">
            <v>UKRAINE</v>
          </cell>
          <cell r="E1067" t="str">
            <v>b2</v>
          </cell>
        </row>
        <row r="1068">
          <cell r="C1068" t="str">
            <v>Entenial</v>
          </cell>
          <cell r="D1068" t="str">
            <v>FRANCE</v>
          </cell>
          <cell r="E1068" t="str">
            <v>baa2</v>
          </cell>
        </row>
        <row r="1069">
          <cell r="C1069" t="str">
            <v>Entie Commercial Bank</v>
          </cell>
          <cell r="D1069" t="str">
            <v>TAIWAN</v>
          </cell>
          <cell r="E1069" t="str">
            <v>ba3</v>
          </cell>
        </row>
        <row r="1070">
          <cell r="C1070" t="str">
            <v>EON Bank Berhad</v>
          </cell>
          <cell r="D1070" t="str">
            <v>MALAYSIA</v>
          </cell>
          <cell r="E1070" t="str">
            <v>baa1</v>
          </cell>
        </row>
        <row r="1071">
          <cell r="C1071" t="str">
            <v>Equitable-PCI Bank</v>
          </cell>
          <cell r="D1071" t="str">
            <v>PHILIPPINES</v>
          </cell>
          <cell r="E1071" t="str">
            <v>ba2</v>
          </cell>
        </row>
        <row r="1072">
          <cell r="C1072" t="str">
            <v>Equity Bank Limited</v>
          </cell>
          <cell r="D1072" t="str">
            <v>KENYA</v>
          </cell>
          <cell r="E1072" t="str">
            <v>b1</v>
          </cell>
        </row>
        <row r="1073">
          <cell r="C1073" t="str">
            <v>Ergobank S.A.</v>
          </cell>
          <cell r="D1073" t="str">
            <v>GREECE</v>
          </cell>
          <cell r="E1073" t="str">
            <v>a3</v>
          </cell>
        </row>
        <row r="1074">
          <cell r="C1074" t="str">
            <v>Ersparniskasse Schaffhausen AG</v>
          </cell>
          <cell r="D1074" t="str">
            <v>SWITZERLAND</v>
          </cell>
          <cell r="E1074" t="str">
            <v>ba1</v>
          </cell>
        </row>
        <row r="1075">
          <cell r="C1075" t="str">
            <v>Erste Bank Hungary Zrt.</v>
          </cell>
          <cell r="D1075" t="str">
            <v>HUNGARY</v>
          </cell>
          <cell r="E1075" t="str">
            <v>caa2</v>
          </cell>
        </row>
        <row r="1076">
          <cell r="C1076" t="str">
            <v>Erste Group Bank AG</v>
          </cell>
          <cell r="D1076" t="str">
            <v>AUSTRIA</v>
          </cell>
          <cell r="E1076" t="str">
            <v>ba1</v>
          </cell>
        </row>
        <row r="1077">
          <cell r="C1077" t="str">
            <v>Etne Sparebank</v>
          </cell>
          <cell r="D1077" t="str">
            <v>NORWAY</v>
          </cell>
          <cell r="E1077" t="str">
            <v>ba3</v>
          </cell>
        </row>
        <row r="1078">
          <cell r="C1078" t="str">
            <v>Eurasian Bank</v>
          </cell>
          <cell r="D1078" t="str">
            <v>KAZAKHSTAN</v>
          </cell>
          <cell r="E1078" t="str">
            <v>b1</v>
          </cell>
        </row>
        <row r="1079">
          <cell r="C1079" t="str">
            <v>Eurobank Ergasias S.A.</v>
          </cell>
          <cell r="D1079" t="str">
            <v>GREECE</v>
          </cell>
          <cell r="E1079" t="str">
            <v>caa3</v>
          </cell>
        </row>
        <row r="1080">
          <cell r="C1080" t="str">
            <v>Eurohypo AG (Old)</v>
          </cell>
          <cell r="D1080" t="str">
            <v>GERMANY</v>
          </cell>
          <cell r="E1080" t="str">
            <v>a1</v>
          </cell>
        </row>
        <row r="1081">
          <cell r="C1081" t="str">
            <v>European Trust Bank</v>
          </cell>
          <cell r="D1081" t="str">
            <v>RUSSIA</v>
          </cell>
          <cell r="E1081" t="str">
            <v>caa3</v>
          </cell>
        </row>
        <row r="1082">
          <cell r="C1082" t="str">
            <v>European Trust Bank</v>
          </cell>
          <cell r="D1082" t="str">
            <v>RUSSIA</v>
          </cell>
          <cell r="E1082" t="str">
            <v>c</v>
          </cell>
        </row>
        <row r="1083">
          <cell r="C1083" t="str">
            <v>European-American Bank</v>
          </cell>
          <cell r="D1083" t="str">
            <v>UNITED STATES</v>
          </cell>
          <cell r="E1083" t="str">
            <v>aa2</v>
          </cell>
        </row>
        <row r="1084">
          <cell r="C1084" t="str">
            <v>Europejski Fundusz Leasingowy S.A.</v>
          </cell>
          <cell r="D1084" t="str">
            <v>POLAND</v>
          </cell>
          <cell r="E1084" t="str">
            <v>baa2</v>
          </cell>
        </row>
        <row r="1085">
          <cell r="C1085" t="str">
            <v>Evrofinance Mosnarbank</v>
          </cell>
          <cell r="D1085" t="str">
            <v>RUSSIA</v>
          </cell>
          <cell r="E1085" t="str">
            <v>b1</v>
          </cell>
        </row>
        <row r="1086">
          <cell r="C1086" t="str">
            <v>Excel Banco S.A.</v>
          </cell>
          <cell r="D1086" t="str">
            <v>BRAZIL</v>
          </cell>
          <cell r="E1086" t="str">
            <v>ba2</v>
          </cell>
        </row>
        <row r="1087">
          <cell r="C1087" t="str">
            <v>Eximbank Kazakhstan</v>
          </cell>
          <cell r="D1087" t="str">
            <v>KAZAKHSTAN</v>
          </cell>
          <cell r="E1087" t="str">
            <v>b2</v>
          </cell>
        </row>
        <row r="1088">
          <cell r="C1088" t="str">
            <v>Expobank</v>
          </cell>
          <cell r="D1088" t="str">
            <v>RUSSIA</v>
          </cell>
          <cell r="E1088" t="str">
            <v>b3</v>
          </cell>
        </row>
        <row r="1089">
          <cell r="C1089" t="str">
            <v>Expobank</v>
          </cell>
          <cell r="D1089" t="str">
            <v>RUSSIA</v>
          </cell>
          <cell r="E1089" t="str">
            <v>b2</v>
          </cell>
        </row>
        <row r="1090">
          <cell r="C1090" t="str">
            <v>Express-Bank</v>
          </cell>
          <cell r="D1090" t="str">
            <v>UKRAINE</v>
          </cell>
          <cell r="E1090" t="str">
            <v>b3</v>
          </cell>
        </row>
        <row r="1091">
          <cell r="C1091" t="str">
            <v>Exprinter (Uruguay) S.A.</v>
          </cell>
          <cell r="D1091" t="str">
            <v>URUGUAY</v>
          </cell>
          <cell r="E1091" t="str">
            <v>b3</v>
          </cell>
        </row>
        <row r="1092">
          <cell r="C1092" t="str">
            <v>F&amp;M Bank Wisconsin</v>
          </cell>
          <cell r="D1092" t="str">
            <v>UNITED STATES</v>
          </cell>
          <cell r="E1092" t="str">
            <v>a3</v>
          </cell>
        </row>
        <row r="1093">
          <cell r="C1093" t="str">
            <v>F. Van Lanschot Bankiers N.V.</v>
          </cell>
          <cell r="D1093" t="str">
            <v>NETHERLANDS</v>
          </cell>
          <cell r="E1093" t="str">
            <v>ba1</v>
          </cell>
        </row>
        <row r="1094">
          <cell r="C1094" t="str">
            <v>Factor Banka d.d.</v>
          </cell>
          <cell r="D1094" t="str">
            <v>SLOVENIA</v>
          </cell>
          <cell r="E1094" t="str">
            <v>ba2</v>
          </cell>
        </row>
        <row r="1095">
          <cell r="C1095" t="str">
            <v>Fana Sparebank</v>
          </cell>
          <cell r="D1095" t="str">
            <v>NORWAY</v>
          </cell>
          <cell r="E1095" t="str">
            <v>baa3</v>
          </cell>
        </row>
        <row r="1096">
          <cell r="C1096" t="str">
            <v>Fana Sparebank</v>
          </cell>
          <cell r="D1096" t="str">
            <v>NORWAY</v>
          </cell>
          <cell r="E1096" t="str">
            <v>baa3</v>
          </cell>
        </row>
        <row r="1097">
          <cell r="C1097" t="str">
            <v>Far East Bank and Trust Company</v>
          </cell>
          <cell r="D1097" t="str">
            <v>PHILIPPINES</v>
          </cell>
          <cell r="E1097" t="str">
            <v>ba1</v>
          </cell>
        </row>
        <row r="1098">
          <cell r="C1098" t="str">
            <v>Far Eastern Bank</v>
          </cell>
          <cell r="D1098" t="str">
            <v>RUSSIA</v>
          </cell>
          <cell r="E1098" t="str">
            <v>b3</v>
          </cell>
        </row>
        <row r="1099">
          <cell r="C1099" t="str">
            <v>FBA - The Icelandic Investment Bank</v>
          </cell>
          <cell r="D1099" t="str">
            <v>ICELAND</v>
          </cell>
          <cell r="E1099" t="str">
            <v>a3</v>
          </cell>
        </row>
        <row r="1100">
          <cell r="C1100" t="str">
            <v>FCC National Bank</v>
          </cell>
          <cell r="D1100" t="str">
            <v>UNITED STATES</v>
          </cell>
          <cell r="E1100" t="str">
            <v>a2</v>
          </cell>
        </row>
        <row r="1101">
          <cell r="C1101" t="str">
            <v>Federal Home Loan Mortgage Corp.</v>
          </cell>
          <cell r="D1101" t="str">
            <v>UNITED STATES</v>
          </cell>
          <cell r="E1101" t="str">
            <v>b2</v>
          </cell>
        </row>
        <row r="1102">
          <cell r="C1102" t="str">
            <v>Federal National Mortgage Association</v>
          </cell>
          <cell r="D1102" t="str">
            <v>UNITED STATES</v>
          </cell>
          <cell r="E1102" t="str">
            <v>b2</v>
          </cell>
        </row>
        <row r="1103">
          <cell r="C1103" t="str">
            <v>FGA Capital S.p.A.</v>
          </cell>
          <cell r="D1103" t="str">
            <v>ITALY</v>
          </cell>
          <cell r="E1103" t="str">
            <v>ba2</v>
          </cell>
        </row>
        <row r="1104">
          <cell r="C1104" t="str">
            <v>FHB Mortgage Bank Co. Plc.</v>
          </cell>
          <cell r="D1104" t="str">
            <v>HUNGARY</v>
          </cell>
          <cell r="E1104" t="str">
            <v>caa1</v>
          </cell>
        </row>
        <row r="1105">
          <cell r="C1105" t="str">
            <v>FIA Card Services, National Association</v>
          </cell>
          <cell r="D1105" t="str">
            <v>UNITED STATES</v>
          </cell>
          <cell r="E1105" t="str">
            <v>ba1</v>
          </cell>
        </row>
        <row r="1106">
          <cell r="C1106" t="str">
            <v>Fidelity Federal Bank, FSB</v>
          </cell>
          <cell r="D1106" t="str">
            <v>UNITED STATES</v>
          </cell>
          <cell r="E1106" t="str">
            <v>caa3</v>
          </cell>
        </row>
        <row r="1107">
          <cell r="C1107" t="str">
            <v>Fifth Third Bank of Columbus (The)</v>
          </cell>
          <cell r="D1107" t="str">
            <v>UNITED STATES</v>
          </cell>
          <cell r="E1107" t="str">
            <v>aa2</v>
          </cell>
        </row>
        <row r="1108">
          <cell r="C1108" t="str">
            <v>Fifth Third Bank of Kentucky, Inc.</v>
          </cell>
          <cell r="D1108" t="str">
            <v>UNITED STATES</v>
          </cell>
          <cell r="E1108" t="str">
            <v>aa1</v>
          </cell>
        </row>
        <row r="1109">
          <cell r="C1109" t="str">
            <v>Fifth Third Bank of Northeastern Ohio (The)</v>
          </cell>
          <cell r="D1109" t="str">
            <v>UNITED STATES</v>
          </cell>
          <cell r="E1109" t="str">
            <v>aa3</v>
          </cell>
        </row>
        <row r="1110">
          <cell r="C1110" t="str">
            <v>Fifth Third Bank of Northern Kentucky</v>
          </cell>
          <cell r="D1110" t="str">
            <v>UNITED STATES</v>
          </cell>
          <cell r="E1110" t="str">
            <v>aa1</v>
          </cell>
        </row>
        <row r="1111">
          <cell r="C1111" t="str">
            <v>Fifth Third Bank of Northwestern Ohio, N.A.</v>
          </cell>
          <cell r="D1111" t="str">
            <v>UNITED STATES</v>
          </cell>
          <cell r="E1111" t="str">
            <v>aa2</v>
          </cell>
        </row>
        <row r="1112">
          <cell r="C1112" t="str">
            <v>Fifth Third Bank of Western Ohio</v>
          </cell>
          <cell r="D1112" t="str">
            <v>UNITED STATES</v>
          </cell>
          <cell r="E1112" t="str">
            <v>aa2</v>
          </cell>
        </row>
        <row r="1113">
          <cell r="C1113" t="str">
            <v>Fifth Third Bank, Indiana</v>
          </cell>
          <cell r="D1113" t="str">
            <v>UNITED STATES</v>
          </cell>
          <cell r="E1113" t="str">
            <v>aa1</v>
          </cell>
        </row>
        <row r="1114">
          <cell r="C1114" t="str">
            <v>Fifth Third Bank, Michigan</v>
          </cell>
          <cell r="D1114" t="str">
            <v>UNITED STATES</v>
          </cell>
          <cell r="E1114" t="str">
            <v>a3</v>
          </cell>
        </row>
        <row r="1115">
          <cell r="C1115" t="str">
            <v>Fifth Third Bank, Ohio</v>
          </cell>
          <cell r="D1115" t="str">
            <v>UNITED STATES</v>
          </cell>
          <cell r="E1115" t="str">
            <v>a3</v>
          </cell>
        </row>
        <row r="1116">
          <cell r="C1116" t="str">
            <v>FIH Erhvervsbank A/S</v>
          </cell>
          <cell r="D1116" t="str">
            <v>DENMARK</v>
          </cell>
          <cell r="E1116" t="str">
            <v>b2</v>
          </cell>
        </row>
        <row r="1117">
          <cell r="C1117" t="str">
            <v>Finansbank AS</v>
          </cell>
          <cell r="D1117" t="str">
            <v>TURKEY</v>
          </cell>
          <cell r="E1117" t="str">
            <v>b1</v>
          </cell>
        </row>
        <row r="1118">
          <cell r="C1118" t="str">
            <v>Finbond Mutual Bank</v>
          </cell>
          <cell r="D1118" t="str">
            <v>SOUTH AFRICA</v>
          </cell>
          <cell r="E1118" t="str">
            <v>b2</v>
          </cell>
        </row>
        <row r="1119">
          <cell r="C1119" t="str">
            <v>Fineco S.p.A.</v>
          </cell>
          <cell r="D1119" t="str">
            <v>ITALY</v>
          </cell>
          <cell r="E1119" t="str">
            <v>a3</v>
          </cell>
        </row>
        <row r="1120">
          <cell r="C1120" t="str">
            <v>Finprombank</v>
          </cell>
          <cell r="D1120" t="str">
            <v>RUSSIA</v>
          </cell>
          <cell r="E1120" t="str">
            <v>b3</v>
          </cell>
        </row>
        <row r="1121">
          <cell r="C1121" t="str">
            <v>Finprombank</v>
          </cell>
          <cell r="D1121" t="str">
            <v>RUSSIA</v>
          </cell>
          <cell r="E1121" t="str">
            <v>b3</v>
          </cell>
        </row>
        <row r="1122">
          <cell r="C1122" t="str">
            <v>Fionia Bank Holding A/S</v>
          </cell>
          <cell r="D1122" t="str">
            <v>DENMARK</v>
          </cell>
          <cell r="E1122" t="str">
            <v>caa3</v>
          </cell>
        </row>
        <row r="1123">
          <cell r="C1123" t="str">
            <v>First Active plc</v>
          </cell>
          <cell r="D1123" t="str">
            <v>IRELAND</v>
          </cell>
          <cell r="E1123" t="str">
            <v>ba3</v>
          </cell>
        </row>
        <row r="1124">
          <cell r="C1124" t="str">
            <v>First American National Bank</v>
          </cell>
          <cell r="D1124" t="str">
            <v>UNITED STATES</v>
          </cell>
          <cell r="E1124" t="str">
            <v>a3</v>
          </cell>
        </row>
        <row r="1125">
          <cell r="C1125" t="str">
            <v>First Bangkok City Bank</v>
          </cell>
          <cell r="D1125" t="str">
            <v>THAILAND</v>
          </cell>
          <cell r="E1125" t="str">
            <v>caa3</v>
          </cell>
        </row>
        <row r="1126">
          <cell r="C1126" t="str">
            <v>First Bank N.A. Milwaukee</v>
          </cell>
          <cell r="D1126" t="str">
            <v>UNITED STATES</v>
          </cell>
          <cell r="E1126" t="str">
            <v>a3</v>
          </cell>
        </row>
        <row r="1127">
          <cell r="C1127" t="str">
            <v>First Citizens Bank Limited</v>
          </cell>
          <cell r="D1127" t="str">
            <v>TRINIDAD &amp; TOBAGO</v>
          </cell>
          <cell r="E1127" t="str">
            <v>baa3</v>
          </cell>
        </row>
        <row r="1128">
          <cell r="C1128" t="str">
            <v>First Commercial Bank</v>
          </cell>
          <cell r="D1128" t="str">
            <v>TAIWAN</v>
          </cell>
          <cell r="E1128" t="str">
            <v>ba1</v>
          </cell>
        </row>
        <row r="1129">
          <cell r="C1129" t="str">
            <v>First Commercial Bank</v>
          </cell>
          <cell r="D1129" t="str">
            <v>UNITED STATES</v>
          </cell>
          <cell r="E1129" t="str">
            <v>ba3</v>
          </cell>
        </row>
        <row r="1130">
          <cell r="C1130" t="str">
            <v>First Czech Russian Bank</v>
          </cell>
          <cell r="D1130" t="str">
            <v>RUSSIA</v>
          </cell>
          <cell r="E1130" t="str">
            <v>b3</v>
          </cell>
        </row>
        <row r="1131">
          <cell r="C1131" t="str">
            <v>First Czech Russian Bank</v>
          </cell>
          <cell r="D1131" t="str">
            <v>RUSSIA</v>
          </cell>
          <cell r="E1131" t="str">
            <v>b2</v>
          </cell>
        </row>
        <row r="1132">
          <cell r="C1132" t="str">
            <v>First Gulf Bank</v>
          </cell>
          <cell r="D1132" t="str">
            <v>UNITED ARAB EMIRATES</v>
          </cell>
          <cell r="E1132" t="str">
            <v>baa2</v>
          </cell>
        </row>
        <row r="1133">
          <cell r="C1133" t="str">
            <v>First Hawaiian Bank</v>
          </cell>
          <cell r="D1133" t="str">
            <v>UNITED STATES</v>
          </cell>
          <cell r="E1133" t="str">
            <v>a2</v>
          </cell>
        </row>
        <row r="1134">
          <cell r="C1134" t="str">
            <v>First International Bank of Israel</v>
          </cell>
          <cell r="D1134" t="str">
            <v>ISRAEL</v>
          </cell>
          <cell r="E1134" t="str">
            <v>baa3</v>
          </cell>
        </row>
        <row r="1135">
          <cell r="C1135" t="str">
            <v>First Interstate Bank</v>
          </cell>
          <cell r="D1135" t="str">
            <v>UNITED STATES</v>
          </cell>
          <cell r="E1135" t="str">
            <v>a3</v>
          </cell>
        </row>
        <row r="1136">
          <cell r="C1136" t="str">
            <v>First Interstate Bank of California, N.A.</v>
          </cell>
          <cell r="D1136" t="str">
            <v>UNITED STATES</v>
          </cell>
          <cell r="E1136" t="str">
            <v>aa3</v>
          </cell>
        </row>
        <row r="1137">
          <cell r="C1137" t="str">
            <v>First Interstate Bank of Nevada, N.A.</v>
          </cell>
          <cell r="D1137" t="str">
            <v>UNITED STATES</v>
          </cell>
          <cell r="E1137" t="str">
            <v>a2</v>
          </cell>
        </row>
        <row r="1138">
          <cell r="C1138" t="str">
            <v>First Interstate Bank of Oregon, N.A.</v>
          </cell>
          <cell r="D1138" t="str">
            <v>UNITED STATES</v>
          </cell>
          <cell r="E1138" t="str">
            <v>aa3</v>
          </cell>
        </row>
        <row r="1139">
          <cell r="C1139" t="str">
            <v>First Interstate Bank of Washington, N.A.</v>
          </cell>
          <cell r="D1139" t="str">
            <v>UNITED STATES</v>
          </cell>
          <cell r="E1139" t="str">
            <v>aa3</v>
          </cell>
        </row>
        <row r="1140">
          <cell r="C1140" t="str">
            <v>First Investment Bank AD</v>
          </cell>
          <cell r="D1140" t="str">
            <v>BULGARIA</v>
          </cell>
          <cell r="E1140" t="str">
            <v>ba3</v>
          </cell>
        </row>
        <row r="1141">
          <cell r="C1141" t="str">
            <v>First Massachusetts Bank NA</v>
          </cell>
          <cell r="D1141" t="str">
            <v>UNITED STATES</v>
          </cell>
          <cell r="E1141" t="str">
            <v>a3</v>
          </cell>
        </row>
        <row r="1142">
          <cell r="C1142" t="str">
            <v>First Midwest Bank</v>
          </cell>
          <cell r="D1142" t="str">
            <v>UNITED STATES</v>
          </cell>
          <cell r="E1142" t="str">
            <v>baa1</v>
          </cell>
        </row>
        <row r="1143">
          <cell r="C1143" t="str">
            <v>First National Bank of Commerce</v>
          </cell>
          <cell r="D1143" t="str">
            <v>UNITED STATES</v>
          </cell>
          <cell r="E1143" t="str">
            <v>a2</v>
          </cell>
        </row>
        <row r="1144">
          <cell r="C1144" t="str">
            <v>First National Bank of Omaha</v>
          </cell>
          <cell r="D1144" t="str">
            <v>UNITED STATES</v>
          </cell>
          <cell r="E1144" t="str">
            <v>baa1</v>
          </cell>
        </row>
        <row r="1145">
          <cell r="C1145" t="str">
            <v>First National Bank of Pennsylvania</v>
          </cell>
          <cell r="D1145" t="str">
            <v>UNITED STATES</v>
          </cell>
          <cell r="E1145" t="str">
            <v>baa2</v>
          </cell>
        </row>
        <row r="1146">
          <cell r="C1146" t="str">
            <v>First National Bank of Pennsylvania</v>
          </cell>
          <cell r="D1146" t="str">
            <v>UNITED STATES</v>
          </cell>
          <cell r="E1146" t="str">
            <v>baa2</v>
          </cell>
        </row>
        <row r="1147">
          <cell r="C1147" t="str">
            <v>First Niagara Bank, N.A.</v>
          </cell>
          <cell r="D1147" t="str">
            <v>UNITED STATES</v>
          </cell>
          <cell r="E1147" t="str">
            <v>baa3</v>
          </cell>
        </row>
        <row r="1148">
          <cell r="C1148" t="str">
            <v>First of America Bank-Indiana</v>
          </cell>
          <cell r="D1148" t="str">
            <v>UNITED STATES</v>
          </cell>
          <cell r="E1148" t="str">
            <v>a2</v>
          </cell>
        </row>
        <row r="1149">
          <cell r="C1149" t="str">
            <v>First of America Bk-Illinois, N.A.</v>
          </cell>
          <cell r="D1149" t="str">
            <v>UNITED STATES</v>
          </cell>
          <cell r="E1149" t="str">
            <v>aa3</v>
          </cell>
        </row>
        <row r="1150">
          <cell r="C1150" t="str">
            <v>First Republic Bank</v>
          </cell>
          <cell r="D1150" t="str">
            <v>UNITED STATES</v>
          </cell>
          <cell r="E1150" t="str">
            <v>a3</v>
          </cell>
        </row>
        <row r="1151">
          <cell r="C1151" t="str">
            <v>First Republic Bank</v>
          </cell>
          <cell r="D1151" t="str">
            <v>UNITED STATES</v>
          </cell>
          <cell r="E1151" t="str">
            <v>a3</v>
          </cell>
        </row>
        <row r="1152">
          <cell r="C1152" t="str">
            <v>First Republic Bank JSC</v>
          </cell>
          <cell r="D1152" t="str">
            <v>RUSSIA</v>
          </cell>
          <cell r="E1152" t="str">
            <v>caa1</v>
          </cell>
        </row>
        <row r="1153">
          <cell r="C1153" t="str">
            <v>First Security Bank of Idaho, N.A.</v>
          </cell>
          <cell r="D1153" t="str">
            <v>UNITED STATES</v>
          </cell>
          <cell r="E1153" t="str">
            <v>a2</v>
          </cell>
        </row>
        <row r="1154">
          <cell r="C1154" t="str">
            <v>First Tennessee Bank, National Association</v>
          </cell>
          <cell r="D1154" t="str">
            <v>UNITED STATES</v>
          </cell>
          <cell r="E1154" t="str">
            <v>baa2</v>
          </cell>
        </row>
        <row r="1155">
          <cell r="C1155" t="str">
            <v>First Ukrainian International Bank, PJSC</v>
          </cell>
          <cell r="D1155" t="str">
            <v>UKRAINE</v>
          </cell>
          <cell r="E1155" t="str">
            <v>caa3</v>
          </cell>
        </row>
        <row r="1156">
          <cell r="C1156" t="str">
            <v>First Union National Bank (Old)</v>
          </cell>
          <cell r="D1156" t="str">
            <v>UNITED STATES</v>
          </cell>
          <cell r="E1156" t="str">
            <v>aa3</v>
          </cell>
        </row>
        <row r="1157">
          <cell r="C1157" t="str">
            <v>First Union National Bank of Florida</v>
          </cell>
          <cell r="D1157" t="str">
            <v>UNITED STATES</v>
          </cell>
          <cell r="E1157" t="str">
            <v>aa3</v>
          </cell>
        </row>
        <row r="1158">
          <cell r="C1158" t="str">
            <v>First Union National Bank of Georgia</v>
          </cell>
          <cell r="D1158" t="str">
            <v>UNITED STATES</v>
          </cell>
          <cell r="E1158" t="str">
            <v>a2</v>
          </cell>
        </row>
        <row r="1159">
          <cell r="C1159" t="str">
            <v>First Union National Bank of South Carolina</v>
          </cell>
          <cell r="D1159" t="str">
            <v>UNITED STATES</v>
          </cell>
          <cell r="E1159" t="str">
            <v>a3</v>
          </cell>
        </row>
        <row r="1160">
          <cell r="C1160" t="str">
            <v>First Union National Bank of Tennessee</v>
          </cell>
          <cell r="D1160" t="str">
            <v>UNITED STATES</v>
          </cell>
          <cell r="E1160" t="str">
            <v>a2</v>
          </cell>
        </row>
        <row r="1161">
          <cell r="C1161" t="str">
            <v>First Union National Bank of Virginia</v>
          </cell>
          <cell r="D1161" t="str">
            <v>UNITED STATES</v>
          </cell>
          <cell r="E1161" t="str">
            <v>a2</v>
          </cell>
        </row>
        <row r="1162">
          <cell r="C1162" t="str">
            <v>First Virginia Bank</v>
          </cell>
          <cell r="D1162" t="str">
            <v>UNITED STATES</v>
          </cell>
          <cell r="E1162" t="str">
            <v>aa3</v>
          </cell>
        </row>
        <row r="1163">
          <cell r="C1163" t="str">
            <v>First-Citizens Bank &amp; Trust Company</v>
          </cell>
          <cell r="D1163" t="str">
            <v>UNITED STATES</v>
          </cell>
          <cell r="E1163" t="str">
            <v>a3</v>
          </cell>
        </row>
        <row r="1164">
          <cell r="C1164" t="str">
            <v>Firstar Bank Illinois</v>
          </cell>
          <cell r="D1164" t="str">
            <v>UNITED STATES</v>
          </cell>
          <cell r="E1164" t="str">
            <v>a3</v>
          </cell>
        </row>
        <row r="1165">
          <cell r="C1165" t="str">
            <v>Firstar Bank Iowa, National Association</v>
          </cell>
          <cell r="D1165" t="str">
            <v>UNITED STATES</v>
          </cell>
          <cell r="E1165" t="str">
            <v>a3</v>
          </cell>
        </row>
        <row r="1166">
          <cell r="C1166" t="str">
            <v>Firstar Bank Milwaukee N.A.</v>
          </cell>
          <cell r="D1166" t="str">
            <v>UNITED STATES</v>
          </cell>
          <cell r="E1166" t="str">
            <v>a2</v>
          </cell>
        </row>
        <row r="1167">
          <cell r="C1167" t="str">
            <v>Firstar Bank of Minnesota N.A.</v>
          </cell>
          <cell r="D1167" t="str">
            <v>UNITED STATES</v>
          </cell>
          <cell r="E1167" t="str">
            <v>a3</v>
          </cell>
        </row>
        <row r="1168">
          <cell r="C1168" t="str">
            <v>Firstar Bank U.S.A., National Association</v>
          </cell>
          <cell r="D1168" t="str">
            <v>UNITED STATES</v>
          </cell>
          <cell r="E1168" t="str">
            <v>a3</v>
          </cell>
        </row>
        <row r="1169">
          <cell r="C1169" t="str">
            <v>Firstar Bank Wisconsin</v>
          </cell>
          <cell r="D1169" t="str">
            <v>UNITED STATES</v>
          </cell>
          <cell r="E1169" t="str">
            <v>a3</v>
          </cell>
        </row>
        <row r="1170">
          <cell r="C1170" t="str">
            <v>Firstar Bank, N.A.</v>
          </cell>
          <cell r="D1170" t="str">
            <v>UNITED STATES</v>
          </cell>
          <cell r="E1170" t="str">
            <v>aa3</v>
          </cell>
        </row>
        <row r="1171">
          <cell r="C1171" t="str">
            <v>FirstBank Puerto Rico</v>
          </cell>
          <cell r="D1171" t="str">
            <v>UNITED STATES</v>
          </cell>
          <cell r="E1171" t="str">
            <v>b2</v>
          </cell>
        </row>
        <row r="1172">
          <cell r="C1172" t="str">
            <v>FirstMerit Bank, N.A.</v>
          </cell>
          <cell r="D1172" t="str">
            <v>UNITED STATES</v>
          </cell>
          <cell r="E1172" t="str">
            <v>a2</v>
          </cell>
        </row>
        <row r="1173">
          <cell r="C1173" t="str">
            <v>FirstRand Bank Limited</v>
          </cell>
          <cell r="D1173" t="str">
            <v>SOUTH AFRICA</v>
          </cell>
          <cell r="E1173" t="str">
            <v>baa1</v>
          </cell>
        </row>
        <row r="1174">
          <cell r="C1174" t="str">
            <v>Flagship Bank and Trust Company</v>
          </cell>
          <cell r="D1174" t="str">
            <v>UNITED STATES</v>
          </cell>
          <cell r="E1174" t="str">
            <v>a2</v>
          </cell>
        </row>
        <row r="1175">
          <cell r="C1175" t="str">
            <v>Flagstar Bank, FSB</v>
          </cell>
          <cell r="D1175" t="str">
            <v>UNITED STATES</v>
          </cell>
          <cell r="E1175" t="str">
            <v>ba1</v>
          </cell>
        </row>
        <row r="1176">
          <cell r="C1176" t="str">
            <v>Fleet Bank</v>
          </cell>
          <cell r="D1176" t="str">
            <v>UNITED STATES</v>
          </cell>
          <cell r="E1176" t="str">
            <v>a2</v>
          </cell>
        </row>
        <row r="1177">
          <cell r="C1177" t="str">
            <v>Fleet Bank (R.I.) N.A.</v>
          </cell>
          <cell r="D1177" t="str">
            <v>UNITED STATES</v>
          </cell>
          <cell r="E1177" t="str">
            <v>a1</v>
          </cell>
        </row>
        <row r="1178">
          <cell r="C1178" t="str">
            <v>Fleet Bank (R.I.), N.A. (Old)</v>
          </cell>
          <cell r="D1178" t="str">
            <v>UNITED STATES</v>
          </cell>
          <cell r="E1178" t="str">
            <v>ba1</v>
          </cell>
        </row>
        <row r="1179">
          <cell r="C1179" t="str">
            <v>Fleet Bank of Maine</v>
          </cell>
          <cell r="D1179" t="str">
            <v>UNITED STATES</v>
          </cell>
          <cell r="E1179" t="str">
            <v>a1</v>
          </cell>
        </row>
        <row r="1180">
          <cell r="C1180" t="str">
            <v>Fleet Bank of Massachusetts, N.A.</v>
          </cell>
          <cell r="D1180" t="str">
            <v>UNITED STATES</v>
          </cell>
          <cell r="E1180" t="str">
            <v>a2</v>
          </cell>
        </row>
        <row r="1181">
          <cell r="C1181" t="str">
            <v>Fleet Bank, N.A. (Old)</v>
          </cell>
          <cell r="D1181" t="str">
            <v>UNITED STATES</v>
          </cell>
          <cell r="E1181" t="str">
            <v>a2</v>
          </cell>
        </row>
        <row r="1182">
          <cell r="C1182" t="str">
            <v>Fleet Bank, National Association</v>
          </cell>
          <cell r="D1182" t="str">
            <v>UNITED STATES</v>
          </cell>
          <cell r="E1182" t="str">
            <v>a2</v>
          </cell>
        </row>
        <row r="1183">
          <cell r="C1183" t="str">
            <v>Fleet Bank-NH</v>
          </cell>
          <cell r="D1183" t="str">
            <v>UNITED STATES</v>
          </cell>
          <cell r="E1183" t="str">
            <v>a3</v>
          </cell>
        </row>
        <row r="1184">
          <cell r="C1184" t="str">
            <v>Fleet National Bank</v>
          </cell>
          <cell r="D1184" t="str">
            <v>UNITED STATES</v>
          </cell>
          <cell r="E1184" t="str">
            <v>aa1</v>
          </cell>
        </row>
        <row r="1185">
          <cell r="C1185" t="str">
            <v>Fleet National Bank (Old)</v>
          </cell>
          <cell r="D1185" t="str">
            <v>UNITED STATES</v>
          </cell>
          <cell r="E1185" t="str">
            <v>a2</v>
          </cell>
        </row>
        <row r="1186">
          <cell r="C1186" t="str">
            <v>Fleet National Bank (Old-RI)</v>
          </cell>
          <cell r="D1186" t="str">
            <v>UNITED STATES</v>
          </cell>
          <cell r="E1186" t="str">
            <v>a2</v>
          </cell>
        </row>
        <row r="1187">
          <cell r="C1187" t="str">
            <v>Fleet National Bank of Massachusetts</v>
          </cell>
          <cell r="D1187" t="str">
            <v>UNITED STATES</v>
          </cell>
          <cell r="E1187" t="str">
            <v>a2</v>
          </cell>
        </row>
        <row r="1188">
          <cell r="C1188" t="str">
            <v>Flekkefjord Sparebank</v>
          </cell>
          <cell r="D1188" t="str">
            <v>NORWAY</v>
          </cell>
          <cell r="E1188" t="str">
            <v>ba2</v>
          </cell>
        </row>
        <row r="1189">
          <cell r="C1189" t="str">
            <v>Fokus Bank ASA</v>
          </cell>
          <cell r="D1189" t="str">
            <v>NORWAY</v>
          </cell>
          <cell r="E1189" t="str">
            <v>aa3</v>
          </cell>
        </row>
        <row r="1190">
          <cell r="C1190" t="str">
            <v>Foreningsbanken AB</v>
          </cell>
          <cell r="D1190" t="str">
            <v>SWEDEN</v>
          </cell>
          <cell r="E1190" t="str">
            <v>a2</v>
          </cell>
        </row>
        <row r="1191">
          <cell r="C1191" t="str">
            <v>Fortis Bank (Nederland) N.V.</v>
          </cell>
          <cell r="D1191" t="str">
            <v>NETHERLANDS</v>
          </cell>
          <cell r="E1191" t="str">
            <v>baa2</v>
          </cell>
        </row>
        <row r="1192">
          <cell r="C1192" t="str">
            <v>Fortis Bank A.S.</v>
          </cell>
          <cell r="D1192" t="str">
            <v>TURKEY</v>
          </cell>
          <cell r="E1192" t="str">
            <v>ba1</v>
          </cell>
        </row>
        <row r="1193">
          <cell r="C1193" t="str">
            <v>Forum Bank</v>
          </cell>
          <cell r="D1193" t="str">
            <v>UKRAINE</v>
          </cell>
          <cell r="E1193" t="str">
            <v>b3</v>
          </cell>
        </row>
        <row r="1194">
          <cell r="C1194" t="str">
            <v>Fremont Investment &amp; Loan</v>
          </cell>
          <cell r="D1194" t="str">
            <v>UNITED STATES</v>
          </cell>
          <cell r="E1194" t="str">
            <v>caa3</v>
          </cell>
        </row>
        <row r="1195">
          <cell r="C1195" t="str">
            <v>Friesland Bank N.V.</v>
          </cell>
          <cell r="D1195" t="str">
            <v>NETHERLANDS</v>
          </cell>
          <cell r="E1195" t="str">
            <v>baa2</v>
          </cell>
        </row>
        <row r="1196">
          <cell r="C1196" t="str">
            <v>Frost Bank</v>
          </cell>
          <cell r="D1196" t="str">
            <v>UNITED STATES</v>
          </cell>
          <cell r="E1196" t="str">
            <v>aa3</v>
          </cell>
        </row>
        <row r="1197">
          <cell r="C1197" t="str">
            <v>FS Finans III  A/S</v>
          </cell>
          <cell r="D1197" t="str">
            <v>DENMARK</v>
          </cell>
          <cell r="E1197" t="str">
            <v>ca</v>
          </cell>
        </row>
        <row r="1198">
          <cell r="C1198" t="str">
            <v>Fubon Commercial Bank Co., Ltd.</v>
          </cell>
          <cell r="D1198" t="str">
            <v>TAIWAN</v>
          </cell>
          <cell r="E1198" t="str">
            <v>ba1</v>
          </cell>
        </row>
        <row r="1199">
          <cell r="C1199" t="str">
            <v>Fuhwa Commercial Bank</v>
          </cell>
          <cell r="D1199" t="str">
            <v>TAIWAN</v>
          </cell>
          <cell r="E1199" t="str">
            <v>ba3</v>
          </cell>
        </row>
        <row r="1200">
          <cell r="C1200" t="str">
            <v>Fuji Bank, Ltd.</v>
          </cell>
          <cell r="D1200" t="str">
            <v>JAPAN</v>
          </cell>
          <cell r="E1200" t="str">
            <v>b2</v>
          </cell>
        </row>
        <row r="1201">
          <cell r="C1201" t="str">
            <v>Fuji Trust and Banking Co., Ltd.</v>
          </cell>
          <cell r="D1201" t="str">
            <v>JAPAN</v>
          </cell>
          <cell r="E1201" t="str">
            <v>b2</v>
          </cell>
        </row>
        <row r="1202">
          <cell r="C1202" t="str">
            <v>Fujian International Trust &amp; Investment Corp.</v>
          </cell>
          <cell r="D1202" t="str">
            <v>CHINA</v>
          </cell>
          <cell r="E1202" t="str">
            <v>caa3</v>
          </cell>
        </row>
        <row r="1203">
          <cell r="C1203" t="str">
            <v>Fukuoka City Bank, Ltd.</v>
          </cell>
          <cell r="D1203" t="str">
            <v>JAPAN</v>
          </cell>
          <cell r="E1203" t="str">
            <v>caa3</v>
          </cell>
        </row>
        <row r="1204">
          <cell r="C1204" t="str">
            <v>Fulton Bank</v>
          </cell>
          <cell r="D1204" t="str">
            <v>UNITED STATES</v>
          </cell>
          <cell r="E1204" t="str">
            <v>a3</v>
          </cell>
        </row>
        <row r="1205">
          <cell r="C1205" t="str">
            <v>Fundservicebank</v>
          </cell>
          <cell r="D1205" t="str">
            <v>RUSSIA</v>
          </cell>
          <cell r="E1205" t="str">
            <v>caa1</v>
          </cell>
        </row>
        <row r="1206">
          <cell r="C1206" t="str">
            <v>GarantiBank International N.V.</v>
          </cell>
          <cell r="D1206" t="str">
            <v>NETHERLANDS</v>
          </cell>
          <cell r="E1206" t="str">
            <v>baa2</v>
          </cell>
        </row>
        <row r="1207">
          <cell r="C1207" t="str">
            <v>Gazbank JSCB</v>
          </cell>
          <cell r="D1207" t="str">
            <v>RUSSIA</v>
          </cell>
          <cell r="E1207" t="str">
            <v>b3</v>
          </cell>
        </row>
        <row r="1208">
          <cell r="C1208" t="str">
            <v>Gazenergoprombank</v>
          </cell>
          <cell r="D1208" t="str">
            <v>RUSSIA</v>
          </cell>
          <cell r="E1208" t="str">
            <v>b2</v>
          </cell>
        </row>
        <row r="1209">
          <cell r="C1209" t="str">
            <v>Gazinvestbank</v>
          </cell>
          <cell r="D1209" t="str">
            <v>RUSSIA</v>
          </cell>
          <cell r="E1209" t="str">
            <v>caa3</v>
          </cell>
        </row>
        <row r="1210">
          <cell r="C1210" t="str">
            <v>Gazprombank</v>
          </cell>
          <cell r="D1210" t="str">
            <v>RUSSIA</v>
          </cell>
          <cell r="E1210" t="str">
            <v>ba3</v>
          </cell>
        </row>
        <row r="1211">
          <cell r="C1211" t="str">
            <v>GCB Bank Limited</v>
          </cell>
          <cell r="D1211" t="str">
            <v>GHANA</v>
          </cell>
          <cell r="E1211" t="str">
            <v>b2</v>
          </cell>
        </row>
        <row r="1212">
          <cell r="C1212" t="str">
            <v>GE Capital Interbanca S.p.A</v>
          </cell>
          <cell r="D1212" t="str">
            <v>ITALY</v>
          </cell>
          <cell r="E1212" t="str">
            <v>caa2</v>
          </cell>
        </row>
        <row r="1213">
          <cell r="C1213" t="str">
            <v>GE Money Bank CJSC</v>
          </cell>
          <cell r="D1213" t="str">
            <v>RUSSIA</v>
          </cell>
          <cell r="E1213" t="str">
            <v>b2</v>
          </cell>
        </row>
        <row r="1214">
          <cell r="C1214" t="str">
            <v>General Bank of Greece S.A.</v>
          </cell>
          <cell r="D1214" t="str">
            <v>GREECE</v>
          </cell>
          <cell r="E1214" t="str">
            <v>caa3</v>
          </cell>
        </row>
        <row r="1215">
          <cell r="C1215" t="str">
            <v>General Banking and Trust Company Ltd.</v>
          </cell>
          <cell r="D1215" t="str">
            <v>HUNGARY</v>
          </cell>
          <cell r="E1215" t="str">
            <v>ba2</v>
          </cell>
        </row>
        <row r="1216">
          <cell r="C1216" t="str">
            <v>Getin Bank S.A.</v>
          </cell>
          <cell r="D1216" t="str">
            <v>POLAND</v>
          </cell>
          <cell r="E1216" t="str">
            <v>ba3</v>
          </cell>
        </row>
        <row r="1217">
          <cell r="C1217" t="str">
            <v>Getin Noble Bank S.A.</v>
          </cell>
          <cell r="D1217" t="str">
            <v>POLAND</v>
          </cell>
          <cell r="E1217" t="str">
            <v>ba3</v>
          </cell>
        </row>
        <row r="1218">
          <cell r="C1218" t="str">
            <v>GiroCredit Bank AG Der Sparkassen</v>
          </cell>
          <cell r="D1218" t="str">
            <v>AUSTRIA</v>
          </cell>
          <cell r="E1218" t="str">
            <v>ba1</v>
          </cell>
        </row>
        <row r="1219">
          <cell r="C1219" t="str">
            <v>Glitnir banki hf</v>
          </cell>
          <cell r="D1219" t="str">
            <v>ICELAND</v>
          </cell>
          <cell r="E1219" t="str">
            <v>caa3</v>
          </cell>
        </row>
        <row r="1220">
          <cell r="C1220" t="str">
            <v>Global Bank Corporation and Subsidiaries</v>
          </cell>
          <cell r="D1220" t="str">
            <v>PANAMA</v>
          </cell>
          <cell r="E1220" t="str">
            <v>ba1</v>
          </cell>
        </row>
        <row r="1221">
          <cell r="C1221" t="str">
            <v>Global Bank Corporation and Subsidiaries</v>
          </cell>
          <cell r="D1221" t="str">
            <v>PANAMA</v>
          </cell>
          <cell r="E1221" t="str">
            <v>ba1</v>
          </cell>
        </row>
        <row r="1222">
          <cell r="C1222" t="str">
            <v>Goldman Sachs Bank USA</v>
          </cell>
          <cell r="D1222" t="str">
            <v>UNITED STATES</v>
          </cell>
          <cell r="E1222" t="str">
            <v>baa1</v>
          </cell>
        </row>
        <row r="1223">
          <cell r="C1223" t="str">
            <v>Goldman Sachs International Bank</v>
          </cell>
          <cell r="D1223" t="str">
            <v>UNITED KINGDOM</v>
          </cell>
          <cell r="E1223" t="str">
            <v>baa3</v>
          </cell>
        </row>
        <row r="1224">
          <cell r="C1224" t="str">
            <v>Goldman Sachs Ireland Finance PLC</v>
          </cell>
          <cell r="D1224" t="str">
            <v>IRELAND</v>
          </cell>
          <cell r="E1224" t="str">
            <v>baa1</v>
          </cell>
        </row>
        <row r="1225">
          <cell r="C1225" t="str">
            <v>Goldman Sachs Private Bank Limited</v>
          </cell>
          <cell r="D1225" t="str">
            <v>IRELAND</v>
          </cell>
          <cell r="E1225" t="str">
            <v>aa3</v>
          </cell>
        </row>
        <row r="1226">
          <cell r="C1226" t="str">
            <v>Golomt Bank LLC</v>
          </cell>
          <cell r="D1226" t="str">
            <v>MONGOLIA</v>
          </cell>
          <cell r="E1226" t="str">
            <v>ba3</v>
          </cell>
        </row>
        <row r="1227">
          <cell r="C1227" t="str">
            <v>Golomt Bank LLC</v>
          </cell>
          <cell r="D1227" t="str">
            <v>MONGOLIA</v>
          </cell>
          <cell r="E1227" t="str">
            <v>b1</v>
          </cell>
        </row>
        <row r="1228">
          <cell r="C1228" t="str">
            <v>Government Housing Bank of Thailand</v>
          </cell>
          <cell r="D1228" t="str">
            <v>THAILAND</v>
          </cell>
          <cell r="E1228" t="str">
            <v>b1</v>
          </cell>
        </row>
        <row r="1229">
          <cell r="C1229" t="str">
            <v>GPB-Mortgage</v>
          </cell>
          <cell r="D1229" t="str">
            <v>RUSSIA</v>
          </cell>
          <cell r="E1229" t="str">
            <v>b2</v>
          </cell>
        </row>
        <row r="1230">
          <cell r="C1230" t="str">
            <v>Granbanco S.A.</v>
          </cell>
          <cell r="D1230" t="str">
            <v>COLOMBIA</v>
          </cell>
          <cell r="E1230" t="str">
            <v>b2</v>
          </cell>
        </row>
        <row r="1231">
          <cell r="C1231" t="str">
            <v>Great Western Bank</v>
          </cell>
          <cell r="D1231" t="str">
            <v>UNITED STATES</v>
          </cell>
          <cell r="E1231" t="str">
            <v>baa2</v>
          </cell>
        </row>
        <row r="1232">
          <cell r="C1232" t="str">
            <v>Greater Bay Bank, N.A</v>
          </cell>
          <cell r="D1232" t="str">
            <v>UNITED STATES</v>
          </cell>
          <cell r="E1232" t="str">
            <v>aaa</v>
          </cell>
        </row>
        <row r="1233">
          <cell r="C1233" t="str">
            <v>GreenPoint Bank</v>
          </cell>
          <cell r="D1233" t="str">
            <v>UNITED STATES</v>
          </cell>
          <cell r="E1233" t="str">
            <v>a1</v>
          </cell>
        </row>
        <row r="1234">
          <cell r="C1234" t="str">
            <v>Grindrod Bank Limited</v>
          </cell>
          <cell r="D1234" t="str">
            <v>SOUTH AFRICA</v>
          </cell>
          <cell r="E1234" t="str">
            <v>ba3</v>
          </cell>
        </row>
        <row r="1235">
          <cell r="C1235" t="str">
            <v>Groupe BPCE</v>
          </cell>
          <cell r="D1235" t="str">
            <v>FRANCE</v>
          </cell>
          <cell r="E1235" t="str">
            <v>baa2</v>
          </cell>
        </row>
        <row r="1236">
          <cell r="C1236" t="str">
            <v>Groupe Credit Agricole</v>
          </cell>
          <cell r="D1236" t="str">
            <v>FRANCE</v>
          </cell>
          <cell r="E1236" t="str">
            <v>baa2</v>
          </cell>
        </row>
        <row r="1237">
          <cell r="C1237" t="str">
            <v>Groupe Credit Mutuel</v>
          </cell>
          <cell r="D1237" t="str">
            <v>FRANCE</v>
          </cell>
          <cell r="E1237" t="str">
            <v>a3</v>
          </cell>
        </row>
        <row r="1238">
          <cell r="C1238" t="str">
            <v>Guangdong Intl. Trust &amp; Investment Corp.</v>
          </cell>
          <cell r="D1238" t="str">
            <v>CHINA</v>
          </cell>
          <cell r="E1238" t="str">
            <v>caa3</v>
          </cell>
        </row>
        <row r="1239">
          <cell r="C1239" t="str">
            <v>Gulf Bank K.S.C.</v>
          </cell>
          <cell r="D1239" t="str">
            <v>KUWAIT</v>
          </cell>
          <cell r="E1239" t="str">
            <v>ba2</v>
          </cell>
        </row>
        <row r="1240">
          <cell r="C1240" t="str">
            <v>Gulf International Bank BSC</v>
          </cell>
          <cell r="D1240" t="str">
            <v>BAHRAIN - OFF SHORE</v>
          </cell>
          <cell r="E1240" t="str">
            <v>ba1</v>
          </cell>
        </row>
        <row r="1241">
          <cell r="C1241" t="str">
            <v>Gulf Investment Corporation G.S.C.</v>
          </cell>
          <cell r="D1241" t="str">
            <v>KUWAIT</v>
          </cell>
          <cell r="E1241" t="str">
            <v>ba2</v>
          </cell>
        </row>
        <row r="1242">
          <cell r="C1242" t="str">
            <v>Gunma Bank, Ltd. (The)</v>
          </cell>
          <cell r="D1242" t="str">
            <v>JAPAN</v>
          </cell>
          <cell r="E1242" t="str">
            <v>baa1</v>
          </cell>
        </row>
        <row r="1243">
          <cell r="C1243" t="str">
            <v>Guta Bank</v>
          </cell>
          <cell r="D1243" t="str">
            <v>RUSSIA</v>
          </cell>
          <cell r="E1243" t="str">
            <v>caa3</v>
          </cell>
        </row>
        <row r="1244">
          <cell r="C1244" t="str">
            <v>GZ-Bank AG Fft/Stuttgart</v>
          </cell>
          <cell r="D1244" t="str">
            <v>GERMANY</v>
          </cell>
          <cell r="E1244" t="str">
            <v>baa2</v>
          </cell>
        </row>
        <row r="1245">
          <cell r="C1245" t="str">
            <v>H&amp;CB</v>
          </cell>
          <cell r="D1245" t="str">
            <v>KOREA</v>
          </cell>
          <cell r="E1245" t="str">
            <v>ba2</v>
          </cell>
        </row>
        <row r="1246">
          <cell r="C1246" t="str">
            <v>Habib Bank Ltd.</v>
          </cell>
          <cell r="D1246" t="str">
            <v>PAKISTAN</v>
          </cell>
          <cell r="E1246" t="str">
            <v>caa1</v>
          </cell>
        </row>
        <row r="1247">
          <cell r="C1247" t="str">
            <v>Hachijuni Bank, Limited</v>
          </cell>
          <cell r="D1247" t="str">
            <v>JAPAN</v>
          </cell>
          <cell r="E1247" t="str">
            <v>ba1</v>
          </cell>
        </row>
        <row r="1248">
          <cell r="C1248" t="str">
            <v>Halifax plc</v>
          </cell>
          <cell r="D1248" t="str">
            <v>UNITED KINGDOM</v>
          </cell>
          <cell r="E1248" t="str">
            <v>aa3</v>
          </cell>
        </row>
        <row r="1249">
          <cell r="C1249" t="str">
            <v>Halyk Savings Bank of Kazakhstan</v>
          </cell>
          <cell r="D1249" t="str">
            <v>KAZAKHSTAN</v>
          </cell>
          <cell r="E1249" t="str">
            <v>ba3</v>
          </cell>
        </row>
        <row r="1250">
          <cell r="C1250" t="str">
            <v>Hambros Bank Ltd.</v>
          </cell>
          <cell r="D1250" t="str">
            <v>UNITED KINGDOM</v>
          </cell>
          <cell r="E1250" t="str">
            <v>ba2</v>
          </cell>
        </row>
        <row r="1251">
          <cell r="C1251" t="str">
            <v>Hamburger Sparkasse AG</v>
          </cell>
          <cell r="D1251" t="str">
            <v>GERMANY</v>
          </cell>
          <cell r="E1251" t="str">
            <v>a3</v>
          </cell>
        </row>
        <row r="1252">
          <cell r="C1252" t="str">
            <v>Hamburger Sparkasse AG</v>
          </cell>
          <cell r="D1252" t="str">
            <v>GERMANY</v>
          </cell>
          <cell r="E1252" t="str">
            <v>baa2</v>
          </cell>
        </row>
        <row r="1253">
          <cell r="C1253" t="str">
            <v>Hamburgische Landesbank Girozentrale</v>
          </cell>
          <cell r="D1253" t="str">
            <v>GERMANY</v>
          </cell>
          <cell r="E1253" t="str">
            <v>a2</v>
          </cell>
        </row>
        <row r="1254">
          <cell r="C1254" t="str">
            <v>Hamkorbank</v>
          </cell>
          <cell r="D1254" t="str">
            <v>UZBEKISTAN</v>
          </cell>
          <cell r="E1254" t="str">
            <v>b1</v>
          </cell>
        </row>
        <row r="1255">
          <cell r="C1255" t="str">
            <v>Hana Bank</v>
          </cell>
          <cell r="D1255" t="str">
            <v>KOREA</v>
          </cell>
          <cell r="E1255" t="str">
            <v>baa1</v>
          </cell>
        </row>
        <row r="1256">
          <cell r="C1256" t="str">
            <v>Hang Seng Bank (China) Limited</v>
          </cell>
          <cell r="D1256" t="str">
            <v>CHINA</v>
          </cell>
          <cell r="E1256" t="str">
            <v>ba3</v>
          </cell>
        </row>
        <row r="1257">
          <cell r="C1257" t="str">
            <v>Hang Seng Bank Limited</v>
          </cell>
          <cell r="D1257" t="str">
            <v>HONG KONG</v>
          </cell>
          <cell r="E1257" t="str">
            <v>aa3</v>
          </cell>
        </row>
        <row r="1258">
          <cell r="C1258" t="str">
            <v>Hanil Bank</v>
          </cell>
          <cell r="D1258" t="str">
            <v>KOREA</v>
          </cell>
          <cell r="E1258" t="str">
            <v>caa3</v>
          </cell>
        </row>
        <row r="1259">
          <cell r="C1259" t="str">
            <v>Hatton National Bank Ltd.</v>
          </cell>
          <cell r="D1259" t="str">
            <v>SRI LANKA</v>
          </cell>
          <cell r="E1259" t="str">
            <v>b1</v>
          </cell>
        </row>
        <row r="1260">
          <cell r="C1260" t="str">
            <v>Haugesund Sparebank</v>
          </cell>
          <cell r="D1260" t="str">
            <v>NORWAY</v>
          </cell>
          <cell r="E1260" t="str">
            <v>ba3</v>
          </cell>
        </row>
        <row r="1261">
          <cell r="C1261" t="str">
            <v>HDFC Bank Limited</v>
          </cell>
          <cell r="D1261" t="str">
            <v>INDIA</v>
          </cell>
          <cell r="E1261" t="str">
            <v>baa3</v>
          </cell>
        </row>
        <row r="1262">
          <cell r="C1262" t="str">
            <v>HDFC Limited</v>
          </cell>
          <cell r="D1262" t="str">
            <v>INDIA</v>
          </cell>
          <cell r="E1262" t="str">
            <v>baa2</v>
          </cell>
        </row>
        <row r="1263">
          <cell r="C1263" t="str">
            <v>Helgeland Sparebank</v>
          </cell>
          <cell r="D1263" t="str">
            <v>NORWAY</v>
          </cell>
          <cell r="E1263" t="str">
            <v>baa3</v>
          </cell>
        </row>
        <row r="1264">
          <cell r="C1264" t="str">
            <v>Helgeland Sparebank</v>
          </cell>
          <cell r="D1264" t="str">
            <v>NORWAY</v>
          </cell>
          <cell r="E1264" t="str">
            <v>baa3</v>
          </cell>
        </row>
        <row r="1265">
          <cell r="C1265" t="str">
            <v>Hellenic Bank Public Company Ltd</v>
          </cell>
          <cell r="D1265" t="str">
            <v>CYPRUS</v>
          </cell>
          <cell r="E1265" t="str">
            <v>caa3</v>
          </cell>
        </row>
        <row r="1266">
          <cell r="C1266" t="str">
            <v>Heritage Bank Limited</v>
          </cell>
          <cell r="D1266" t="str">
            <v>AUSTRALIA</v>
          </cell>
          <cell r="E1266" t="str">
            <v>a3</v>
          </cell>
        </row>
        <row r="1267">
          <cell r="C1267" t="str">
            <v>Hewlett-Packard International Bank Plc</v>
          </cell>
          <cell r="D1267" t="str">
            <v>IRELAND</v>
          </cell>
          <cell r="E1267" t="str">
            <v>baa1</v>
          </cell>
        </row>
        <row r="1268">
          <cell r="C1268" t="str">
            <v>Higo Bank, Ltd. (The)</v>
          </cell>
          <cell r="D1268" t="str">
            <v>JAPAN</v>
          </cell>
          <cell r="E1268" t="str">
            <v>a3</v>
          </cell>
        </row>
        <row r="1269">
          <cell r="C1269" t="str">
            <v>Hiroshima Bank, Limited</v>
          </cell>
          <cell r="D1269" t="str">
            <v>JAPAN</v>
          </cell>
          <cell r="E1269" t="str">
            <v>baa3</v>
          </cell>
        </row>
        <row r="1270">
          <cell r="C1270" t="str">
            <v>Hokkaido Bank, Ltd.</v>
          </cell>
          <cell r="D1270" t="str">
            <v>JAPAN</v>
          </cell>
          <cell r="E1270" t="str">
            <v>ba3</v>
          </cell>
        </row>
        <row r="1271">
          <cell r="C1271" t="str">
            <v>Hokkaido Takushoku Bank, Ltd.</v>
          </cell>
          <cell r="D1271" t="str">
            <v>JAPAN</v>
          </cell>
          <cell r="E1271" t="str">
            <v>caa3</v>
          </cell>
        </row>
        <row r="1272">
          <cell r="C1272" t="str">
            <v>Hokuriku Bank, Ltd.</v>
          </cell>
          <cell r="D1272" t="str">
            <v>JAPAN</v>
          </cell>
          <cell r="E1272" t="str">
            <v>ba3</v>
          </cell>
        </row>
        <row r="1273">
          <cell r="C1273" t="str">
            <v>Home Credit &amp; Finance Bank</v>
          </cell>
          <cell r="D1273" t="str">
            <v>RUSSIA</v>
          </cell>
          <cell r="E1273" t="str">
            <v>ba3</v>
          </cell>
        </row>
        <row r="1274">
          <cell r="C1274" t="str">
            <v>Home Credit Bank JSC</v>
          </cell>
          <cell r="D1274" t="str">
            <v>KAZAKHSTAN</v>
          </cell>
          <cell r="E1274" t="str">
            <v>b2</v>
          </cell>
        </row>
        <row r="1275">
          <cell r="C1275" t="str">
            <v>Home Development Mutual Fund</v>
          </cell>
          <cell r="D1275" t="str">
            <v>PHILIPPINES</v>
          </cell>
          <cell r="E1275" t="str">
            <v>ba1</v>
          </cell>
        </row>
        <row r="1276">
          <cell r="C1276" t="str">
            <v>Home Trust Company</v>
          </cell>
          <cell r="D1276" t="str">
            <v>CANADA</v>
          </cell>
          <cell r="E1276" t="str">
            <v>baa2</v>
          </cell>
        </row>
        <row r="1277">
          <cell r="C1277" t="str">
            <v>Hong Leong Bank Berhad</v>
          </cell>
          <cell r="D1277" t="str">
            <v>MALAYSIA</v>
          </cell>
          <cell r="E1277" t="str">
            <v>baa1</v>
          </cell>
        </row>
        <row r="1278">
          <cell r="C1278" t="str">
            <v>Hongkong and Shanghai Banking Corp. Ltd (The)</v>
          </cell>
          <cell r="D1278" t="str">
            <v>HONG KONG</v>
          </cell>
          <cell r="E1278" t="str">
            <v>aa3</v>
          </cell>
        </row>
        <row r="1279">
          <cell r="C1279" t="str">
            <v>House Constr. Sav. Bank of Kazakhstan JSC</v>
          </cell>
          <cell r="D1279" t="str">
            <v>KAZAKHSTAN</v>
          </cell>
          <cell r="E1279" t="str">
            <v>ba3</v>
          </cell>
        </row>
        <row r="1280">
          <cell r="C1280" t="str">
            <v>Household Bank, f.s.b.</v>
          </cell>
          <cell r="D1280" t="str">
            <v>UNITED STATES</v>
          </cell>
          <cell r="E1280" t="str">
            <v>baa2</v>
          </cell>
        </row>
        <row r="1281">
          <cell r="C1281" t="str">
            <v>Housing Bank for Trade and Finance (The)</v>
          </cell>
          <cell r="D1281" t="str">
            <v>JORDAN</v>
          </cell>
          <cell r="E1281" t="str">
            <v>b1</v>
          </cell>
        </row>
        <row r="1282">
          <cell r="C1282" t="str">
            <v>HSBC Bank (China) Company Limited</v>
          </cell>
          <cell r="D1282" t="str">
            <v>CHINA</v>
          </cell>
          <cell r="E1282" t="str">
            <v>ba2</v>
          </cell>
        </row>
        <row r="1283">
          <cell r="C1283" t="str">
            <v>HSBC Bank A.S. (Turkey)</v>
          </cell>
          <cell r="D1283" t="str">
            <v>TURKEY</v>
          </cell>
          <cell r="E1283" t="str">
            <v>ba3</v>
          </cell>
        </row>
        <row r="1284">
          <cell r="C1284" t="str">
            <v>HSBC Bank Argentina S.A.</v>
          </cell>
          <cell r="D1284" t="str">
            <v>ARGENTINA</v>
          </cell>
          <cell r="E1284" t="str">
            <v>caa1</v>
          </cell>
        </row>
        <row r="1285">
          <cell r="C1285" t="str">
            <v>HSBC Bank Australia Ltd</v>
          </cell>
          <cell r="D1285" t="str">
            <v>AUSTRALIA</v>
          </cell>
          <cell r="E1285" t="str">
            <v>baa1</v>
          </cell>
        </row>
        <row r="1286">
          <cell r="C1286" t="str">
            <v>HSBC Bank Brasil S.A. - Banco Multiplo</v>
          </cell>
          <cell r="D1286" t="str">
            <v>BRAZIL</v>
          </cell>
          <cell r="E1286" t="str">
            <v>baa2</v>
          </cell>
        </row>
        <row r="1287">
          <cell r="C1287" t="str">
            <v>HSBC Bank Canada</v>
          </cell>
          <cell r="D1287" t="str">
            <v>CANADA</v>
          </cell>
          <cell r="E1287" t="str">
            <v>baa1</v>
          </cell>
        </row>
        <row r="1288">
          <cell r="C1288" t="str">
            <v>HSBC Bank Malaysia Berhad</v>
          </cell>
          <cell r="D1288" t="str">
            <v>MALAYSIA</v>
          </cell>
          <cell r="E1288" t="str">
            <v>baa1</v>
          </cell>
        </row>
        <row r="1289">
          <cell r="C1289" t="str">
            <v>HSBC Bank Malta p.l.c.</v>
          </cell>
          <cell r="D1289" t="str">
            <v>MALTA</v>
          </cell>
          <cell r="E1289" t="str">
            <v>ba1</v>
          </cell>
        </row>
        <row r="1290">
          <cell r="C1290" t="str">
            <v>HSBC Bank Middle East Limited</v>
          </cell>
          <cell r="D1290" t="str">
            <v>JERSEY</v>
          </cell>
          <cell r="E1290" t="str">
            <v>baa2</v>
          </cell>
        </row>
        <row r="1291">
          <cell r="C1291" t="str">
            <v>HSBC Bank Oman SAOG</v>
          </cell>
          <cell r="D1291" t="str">
            <v>OMAN</v>
          </cell>
          <cell r="E1291" t="str">
            <v>ba1</v>
          </cell>
        </row>
        <row r="1292">
          <cell r="C1292" t="str">
            <v>HSBC Bank plc</v>
          </cell>
          <cell r="D1292" t="str">
            <v>UNITED KINGDOM</v>
          </cell>
          <cell r="E1292" t="str">
            <v>a3</v>
          </cell>
        </row>
        <row r="1293">
          <cell r="C1293" t="str">
            <v>HSBC Bank USA, N.A.</v>
          </cell>
          <cell r="D1293" t="str">
            <v>UNITED STATES</v>
          </cell>
          <cell r="E1293" t="str">
            <v>baa1</v>
          </cell>
        </row>
        <row r="1294">
          <cell r="C1294" t="str">
            <v>HSBC France</v>
          </cell>
          <cell r="D1294" t="str">
            <v>FRANCE</v>
          </cell>
          <cell r="E1294" t="str">
            <v>baa2</v>
          </cell>
        </row>
        <row r="1295">
          <cell r="C1295" t="str">
            <v>HSBC Hervet</v>
          </cell>
          <cell r="D1295" t="str">
            <v>FRANCE</v>
          </cell>
          <cell r="E1295" t="str">
            <v>baa2</v>
          </cell>
        </row>
        <row r="1296">
          <cell r="C1296" t="str">
            <v>HSBC Mexico, S.A.</v>
          </cell>
          <cell r="D1296" t="str">
            <v>MEXICO</v>
          </cell>
          <cell r="E1296" t="str">
            <v>baa2</v>
          </cell>
        </row>
        <row r="1297">
          <cell r="C1297" t="str">
            <v>HSBC Private Bank (Suisse) SA</v>
          </cell>
          <cell r="D1297" t="str">
            <v>SWITZERLAND</v>
          </cell>
          <cell r="E1297" t="str">
            <v>a2</v>
          </cell>
        </row>
        <row r="1298">
          <cell r="C1298" t="str">
            <v>HSH Nordbank AG</v>
          </cell>
          <cell r="D1298" t="str">
            <v>GERMANY</v>
          </cell>
          <cell r="E1298" t="str">
            <v>caa2</v>
          </cell>
        </row>
        <row r="1299">
          <cell r="C1299" t="str">
            <v>HSH Nordbank Hypo AG</v>
          </cell>
          <cell r="D1299" t="str">
            <v>GERMANY</v>
          </cell>
          <cell r="E1299" t="str">
            <v>ba1</v>
          </cell>
        </row>
        <row r="1300">
          <cell r="C1300" t="str">
            <v>Hua Chiao Commercial Bank Limited</v>
          </cell>
          <cell r="D1300" t="str">
            <v>HONG KONG</v>
          </cell>
          <cell r="E1300" t="str">
            <v>baa2</v>
          </cell>
        </row>
        <row r="1301">
          <cell r="C1301" t="str">
            <v>Hua Nan Commercial Bank Ltd.</v>
          </cell>
          <cell r="D1301" t="str">
            <v>TAIWAN</v>
          </cell>
          <cell r="E1301" t="str">
            <v>ba1</v>
          </cell>
        </row>
        <row r="1302">
          <cell r="C1302" t="str">
            <v>Hudson United Bank</v>
          </cell>
          <cell r="D1302" t="str">
            <v>UNITED STATES</v>
          </cell>
          <cell r="E1302" t="str">
            <v>a2</v>
          </cell>
        </row>
        <row r="1303">
          <cell r="C1303" t="str">
            <v>Hudson Valley Bank</v>
          </cell>
          <cell r="D1303" t="str">
            <v>UNITED STATES</v>
          </cell>
          <cell r="E1303" t="str">
            <v>ba1</v>
          </cell>
        </row>
        <row r="1304">
          <cell r="C1304" t="str">
            <v>Huntington Banks of Michigan</v>
          </cell>
          <cell r="D1304" t="str">
            <v>UNITED STATES</v>
          </cell>
          <cell r="E1304" t="str">
            <v>a2</v>
          </cell>
        </row>
        <row r="1305">
          <cell r="C1305" t="str">
            <v>Huntington National Bank</v>
          </cell>
          <cell r="D1305" t="str">
            <v>UNITED STATES</v>
          </cell>
          <cell r="E1305" t="str">
            <v>a3</v>
          </cell>
        </row>
        <row r="1306">
          <cell r="C1306" t="str">
            <v>Huntington National Bank of Indiana</v>
          </cell>
          <cell r="D1306" t="str">
            <v>UNITED STATES</v>
          </cell>
          <cell r="E1306" t="str">
            <v>a2</v>
          </cell>
        </row>
        <row r="1307">
          <cell r="C1307" t="str">
            <v>Huntington National Bank of West Virginia</v>
          </cell>
          <cell r="D1307" t="str">
            <v>UNITED STATES</v>
          </cell>
          <cell r="E1307" t="str">
            <v>a2</v>
          </cell>
        </row>
        <row r="1308">
          <cell r="C1308" t="str">
            <v>Hyakugo Bank, Ltd.</v>
          </cell>
          <cell r="D1308" t="str">
            <v>JAPAN</v>
          </cell>
          <cell r="E1308" t="str">
            <v>ba1</v>
          </cell>
        </row>
        <row r="1309">
          <cell r="C1309" t="str">
            <v>Hyakujushi Bank Limited</v>
          </cell>
          <cell r="D1309" t="str">
            <v>JAPAN</v>
          </cell>
          <cell r="E1309" t="str">
            <v>baa2</v>
          </cell>
        </row>
        <row r="1310">
          <cell r="C1310" t="str">
            <v>Hyakujushi Bank Limited</v>
          </cell>
          <cell r="D1310" t="str">
            <v>JAPAN</v>
          </cell>
          <cell r="E1310" t="str">
            <v>baa2</v>
          </cell>
        </row>
        <row r="1311">
          <cell r="C1311" t="str">
            <v>Hypo Alpe-Adria-Bank International AG</v>
          </cell>
          <cell r="D1311" t="str">
            <v>AUSTRIA</v>
          </cell>
          <cell r="E1311" t="str">
            <v>c</v>
          </cell>
        </row>
        <row r="1312">
          <cell r="C1312" t="str">
            <v>Hypo Alpe-Adria-Bank International AG</v>
          </cell>
          <cell r="D1312" t="str">
            <v>AUSTRIA</v>
          </cell>
          <cell r="E1312" t="str">
            <v>caa2</v>
          </cell>
        </row>
        <row r="1313">
          <cell r="C1313" t="str">
            <v>HYPO NOE Gruppe Bank AG</v>
          </cell>
          <cell r="D1313" t="str">
            <v>AUSTRIA</v>
          </cell>
          <cell r="E1313" t="str">
            <v>ba1</v>
          </cell>
        </row>
        <row r="1314">
          <cell r="C1314" t="str">
            <v>Hypo Public Finance Bank</v>
          </cell>
          <cell r="D1314" t="str">
            <v>IRELAND</v>
          </cell>
          <cell r="E1314" t="str">
            <v>a3</v>
          </cell>
        </row>
        <row r="1315">
          <cell r="C1315" t="str">
            <v>Hypo Real Estate Bank International AG</v>
          </cell>
          <cell r="D1315" t="str">
            <v>GERMANY</v>
          </cell>
          <cell r="E1315" t="str">
            <v>baa2</v>
          </cell>
        </row>
        <row r="1316">
          <cell r="C1316" t="str">
            <v>Hypo Tirol Bank AG</v>
          </cell>
          <cell r="D1316" t="str">
            <v>AUSTRIA</v>
          </cell>
          <cell r="E1316" t="str">
            <v>b1</v>
          </cell>
        </row>
        <row r="1317">
          <cell r="C1317" t="str">
            <v>Hypothekenbank Frankfurt AG</v>
          </cell>
          <cell r="D1317" t="str">
            <v>GERMANY</v>
          </cell>
          <cell r="E1317" t="str">
            <v>caa2</v>
          </cell>
        </row>
        <row r="1318">
          <cell r="C1318" t="str">
            <v>Hypothekenbank in Essen AG</v>
          </cell>
          <cell r="D1318" t="str">
            <v>GERMANY</v>
          </cell>
          <cell r="E1318" t="str">
            <v>baa2</v>
          </cell>
        </row>
        <row r="1319">
          <cell r="C1319" t="str">
            <v>IBA-Moscow</v>
          </cell>
          <cell r="D1319" t="str">
            <v>RUSSIA</v>
          </cell>
          <cell r="E1319" t="str">
            <v>b3</v>
          </cell>
        </row>
        <row r="1320">
          <cell r="C1320" t="str">
            <v>Ibercaja</v>
          </cell>
          <cell r="D1320" t="str">
            <v>SPAIN</v>
          </cell>
          <cell r="E1320" t="str">
            <v>baa2</v>
          </cell>
        </row>
        <row r="1321">
          <cell r="C1321" t="str">
            <v>Ibercaja Banco SA</v>
          </cell>
          <cell r="D1321" t="str">
            <v>SPAIN</v>
          </cell>
          <cell r="E1321" t="str">
            <v>b1</v>
          </cell>
        </row>
        <row r="1322">
          <cell r="C1322" t="str">
            <v>IBL Banca</v>
          </cell>
          <cell r="D1322" t="str">
            <v>ITALY</v>
          </cell>
          <cell r="E1322" t="str">
            <v>b1</v>
          </cell>
        </row>
        <row r="1323">
          <cell r="C1323" t="str">
            <v>ICBC (Argentina) S.A.</v>
          </cell>
          <cell r="D1323" t="str">
            <v>ARGENTINA</v>
          </cell>
          <cell r="E1323" t="str">
            <v>caa1</v>
          </cell>
        </row>
        <row r="1324">
          <cell r="C1324" t="str">
            <v>Iccrea BancaImpresa S.p.a.</v>
          </cell>
          <cell r="D1324" t="str">
            <v>ITALY</v>
          </cell>
          <cell r="E1324" t="str">
            <v>b1</v>
          </cell>
        </row>
        <row r="1325">
          <cell r="C1325" t="str">
            <v>ICICI Bank Limited</v>
          </cell>
          <cell r="D1325" t="str">
            <v>INDIA</v>
          </cell>
          <cell r="E1325" t="str">
            <v>baa3</v>
          </cell>
        </row>
        <row r="1326">
          <cell r="C1326" t="str">
            <v>ICICI Bank UK Plc.</v>
          </cell>
          <cell r="D1326" t="str">
            <v>UNITED KINGDOM</v>
          </cell>
          <cell r="E1326" t="str">
            <v>ba2</v>
          </cell>
        </row>
        <row r="1327">
          <cell r="C1327" t="str">
            <v>ICS Building Society</v>
          </cell>
          <cell r="D1327" t="str">
            <v>IRELAND</v>
          </cell>
          <cell r="E1327" t="str">
            <v>b1</v>
          </cell>
        </row>
        <row r="1328">
          <cell r="C1328" t="str">
            <v>IDBI Bank Ltd</v>
          </cell>
          <cell r="D1328" t="str">
            <v>INDIA</v>
          </cell>
          <cell r="E1328" t="str">
            <v>ba3</v>
          </cell>
        </row>
        <row r="1329">
          <cell r="C1329" t="str">
            <v>IKB Deutsche Industriebank AG</v>
          </cell>
          <cell r="D1329" t="str">
            <v>GERMANY</v>
          </cell>
          <cell r="E1329" t="str">
            <v>caa1</v>
          </cell>
        </row>
        <row r="1330">
          <cell r="C1330" t="str">
            <v>Iktisat Bankasi TAS</v>
          </cell>
          <cell r="D1330" t="str">
            <v>TURKEY</v>
          </cell>
          <cell r="E1330" t="str">
            <v>caa3</v>
          </cell>
        </row>
        <row r="1331">
          <cell r="C1331" t="str">
            <v>Imexbank JSCB</v>
          </cell>
          <cell r="D1331" t="str">
            <v>UKRAINE</v>
          </cell>
          <cell r="E1331" t="str">
            <v>caa3</v>
          </cell>
        </row>
        <row r="1332">
          <cell r="C1332" t="str">
            <v>iMoneyBank</v>
          </cell>
          <cell r="D1332" t="str">
            <v>RUSSIA</v>
          </cell>
          <cell r="E1332" t="str">
            <v>b3</v>
          </cell>
        </row>
        <row r="1333">
          <cell r="C1333" t="str">
            <v>Imperial Bank</v>
          </cell>
          <cell r="D1333" t="str">
            <v>UNITED STATES</v>
          </cell>
          <cell r="E1333" t="str">
            <v>a1</v>
          </cell>
        </row>
        <row r="1334">
          <cell r="C1334" t="str">
            <v>Imperial Bank Limited</v>
          </cell>
          <cell r="D1334" t="str">
            <v>SOUTH AFRICA</v>
          </cell>
          <cell r="E1334" t="str">
            <v>ba2</v>
          </cell>
        </row>
        <row r="1335">
          <cell r="C1335" t="str">
            <v>Impexbank JSC</v>
          </cell>
          <cell r="D1335" t="str">
            <v>RUSSIA</v>
          </cell>
          <cell r="E1335" t="str">
            <v>ba3</v>
          </cell>
        </row>
        <row r="1336">
          <cell r="C1336" t="str">
            <v>Independence Community Bank</v>
          </cell>
          <cell r="D1336" t="str">
            <v>UNITED STATES</v>
          </cell>
          <cell r="E1336" t="str">
            <v>baa2</v>
          </cell>
        </row>
        <row r="1337">
          <cell r="C1337" t="str">
            <v>Independent Bank</v>
          </cell>
          <cell r="D1337" t="str">
            <v>UNITED STATES</v>
          </cell>
          <cell r="E1337" t="str">
            <v>ba2</v>
          </cell>
        </row>
        <row r="1338">
          <cell r="C1338" t="str">
            <v>Independent Bank East Michigan</v>
          </cell>
          <cell r="D1338" t="str">
            <v>UNITED STATES</v>
          </cell>
          <cell r="E1338" t="str">
            <v>a3</v>
          </cell>
        </row>
        <row r="1339">
          <cell r="C1339" t="str">
            <v>Index-Bank</v>
          </cell>
          <cell r="D1339" t="str">
            <v>UKRAINE</v>
          </cell>
          <cell r="E1339" t="str">
            <v>b2</v>
          </cell>
        </row>
        <row r="1340">
          <cell r="C1340" t="str">
            <v>Indian Overseas Bank</v>
          </cell>
          <cell r="D1340" t="str">
            <v>INDIA</v>
          </cell>
          <cell r="E1340" t="str">
            <v>ba1</v>
          </cell>
        </row>
        <row r="1341">
          <cell r="C1341" t="str">
            <v>Indian Overseas Bank</v>
          </cell>
          <cell r="D1341" t="str">
            <v>INDIA</v>
          </cell>
          <cell r="E1341" t="str">
            <v>ba3</v>
          </cell>
        </row>
        <row r="1342">
          <cell r="C1342" t="str">
            <v>Industrial &amp; Comm'l Bank of China (Asia) Ltd.</v>
          </cell>
          <cell r="D1342" t="str">
            <v>HONG KONG</v>
          </cell>
          <cell r="E1342" t="str">
            <v>baa2</v>
          </cell>
        </row>
        <row r="1343">
          <cell r="C1343" t="str">
            <v>Industrial &amp; Comm'l Bank of China (Macau) Ltd</v>
          </cell>
          <cell r="D1343" t="str">
            <v>MACAU</v>
          </cell>
          <cell r="E1343" t="str">
            <v>baa3</v>
          </cell>
        </row>
        <row r="1344">
          <cell r="C1344" t="str">
            <v>Industrial &amp; Commercial Bank of China Ltd</v>
          </cell>
          <cell r="D1344" t="str">
            <v>CHINA</v>
          </cell>
          <cell r="E1344" t="str">
            <v>baa2</v>
          </cell>
        </row>
        <row r="1345">
          <cell r="C1345" t="str">
            <v>Industrial Bank of Japan, Ltd.</v>
          </cell>
          <cell r="D1345" t="str">
            <v>JAPAN</v>
          </cell>
          <cell r="E1345" t="str">
            <v>b2</v>
          </cell>
        </row>
        <row r="1346">
          <cell r="C1346" t="str">
            <v>Industrial Bank of Korea</v>
          </cell>
          <cell r="D1346" t="str">
            <v>KOREA</v>
          </cell>
          <cell r="E1346" t="str">
            <v>baa3</v>
          </cell>
        </row>
        <row r="1347">
          <cell r="C1347" t="str">
            <v>Industrialbank, JSCB</v>
          </cell>
          <cell r="D1347" t="str">
            <v>UKRAINE</v>
          </cell>
          <cell r="E1347" t="str">
            <v>b2</v>
          </cell>
        </row>
        <row r="1348">
          <cell r="C1348" t="str">
            <v>Indymac Bank, F.S.B.</v>
          </cell>
          <cell r="D1348" t="str">
            <v>UNITED STATES</v>
          </cell>
          <cell r="E1348" t="str">
            <v>ba3</v>
          </cell>
        </row>
        <row r="1349">
          <cell r="C1349" t="str">
            <v>InFinBank</v>
          </cell>
          <cell r="D1349" t="str">
            <v>UZBEKISTAN</v>
          </cell>
          <cell r="E1349" t="str">
            <v>b3</v>
          </cell>
        </row>
        <row r="1350">
          <cell r="C1350" t="str">
            <v>ING Bank (Australia) Ltd.</v>
          </cell>
          <cell r="D1350" t="str">
            <v>AUSTRALIA</v>
          </cell>
          <cell r="E1350" t="str">
            <v>baa1</v>
          </cell>
        </row>
        <row r="1351">
          <cell r="C1351" t="str">
            <v>ING Bank (Australia) Ltd.</v>
          </cell>
          <cell r="D1351" t="str">
            <v>AUSTRALIA</v>
          </cell>
          <cell r="E1351" t="str">
            <v>a2</v>
          </cell>
        </row>
        <row r="1352">
          <cell r="C1352" t="str">
            <v>ING Bank A.S. (Turkey)</v>
          </cell>
          <cell r="D1352" t="str">
            <v>TURKEY</v>
          </cell>
          <cell r="E1352" t="str">
            <v>ba3</v>
          </cell>
        </row>
        <row r="1353">
          <cell r="C1353" t="str">
            <v>ING Bank A.S. (Turkey)</v>
          </cell>
          <cell r="D1353" t="str">
            <v>TURKEY</v>
          </cell>
          <cell r="E1353" t="str">
            <v>ba3</v>
          </cell>
        </row>
        <row r="1354">
          <cell r="C1354" t="str">
            <v>ING Bank Deutschland AG</v>
          </cell>
          <cell r="D1354" t="str">
            <v>GERMANY</v>
          </cell>
          <cell r="E1354" t="str">
            <v>baa2</v>
          </cell>
        </row>
        <row r="1355">
          <cell r="C1355" t="str">
            <v>ING Bank Eurasia</v>
          </cell>
          <cell r="D1355" t="str">
            <v>RUSSIA</v>
          </cell>
          <cell r="E1355" t="str">
            <v>ba2</v>
          </cell>
        </row>
        <row r="1356">
          <cell r="C1356" t="str">
            <v>ING Bank N.V.</v>
          </cell>
          <cell r="D1356" t="str">
            <v>NETHERLANDS</v>
          </cell>
          <cell r="E1356" t="str">
            <v>baa1</v>
          </cell>
        </row>
        <row r="1357">
          <cell r="C1357" t="str">
            <v>ING Bank of Canada</v>
          </cell>
          <cell r="D1357" t="str">
            <v>CANADA</v>
          </cell>
          <cell r="E1357" t="str">
            <v>baa2</v>
          </cell>
        </row>
        <row r="1358">
          <cell r="C1358" t="str">
            <v>ING Bank Slaski S.A.</v>
          </cell>
          <cell r="D1358" t="str">
            <v>POLAND</v>
          </cell>
          <cell r="E1358" t="str">
            <v>baa3</v>
          </cell>
        </row>
        <row r="1359">
          <cell r="C1359" t="str">
            <v>ING Bank Ukraine</v>
          </cell>
          <cell r="D1359" t="str">
            <v>UKRAINE</v>
          </cell>
          <cell r="E1359" t="str">
            <v>ba2</v>
          </cell>
        </row>
        <row r="1360">
          <cell r="C1360" t="str">
            <v>ING Bank, S.A. (Mexico)</v>
          </cell>
          <cell r="D1360" t="str">
            <v>MEXICO</v>
          </cell>
          <cell r="E1360" t="str">
            <v>b3</v>
          </cell>
        </row>
        <row r="1361">
          <cell r="C1361" t="str">
            <v>ING Belgium SA/NV</v>
          </cell>
          <cell r="D1361" t="str">
            <v>BELGIUM</v>
          </cell>
          <cell r="E1361" t="str">
            <v>baa1</v>
          </cell>
        </row>
        <row r="1362">
          <cell r="C1362" t="str">
            <v>ING DiBa AG</v>
          </cell>
          <cell r="D1362" t="str">
            <v>GERMANY</v>
          </cell>
          <cell r="E1362" t="str">
            <v>a3</v>
          </cell>
        </row>
        <row r="1363">
          <cell r="C1363" t="str">
            <v>ING DiBa AG</v>
          </cell>
          <cell r="D1363" t="str">
            <v>GERMANY</v>
          </cell>
          <cell r="E1363" t="str">
            <v>a2</v>
          </cell>
        </row>
        <row r="1364">
          <cell r="C1364" t="str">
            <v>Integra Bank National Association</v>
          </cell>
          <cell r="D1364" t="str">
            <v>UNITED STATES</v>
          </cell>
          <cell r="E1364" t="str">
            <v>ba2</v>
          </cell>
        </row>
        <row r="1365">
          <cell r="C1365" t="str">
            <v>Integra Bank/North</v>
          </cell>
          <cell r="D1365" t="str">
            <v>UNITED STATES</v>
          </cell>
          <cell r="E1365" t="str">
            <v>aa3</v>
          </cell>
        </row>
        <row r="1366">
          <cell r="C1366" t="str">
            <v>Integra Bank/South</v>
          </cell>
          <cell r="D1366" t="str">
            <v>UNITED STATES</v>
          </cell>
          <cell r="E1366" t="str">
            <v>aa3</v>
          </cell>
        </row>
        <row r="1367">
          <cell r="C1367" t="str">
            <v>Interbank AS</v>
          </cell>
          <cell r="D1367" t="str">
            <v>TURKEY</v>
          </cell>
          <cell r="E1367" t="str">
            <v>caa3</v>
          </cell>
        </row>
        <row r="1368">
          <cell r="C1368" t="str">
            <v>Intermarket Bank AG</v>
          </cell>
          <cell r="D1368" t="str">
            <v>AUSTRIA</v>
          </cell>
          <cell r="E1368" t="str">
            <v>baa3</v>
          </cell>
        </row>
        <row r="1369">
          <cell r="C1369" t="str">
            <v>International Asset Bank AD</v>
          </cell>
          <cell r="D1369" t="str">
            <v>BULGARIA</v>
          </cell>
          <cell r="E1369" t="str">
            <v>b2</v>
          </cell>
        </row>
        <row r="1370">
          <cell r="C1370" t="str">
            <v>International Bank of Azerbaijan</v>
          </cell>
          <cell r="D1370" t="str">
            <v>AZERBAIJAN</v>
          </cell>
          <cell r="E1370" t="str">
            <v>b3</v>
          </cell>
        </row>
        <row r="1371">
          <cell r="C1371" t="str">
            <v>International Bank of Commerce</v>
          </cell>
          <cell r="D1371" t="str">
            <v>UNITED STATES</v>
          </cell>
          <cell r="E1371" t="str">
            <v>a3</v>
          </cell>
        </row>
        <row r="1372">
          <cell r="C1372" t="str">
            <v>International Bank of Taipei</v>
          </cell>
          <cell r="D1372" t="str">
            <v>TAIWAN</v>
          </cell>
          <cell r="E1372" t="str">
            <v>ba2</v>
          </cell>
        </row>
        <row r="1373">
          <cell r="C1373" t="str">
            <v>International Banking Corporation (The)</v>
          </cell>
          <cell r="D1373" t="str">
            <v>BAHRAIN - OFF SHORE</v>
          </cell>
          <cell r="E1373" t="str">
            <v>ba3</v>
          </cell>
        </row>
        <row r="1374">
          <cell r="C1374" t="str">
            <v>International Financial Club</v>
          </cell>
          <cell r="D1374" t="str">
            <v>RUSSIA</v>
          </cell>
          <cell r="E1374" t="str">
            <v>b3</v>
          </cell>
        </row>
        <row r="1375">
          <cell r="C1375" t="str">
            <v>International Financial Club</v>
          </cell>
          <cell r="D1375" t="str">
            <v>RUSSIA</v>
          </cell>
          <cell r="E1375" t="str">
            <v>b2</v>
          </cell>
        </row>
        <row r="1376">
          <cell r="C1376" t="str">
            <v>International Industrial Bank</v>
          </cell>
          <cell r="D1376" t="str">
            <v>RUSSIA</v>
          </cell>
          <cell r="E1376" t="str">
            <v>caa3</v>
          </cell>
        </row>
        <row r="1377">
          <cell r="C1377" t="str">
            <v>International Investment Bank</v>
          </cell>
          <cell r="D1377" t="str">
            <v>RUSSIA</v>
          </cell>
          <cell r="E1377" t="str">
            <v>c</v>
          </cell>
        </row>
        <row r="1378">
          <cell r="C1378" t="str">
            <v>Interprombank, JSCB</v>
          </cell>
          <cell r="D1378" t="str">
            <v>RUSSIA</v>
          </cell>
          <cell r="E1378" t="str">
            <v>caa3</v>
          </cell>
        </row>
        <row r="1379">
          <cell r="C1379" t="str">
            <v>Interprombank, JSCB</v>
          </cell>
          <cell r="D1379" t="str">
            <v>RUSSIA</v>
          </cell>
          <cell r="E1379" t="str">
            <v>b3</v>
          </cell>
        </row>
        <row r="1380">
          <cell r="C1380" t="str">
            <v>Interregional Investment Bank</v>
          </cell>
          <cell r="D1380" t="str">
            <v>RUSSIA</v>
          </cell>
          <cell r="E1380" t="str">
            <v>caa3</v>
          </cell>
        </row>
        <row r="1381">
          <cell r="C1381" t="str">
            <v>Intesa Sanpaolo Spa</v>
          </cell>
          <cell r="D1381" t="str">
            <v>ITALY</v>
          </cell>
          <cell r="E1381" t="str">
            <v>baa3</v>
          </cell>
        </row>
        <row r="1382">
          <cell r="C1382" t="str">
            <v>INTRUST Bank, N.A.</v>
          </cell>
          <cell r="D1382" t="str">
            <v>UNITED STATES</v>
          </cell>
          <cell r="E1382" t="str">
            <v>baa1</v>
          </cell>
        </row>
        <row r="1383">
          <cell r="C1383" t="str">
            <v>Investcorp Bank B.S.C.</v>
          </cell>
          <cell r="D1383" t="str">
            <v>BAHRAIN - OFF SHORE</v>
          </cell>
          <cell r="E1383" t="str">
            <v>ba2</v>
          </cell>
        </row>
        <row r="1384">
          <cell r="C1384" t="str">
            <v>Investcorp S.A.</v>
          </cell>
          <cell r="D1384" t="str">
            <v>CAYMAN ISLANDS</v>
          </cell>
          <cell r="E1384" t="str">
            <v>ba2</v>
          </cell>
        </row>
        <row r="1385">
          <cell r="C1385" t="str">
            <v>Investec Bank Ltd.</v>
          </cell>
          <cell r="D1385" t="str">
            <v>SOUTH AFRICA</v>
          </cell>
          <cell r="E1385" t="str">
            <v>baa1</v>
          </cell>
        </row>
        <row r="1386">
          <cell r="C1386" t="str">
            <v>Investec Bank Plc</v>
          </cell>
          <cell r="D1386" t="str">
            <v>UNITED KINGDOM</v>
          </cell>
          <cell r="E1386" t="str">
            <v>baa3</v>
          </cell>
        </row>
        <row r="1387">
          <cell r="C1387" t="str">
            <v>Investicni a Postovni Banka, a.s.</v>
          </cell>
          <cell r="D1387" t="str">
            <v>CZECH REPUBLIC</v>
          </cell>
          <cell r="E1387" t="str">
            <v>caa3</v>
          </cell>
        </row>
        <row r="1388">
          <cell r="C1388" t="str">
            <v>Investkredit Bank AG</v>
          </cell>
          <cell r="D1388" t="str">
            <v>AUSTRIA</v>
          </cell>
          <cell r="E1388" t="str">
            <v>b1</v>
          </cell>
        </row>
        <row r="1389">
          <cell r="C1389" t="str">
            <v>Investment Trade Bank</v>
          </cell>
          <cell r="D1389" t="str">
            <v>RUSSIA</v>
          </cell>
          <cell r="E1389" t="str">
            <v>b3</v>
          </cell>
        </row>
        <row r="1390">
          <cell r="C1390" t="str">
            <v>Investment Trade Bank</v>
          </cell>
          <cell r="D1390" t="str">
            <v>RUSSIA</v>
          </cell>
          <cell r="E1390" t="str">
            <v>b2</v>
          </cell>
        </row>
        <row r="1391">
          <cell r="C1391" t="str">
            <v>Investors Bank &amp; Trust Company</v>
          </cell>
          <cell r="D1391" t="str">
            <v>UNITED STATES</v>
          </cell>
          <cell r="E1391" t="str">
            <v>aa2</v>
          </cell>
        </row>
        <row r="1392">
          <cell r="C1392" t="str">
            <v>Ionian and Popular Bank of Greece SA</v>
          </cell>
          <cell r="D1392" t="str">
            <v>GREECE</v>
          </cell>
          <cell r="E1392" t="str">
            <v>ba2</v>
          </cell>
        </row>
        <row r="1393">
          <cell r="C1393" t="str">
            <v>Ipak Yuli Bank</v>
          </cell>
          <cell r="D1393" t="str">
            <v>UZBEKISTAN</v>
          </cell>
          <cell r="E1393" t="str">
            <v>b2</v>
          </cell>
        </row>
        <row r="1394">
          <cell r="C1394" t="str">
            <v>Ipak Yuli Bank</v>
          </cell>
          <cell r="D1394" t="str">
            <v>UZBEKISTAN</v>
          </cell>
          <cell r="E1394" t="str">
            <v>b2</v>
          </cell>
        </row>
        <row r="1395">
          <cell r="C1395" t="str">
            <v>Ipar Kutxa Rural, S. Coop. de Credito</v>
          </cell>
          <cell r="D1395" t="str">
            <v>SPAIN</v>
          </cell>
          <cell r="E1395" t="str">
            <v>ba3</v>
          </cell>
        </row>
        <row r="1396">
          <cell r="C1396" t="str">
            <v>Ipoteka Bank</v>
          </cell>
          <cell r="D1396" t="str">
            <v>UZBEKISTAN</v>
          </cell>
          <cell r="E1396" t="str">
            <v>b2</v>
          </cell>
        </row>
        <row r="1397">
          <cell r="C1397" t="str">
            <v>Irish Bank Resolution Corporation Limited</v>
          </cell>
          <cell r="D1397" t="str">
            <v>IRELAND</v>
          </cell>
          <cell r="E1397" t="str">
            <v>caa1</v>
          </cell>
        </row>
        <row r="1398">
          <cell r="C1398" t="str">
            <v>Irish Nationwide Building Society</v>
          </cell>
          <cell r="D1398" t="str">
            <v>IRELAND</v>
          </cell>
          <cell r="E1398" t="str">
            <v>caa1</v>
          </cell>
        </row>
        <row r="1399">
          <cell r="C1399" t="str">
            <v>Islandsbanki Hf (Old)</v>
          </cell>
          <cell r="D1399" t="str">
            <v>ICELAND</v>
          </cell>
          <cell r="E1399" t="str">
            <v>a3</v>
          </cell>
        </row>
        <row r="1400">
          <cell r="C1400" t="str">
            <v>Israel Discount Bank</v>
          </cell>
          <cell r="D1400" t="str">
            <v>ISRAEL</v>
          </cell>
          <cell r="E1400" t="str">
            <v>baa3</v>
          </cell>
        </row>
        <row r="1401">
          <cell r="C1401" t="str">
            <v>Istituto Mobiliare Italiano S.p.A.</v>
          </cell>
          <cell r="D1401" t="str">
            <v>ITALY</v>
          </cell>
          <cell r="E1401" t="str">
            <v>a2</v>
          </cell>
        </row>
        <row r="1402">
          <cell r="C1402" t="str">
            <v>Istrobanka, a.s.</v>
          </cell>
          <cell r="D1402" t="str">
            <v>SLOVAK REPUBLIC</v>
          </cell>
          <cell r="E1402" t="str">
            <v>ba3</v>
          </cell>
        </row>
        <row r="1403">
          <cell r="C1403" t="str">
            <v>Istrobanka, a.s.</v>
          </cell>
          <cell r="D1403" t="str">
            <v>SLOVAK REPUBLIC</v>
          </cell>
          <cell r="E1403" t="str">
            <v>ba3</v>
          </cell>
        </row>
        <row r="1404">
          <cell r="C1404" t="str">
            <v>Itau Unibanco Holding S.A.</v>
          </cell>
          <cell r="D1404" t="str">
            <v>BRAZIL</v>
          </cell>
          <cell r="E1404" t="str">
            <v>baa1</v>
          </cell>
        </row>
        <row r="1405">
          <cell r="C1405" t="str">
            <v>Itau Unibanco S.A.</v>
          </cell>
          <cell r="D1405" t="str">
            <v>BRAZIL</v>
          </cell>
          <cell r="E1405" t="str">
            <v>baa1</v>
          </cell>
        </row>
        <row r="1406">
          <cell r="C1406" t="str">
            <v>Ixe Banco, S.A.</v>
          </cell>
          <cell r="D1406" t="str">
            <v>MEXICO</v>
          </cell>
          <cell r="E1406" t="str">
            <v>ba1</v>
          </cell>
        </row>
        <row r="1407">
          <cell r="C1407" t="str">
            <v>IXIS Corporate and Investment Bank</v>
          </cell>
          <cell r="D1407" t="str">
            <v>FRANCE</v>
          </cell>
          <cell r="E1407" t="str">
            <v>a3</v>
          </cell>
        </row>
        <row r="1408">
          <cell r="C1408" t="str">
            <v>IXIS Investor Services</v>
          </cell>
          <cell r="D1408" t="str">
            <v>FRANCE</v>
          </cell>
          <cell r="E1408" t="str">
            <v>baa2</v>
          </cell>
        </row>
        <row r="1409">
          <cell r="C1409" t="str">
            <v>Iyo Bank, Ltd.</v>
          </cell>
          <cell r="D1409" t="str">
            <v>JAPAN</v>
          </cell>
          <cell r="E1409" t="str">
            <v>ba1</v>
          </cell>
        </row>
        <row r="1410">
          <cell r="C1410" t="str">
            <v>J &amp; T Banka, a. s.</v>
          </cell>
          <cell r="D1410" t="str">
            <v>CZECH REPUBLIC</v>
          </cell>
          <cell r="E1410" t="str">
            <v>b2</v>
          </cell>
        </row>
        <row r="1411">
          <cell r="C1411" t="str">
            <v>J &amp; T Banka, a. s.</v>
          </cell>
          <cell r="D1411" t="str">
            <v>CZECH REPUBLIC</v>
          </cell>
          <cell r="E1411" t="str">
            <v>b3</v>
          </cell>
        </row>
        <row r="1412">
          <cell r="C1412" t="str">
            <v>J. Henry Schroder &amp; Co. Ltd.</v>
          </cell>
          <cell r="D1412" t="str">
            <v>UNITED KINGDOM</v>
          </cell>
          <cell r="E1412" t="str">
            <v>a2</v>
          </cell>
        </row>
        <row r="1413">
          <cell r="C1413" t="str">
            <v>J.P. Morgan Delaware</v>
          </cell>
          <cell r="D1413" t="str">
            <v>UNITED STATES</v>
          </cell>
          <cell r="E1413" t="str">
            <v>aa2</v>
          </cell>
        </row>
        <row r="1414">
          <cell r="C1414" t="str">
            <v>Japan Trustee Services Bank, Ltd.</v>
          </cell>
          <cell r="D1414" t="str">
            <v>JAPAN</v>
          </cell>
          <cell r="E1414" t="str">
            <v>a3</v>
          </cell>
        </row>
        <row r="1415">
          <cell r="C1415" t="str">
            <v>Jeju Bank</v>
          </cell>
          <cell r="D1415" t="str">
            <v>KOREA</v>
          </cell>
          <cell r="E1415" t="str">
            <v>baa3</v>
          </cell>
        </row>
        <row r="1416">
          <cell r="C1416" t="str">
            <v>Jeonbuk Bank</v>
          </cell>
          <cell r="D1416" t="str">
            <v>KOREA</v>
          </cell>
          <cell r="E1416" t="str">
            <v>ba1</v>
          </cell>
        </row>
        <row r="1417">
          <cell r="C1417" t="str">
            <v>Joint Stock Commercal Bank Respublika</v>
          </cell>
          <cell r="D1417" t="str">
            <v>AZERBAIJAN</v>
          </cell>
          <cell r="E1417" t="str">
            <v>b2</v>
          </cell>
        </row>
        <row r="1418">
          <cell r="C1418" t="str">
            <v>Joint Stock Commercial Bank Avangard</v>
          </cell>
          <cell r="D1418" t="str">
            <v>RUSSIA</v>
          </cell>
          <cell r="E1418" t="str">
            <v>b2</v>
          </cell>
        </row>
        <row r="1419">
          <cell r="C1419" t="str">
            <v>Joyo Bank, Ltd.</v>
          </cell>
          <cell r="D1419" t="str">
            <v>JAPAN</v>
          </cell>
          <cell r="E1419" t="str">
            <v>baa1</v>
          </cell>
        </row>
        <row r="1420">
          <cell r="C1420" t="str">
            <v>JPMorgan Chase Bank, NA</v>
          </cell>
          <cell r="D1420" t="str">
            <v>UNITED STATES</v>
          </cell>
          <cell r="E1420" t="str">
            <v>a3</v>
          </cell>
        </row>
        <row r="1421">
          <cell r="C1421" t="str">
            <v>JSB Rosbank</v>
          </cell>
          <cell r="D1421" t="str">
            <v>RUSSIA</v>
          </cell>
          <cell r="E1421" t="str">
            <v>ba2</v>
          </cell>
        </row>
        <row r="1422">
          <cell r="C1422" t="str">
            <v>JSC Nurbank</v>
          </cell>
          <cell r="D1422" t="str">
            <v>KAZAKHSTAN</v>
          </cell>
          <cell r="E1422" t="str">
            <v>b3</v>
          </cell>
        </row>
        <row r="1423">
          <cell r="C1423" t="str">
            <v>Juroku Bank, Ltd.</v>
          </cell>
          <cell r="D1423" t="str">
            <v>JAPAN</v>
          </cell>
          <cell r="E1423" t="str">
            <v>ba3</v>
          </cell>
        </row>
        <row r="1424">
          <cell r="C1424" t="str">
            <v>Jyske Bank A/S</v>
          </cell>
          <cell r="D1424" t="str">
            <v>DENMARK</v>
          </cell>
          <cell r="E1424" t="str">
            <v>baa2</v>
          </cell>
        </row>
        <row r="1425">
          <cell r="C1425" t="str">
            <v>KA Finanz AG</v>
          </cell>
          <cell r="D1425" t="str">
            <v>AUSTRIA</v>
          </cell>
          <cell r="E1425" t="str">
            <v>caa3</v>
          </cell>
        </row>
        <row r="1426">
          <cell r="C1426" t="str">
            <v>Kansai Urban Banking Corporation</v>
          </cell>
          <cell r="D1426" t="str">
            <v>JAPAN</v>
          </cell>
          <cell r="E1426" t="str">
            <v>ba3</v>
          </cell>
        </row>
        <row r="1427">
          <cell r="C1427" t="str">
            <v>Kapital Bank OJSC</v>
          </cell>
          <cell r="D1427" t="str">
            <v>AZERBAIJAN</v>
          </cell>
          <cell r="E1427" t="str">
            <v>b2</v>
          </cell>
        </row>
        <row r="1428">
          <cell r="C1428" t="str">
            <v>KASIKORNBANK Public Company Limited</v>
          </cell>
          <cell r="D1428" t="str">
            <v>THAILAND</v>
          </cell>
          <cell r="E1428" t="str">
            <v>baa2</v>
          </cell>
        </row>
        <row r="1429">
          <cell r="C1429" t="str">
            <v>Kaspi Bank JSC</v>
          </cell>
          <cell r="D1429" t="str">
            <v>KAZAKHSTAN</v>
          </cell>
          <cell r="E1429" t="str">
            <v>b1</v>
          </cell>
        </row>
        <row r="1430">
          <cell r="C1430" t="str">
            <v>Kaupthing Bank hf</v>
          </cell>
          <cell r="D1430" t="str">
            <v>ICELAND</v>
          </cell>
          <cell r="E1430" t="str">
            <v>caa3</v>
          </cell>
        </row>
        <row r="1431">
          <cell r="C1431" t="str">
            <v>Kazinvestbank</v>
          </cell>
          <cell r="D1431" t="str">
            <v>KAZAKHSTAN</v>
          </cell>
          <cell r="E1431" t="str">
            <v>b3</v>
          </cell>
        </row>
        <row r="1432">
          <cell r="C1432" t="str">
            <v>Kazkommertsbank</v>
          </cell>
          <cell r="D1432" t="str">
            <v>KAZAKHSTAN</v>
          </cell>
          <cell r="E1432" t="str">
            <v>caa1</v>
          </cell>
        </row>
        <row r="1433">
          <cell r="C1433" t="str">
            <v>KBC Bank Ireland PLC</v>
          </cell>
          <cell r="D1433" t="str">
            <v>IRELAND</v>
          </cell>
          <cell r="E1433" t="str">
            <v>b3</v>
          </cell>
        </row>
        <row r="1434">
          <cell r="C1434" t="str">
            <v>KBC Bank N.V.</v>
          </cell>
          <cell r="D1434" t="str">
            <v>BELGIUM</v>
          </cell>
          <cell r="E1434" t="str">
            <v>baa2</v>
          </cell>
        </row>
        <row r="1435">
          <cell r="C1435" t="str">
            <v>KBL European Private Bankers S.A.</v>
          </cell>
          <cell r="D1435" t="str">
            <v>LUXEMBOURG</v>
          </cell>
          <cell r="E1435" t="str">
            <v>baa1</v>
          </cell>
        </row>
        <row r="1436">
          <cell r="C1436" t="str">
            <v>KDB Asia Ltd.</v>
          </cell>
          <cell r="D1436" t="str">
            <v>HONG KONG</v>
          </cell>
          <cell r="E1436" t="str">
            <v>ba2</v>
          </cell>
        </row>
        <row r="1437">
          <cell r="C1437" t="str">
            <v>Kedr Bank</v>
          </cell>
          <cell r="D1437" t="str">
            <v>RUSSIA</v>
          </cell>
          <cell r="E1437" t="str">
            <v>b3</v>
          </cell>
        </row>
        <row r="1438">
          <cell r="C1438" t="str">
            <v>Keppel TatLee Bank Limited</v>
          </cell>
          <cell r="D1438" t="str">
            <v>SINGAPORE</v>
          </cell>
          <cell r="E1438" t="str">
            <v>aa3</v>
          </cell>
        </row>
        <row r="1439">
          <cell r="C1439" t="str">
            <v>Kereskedelmi &amp; Hitel Bank Rt.</v>
          </cell>
          <cell r="D1439" t="str">
            <v>HUNGARY</v>
          </cell>
          <cell r="E1439" t="str">
            <v>b2</v>
          </cell>
        </row>
        <row r="1440">
          <cell r="C1440" t="str">
            <v>Key Bank of Alaska</v>
          </cell>
          <cell r="D1440" t="str">
            <v>UNITED STATES</v>
          </cell>
          <cell r="E1440" t="str">
            <v>a3</v>
          </cell>
        </row>
        <row r="1441">
          <cell r="C1441" t="str">
            <v>Key Bank of Colorado</v>
          </cell>
          <cell r="D1441" t="str">
            <v>UNITED STATES</v>
          </cell>
          <cell r="E1441" t="str">
            <v>a2</v>
          </cell>
        </row>
        <row r="1442">
          <cell r="C1442" t="str">
            <v>Key Bank of Idaho</v>
          </cell>
          <cell r="D1442" t="str">
            <v>UNITED STATES</v>
          </cell>
          <cell r="E1442" t="str">
            <v>a2</v>
          </cell>
        </row>
        <row r="1443">
          <cell r="C1443" t="str">
            <v>Key Bank of Maine</v>
          </cell>
          <cell r="D1443" t="str">
            <v>UNITED STATES</v>
          </cell>
          <cell r="E1443" t="str">
            <v>aa3</v>
          </cell>
        </row>
        <row r="1444">
          <cell r="C1444" t="str">
            <v>Key Bank of New York</v>
          </cell>
          <cell r="D1444" t="str">
            <v>UNITED STATES</v>
          </cell>
          <cell r="E1444" t="str">
            <v>aa2</v>
          </cell>
        </row>
        <row r="1445">
          <cell r="C1445" t="str">
            <v>Key Bank of Oregon</v>
          </cell>
          <cell r="D1445" t="str">
            <v>UNITED STATES</v>
          </cell>
          <cell r="E1445" t="str">
            <v>aa3</v>
          </cell>
        </row>
        <row r="1446">
          <cell r="C1446" t="str">
            <v>Key Bank of Utah</v>
          </cell>
          <cell r="D1446" t="str">
            <v>UNITED STATES</v>
          </cell>
          <cell r="E1446" t="str">
            <v>a2</v>
          </cell>
        </row>
        <row r="1447">
          <cell r="C1447" t="str">
            <v>Key Bank of Washington</v>
          </cell>
          <cell r="D1447" t="str">
            <v>UNITED STATES</v>
          </cell>
          <cell r="E1447" t="str">
            <v>aa3</v>
          </cell>
        </row>
        <row r="1448">
          <cell r="C1448" t="str">
            <v>Key Bank of Wyoming-Cheyenne</v>
          </cell>
          <cell r="D1448" t="str">
            <v>UNITED STATES</v>
          </cell>
          <cell r="E1448" t="str">
            <v>a2</v>
          </cell>
        </row>
        <row r="1449">
          <cell r="C1449" t="str">
            <v>Key Bank USA, National Association</v>
          </cell>
          <cell r="D1449" t="str">
            <v>UNITED STATES</v>
          </cell>
          <cell r="E1449" t="str">
            <v>a1</v>
          </cell>
        </row>
        <row r="1450">
          <cell r="C1450" t="str">
            <v>KeyBank National Association</v>
          </cell>
          <cell r="D1450" t="str">
            <v>UNITED STATES</v>
          </cell>
          <cell r="E1450" t="str">
            <v>a3</v>
          </cell>
        </row>
        <row r="1451">
          <cell r="C1451" t="str">
            <v>Keystone Bank, NA</v>
          </cell>
          <cell r="D1451" t="str">
            <v>UNITED STATES</v>
          </cell>
          <cell r="E1451" t="str">
            <v>a3</v>
          </cell>
        </row>
        <row r="1452">
          <cell r="C1452" t="str">
            <v>Keystone Financial Bank</v>
          </cell>
          <cell r="D1452" t="str">
            <v>UNITED STATES</v>
          </cell>
          <cell r="E1452" t="str">
            <v>a3</v>
          </cell>
        </row>
        <row r="1453">
          <cell r="C1453" t="str">
            <v>KfW IPEX-Bank GmbH</v>
          </cell>
          <cell r="D1453" t="str">
            <v>GERMANY</v>
          </cell>
          <cell r="E1453" t="str">
            <v>baa3</v>
          </cell>
        </row>
        <row r="1454">
          <cell r="C1454" t="str">
            <v>Khan Bank LLC</v>
          </cell>
          <cell r="D1454" t="str">
            <v>MONGOLIA</v>
          </cell>
          <cell r="E1454" t="str">
            <v>b2</v>
          </cell>
        </row>
        <row r="1455">
          <cell r="C1455" t="str">
            <v>Khreschatyk Bank</v>
          </cell>
          <cell r="D1455" t="str">
            <v>UKRAINE</v>
          </cell>
          <cell r="E1455" t="str">
            <v>b2</v>
          </cell>
        </row>
        <row r="1456">
          <cell r="C1456" t="str">
            <v>Kincheng Banking Corporation</v>
          </cell>
          <cell r="D1456" t="str">
            <v>CHINA</v>
          </cell>
          <cell r="E1456" t="str">
            <v>ba1</v>
          </cell>
        </row>
        <row r="1457">
          <cell r="C1457" t="str">
            <v>Kinki Osaka Bank, Ltd. (The)</v>
          </cell>
          <cell r="D1457" t="str">
            <v>JAPAN</v>
          </cell>
          <cell r="E1457" t="str">
            <v>baa2</v>
          </cell>
        </row>
        <row r="1458">
          <cell r="C1458" t="str">
            <v>KIT Finance Investment Bank</v>
          </cell>
          <cell r="D1458" t="str">
            <v>RUSSIA</v>
          </cell>
          <cell r="E1458" t="str">
            <v>caa3</v>
          </cell>
        </row>
        <row r="1459">
          <cell r="C1459" t="str">
            <v>Kiwibank Limited</v>
          </cell>
          <cell r="D1459" t="str">
            <v>NEW ZEALAND</v>
          </cell>
          <cell r="E1459" t="str">
            <v>baa3</v>
          </cell>
        </row>
        <row r="1460">
          <cell r="C1460" t="str">
            <v>Kiyo Bank, Ltd.</v>
          </cell>
          <cell r="D1460" t="str">
            <v>JAPAN</v>
          </cell>
          <cell r="E1460" t="str">
            <v>ba2</v>
          </cell>
        </row>
        <row r="1461">
          <cell r="C1461" t="str">
            <v>Kleinwort Benson (Channel Islands) Limited</v>
          </cell>
          <cell r="D1461" t="str">
            <v>GUERNSEY</v>
          </cell>
          <cell r="E1461" t="str">
            <v>ba1</v>
          </cell>
        </row>
        <row r="1462">
          <cell r="C1462" t="str">
            <v>Kleinwort Benson Bank Ltd</v>
          </cell>
          <cell r="D1462" t="str">
            <v>UNITED KINGDOM</v>
          </cell>
          <cell r="E1462" t="str">
            <v>ba1</v>
          </cell>
        </row>
        <row r="1463">
          <cell r="C1463" t="str">
            <v>KLP Banken A/S</v>
          </cell>
          <cell r="D1463" t="str">
            <v>NORWAY</v>
          </cell>
          <cell r="E1463" t="str">
            <v>ba1</v>
          </cell>
        </row>
        <row r="1464">
          <cell r="C1464" t="str">
            <v>Kocbank AS</v>
          </cell>
          <cell r="D1464" t="str">
            <v>TURKEY</v>
          </cell>
          <cell r="E1464" t="str">
            <v>ba2</v>
          </cell>
        </row>
        <row r="1465">
          <cell r="C1465" t="str">
            <v>Komercni Banka a.s.</v>
          </cell>
          <cell r="D1465" t="str">
            <v>CZECH REPUBLIC</v>
          </cell>
          <cell r="E1465" t="str">
            <v>baa1</v>
          </cell>
        </row>
        <row r="1466">
          <cell r="C1466" t="str">
            <v>Kommunalkredit Austria AG</v>
          </cell>
          <cell r="D1466" t="str">
            <v>AUSTRIA</v>
          </cell>
          <cell r="E1466" t="str">
            <v>caa3</v>
          </cell>
        </row>
        <row r="1467">
          <cell r="C1467" t="str">
            <v>Kommunalkredit International Bank Ltd</v>
          </cell>
          <cell r="D1467" t="str">
            <v>CYPRUS</v>
          </cell>
          <cell r="E1467" t="str">
            <v>caa3</v>
          </cell>
        </row>
        <row r="1468">
          <cell r="C1468" t="str">
            <v>Kookmin Bank</v>
          </cell>
          <cell r="D1468" t="str">
            <v>KOREA</v>
          </cell>
          <cell r="E1468" t="str">
            <v>baa1</v>
          </cell>
        </row>
        <row r="1469">
          <cell r="C1469" t="str">
            <v>Korea Development Bank</v>
          </cell>
          <cell r="D1469" t="str">
            <v>KOREA</v>
          </cell>
          <cell r="E1469" t="str">
            <v>ba2</v>
          </cell>
        </row>
        <row r="1470">
          <cell r="C1470" t="str">
            <v>Korea Exchange Bank</v>
          </cell>
          <cell r="D1470" t="str">
            <v>KOREA</v>
          </cell>
          <cell r="E1470" t="str">
            <v>baa2</v>
          </cell>
        </row>
        <row r="1471">
          <cell r="C1471" t="str">
            <v>Korea Long Term Credit Bank</v>
          </cell>
          <cell r="D1471" t="str">
            <v>KOREA</v>
          </cell>
          <cell r="E1471" t="str">
            <v>ba2</v>
          </cell>
        </row>
        <row r="1472">
          <cell r="C1472" t="str">
            <v>Korea Securities Finance Corporation</v>
          </cell>
          <cell r="D1472" t="str">
            <v>KOREA</v>
          </cell>
          <cell r="E1472" t="str">
            <v>a2</v>
          </cell>
        </row>
        <row r="1473">
          <cell r="C1473" t="str">
            <v>Kreditprombank</v>
          </cell>
          <cell r="D1473" t="str">
            <v>UKRAINE</v>
          </cell>
          <cell r="E1473" t="str">
            <v>b2</v>
          </cell>
        </row>
        <row r="1474">
          <cell r="C1474" t="str">
            <v>Kredyt Bank S.A. Capital Group</v>
          </cell>
          <cell r="D1474" t="str">
            <v>POLAND</v>
          </cell>
          <cell r="E1474" t="str">
            <v>ba3</v>
          </cell>
        </row>
        <row r="1475">
          <cell r="C1475" t="str">
            <v>Kredyt Bank S.A. Capital Group</v>
          </cell>
          <cell r="D1475" t="str">
            <v>POLAND</v>
          </cell>
          <cell r="E1475" t="str">
            <v>ba2</v>
          </cell>
        </row>
        <row r="1476">
          <cell r="C1476" t="str">
            <v>Kreissparkasse Koeln</v>
          </cell>
          <cell r="D1476" t="str">
            <v>GERMANY</v>
          </cell>
          <cell r="E1476" t="str">
            <v>baa1</v>
          </cell>
        </row>
        <row r="1477">
          <cell r="C1477" t="str">
            <v>Krung Thai Bank Public Company Limited</v>
          </cell>
          <cell r="D1477" t="str">
            <v>THAILAND</v>
          </cell>
          <cell r="E1477" t="str">
            <v>ba2</v>
          </cell>
        </row>
        <row r="1478">
          <cell r="C1478" t="str">
            <v>Kutxabank, S.A.</v>
          </cell>
          <cell r="D1478" t="str">
            <v>SPAIN</v>
          </cell>
          <cell r="E1478" t="str">
            <v>ba2</v>
          </cell>
        </row>
        <row r="1479">
          <cell r="C1479" t="str">
            <v>Kuwait Finance House</v>
          </cell>
          <cell r="D1479" t="str">
            <v>KUWAIT</v>
          </cell>
          <cell r="E1479" t="str">
            <v>ba1</v>
          </cell>
        </row>
        <row r="1480">
          <cell r="C1480" t="str">
            <v>Kwangju Bank Ltd.</v>
          </cell>
          <cell r="D1480" t="str">
            <v>KOREA</v>
          </cell>
          <cell r="E1480" t="str">
            <v>baa3</v>
          </cell>
        </row>
        <row r="1481">
          <cell r="C1481" t="str">
            <v>Kwangtung Provincial Bank (The)</v>
          </cell>
          <cell r="D1481" t="str">
            <v>CHINA</v>
          </cell>
          <cell r="E1481" t="str">
            <v>ba1</v>
          </cell>
        </row>
        <row r="1482">
          <cell r="C1482" t="str">
            <v>Kyongnam Bank</v>
          </cell>
          <cell r="D1482" t="str">
            <v>KOREA</v>
          </cell>
          <cell r="E1482" t="str">
            <v>baa3</v>
          </cell>
        </row>
        <row r="1483">
          <cell r="C1483" t="str">
            <v>Kyungki Bank Limited</v>
          </cell>
          <cell r="D1483" t="str">
            <v>KOREA</v>
          </cell>
          <cell r="E1483" t="str">
            <v>caa3</v>
          </cell>
        </row>
        <row r="1484">
          <cell r="C1484" t="str">
            <v>Land Bank of Taiwan</v>
          </cell>
          <cell r="D1484" t="str">
            <v>TAIWAN</v>
          </cell>
          <cell r="E1484" t="str">
            <v>ba2</v>
          </cell>
        </row>
        <row r="1485">
          <cell r="C1485" t="str">
            <v>Land Bank of the Philippines</v>
          </cell>
          <cell r="D1485" t="str">
            <v>PHILIPPINES</v>
          </cell>
          <cell r="E1485" t="str">
            <v>ba3</v>
          </cell>
        </row>
        <row r="1486">
          <cell r="C1486" t="str">
            <v>Landesbank Baden-Wuerttemberg</v>
          </cell>
          <cell r="D1486" t="str">
            <v>GERMANY</v>
          </cell>
          <cell r="E1486" t="str">
            <v>baa3</v>
          </cell>
        </row>
        <row r="1487">
          <cell r="C1487" t="str">
            <v>Landesbank Berlin AG</v>
          </cell>
          <cell r="D1487" t="str">
            <v>GERMANY</v>
          </cell>
          <cell r="E1487" t="str">
            <v>ba1</v>
          </cell>
        </row>
        <row r="1488">
          <cell r="C1488" t="str">
            <v>Landesbank Berlin Holding AG</v>
          </cell>
          <cell r="D1488" t="str">
            <v>GERMANY</v>
          </cell>
          <cell r="E1488" t="str">
            <v>b2</v>
          </cell>
        </row>
        <row r="1489">
          <cell r="C1489" t="str">
            <v>Landesbank Hessen-Thueringen GZ</v>
          </cell>
          <cell r="D1489" t="str">
            <v>GERMANY</v>
          </cell>
          <cell r="E1489" t="str">
            <v>baa3</v>
          </cell>
        </row>
        <row r="1490">
          <cell r="C1490" t="str">
            <v>Landesbank Saar</v>
          </cell>
          <cell r="D1490" t="str">
            <v>GERMANY</v>
          </cell>
          <cell r="E1490" t="str">
            <v>ba2</v>
          </cell>
        </row>
        <row r="1491">
          <cell r="C1491" t="str">
            <v>LANDESBANK SACHSEN AG</v>
          </cell>
          <cell r="D1491" t="str">
            <v>GERMANY</v>
          </cell>
          <cell r="E1491" t="str">
            <v>b2</v>
          </cell>
        </row>
        <row r="1492">
          <cell r="C1492" t="str">
            <v>Landesbank Schleswig-Holstein GZ</v>
          </cell>
          <cell r="D1492" t="str">
            <v>GERMANY</v>
          </cell>
          <cell r="E1492" t="str">
            <v>a2</v>
          </cell>
        </row>
        <row r="1493">
          <cell r="C1493" t="str">
            <v>Landesgirokasse Stuttgart</v>
          </cell>
          <cell r="D1493" t="str">
            <v>GERMANY</v>
          </cell>
          <cell r="E1493" t="str">
            <v>a2</v>
          </cell>
        </row>
        <row r="1494">
          <cell r="C1494" t="str">
            <v>Landeskreditbank Baden-Wuerttemberg</v>
          </cell>
          <cell r="D1494" t="str">
            <v>GERMANY</v>
          </cell>
          <cell r="E1494" t="str">
            <v>a2</v>
          </cell>
        </row>
        <row r="1495">
          <cell r="C1495" t="str">
            <v>Landsbanki Islands hf</v>
          </cell>
          <cell r="D1495" t="str">
            <v>ICELAND</v>
          </cell>
          <cell r="E1495" t="str">
            <v>caa3</v>
          </cell>
        </row>
        <row r="1496">
          <cell r="C1496" t="str">
            <v>Landshypotek Bank AB</v>
          </cell>
          <cell r="D1496" t="str">
            <v>SWEDEN</v>
          </cell>
          <cell r="E1496" t="str">
            <v>baa2</v>
          </cell>
        </row>
        <row r="1497">
          <cell r="C1497" t="str">
            <v>Lansforsakringar Bank AB (publ)</v>
          </cell>
          <cell r="D1497" t="str">
            <v>SWEDEN</v>
          </cell>
          <cell r="E1497" t="str">
            <v>baa1</v>
          </cell>
        </row>
        <row r="1498">
          <cell r="C1498" t="str">
            <v>LaSalle Bank</v>
          </cell>
          <cell r="D1498" t="str">
            <v>UNITED STATES</v>
          </cell>
          <cell r="E1498" t="str">
            <v>a2</v>
          </cell>
        </row>
        <row r="1499">
          <cell r="C1499" t="str">
            <v>LaSalle Bank Illinois</v>
          </cell>
          <cell r="D1499" t="str">
            <v>UNITED STATES</v>
          </cell>
          <cell r="E1499" t="str">
            <v>a2</v>
          </cell>
        </row>
        <row r="1500">
          <cell r="C1500" t="str">
            <v>LaSalle Bank Midwest N.A.</v>
          </cell>
          <cell r="D1500" t="str">
            <v>UNITED STATES</v>
          </cell>
          <cell r="E1500" t="str">
            <v>aa1</v>
          </cell>
        </row>
        <row r="1501">
          <cell r="C1501" t="str">
            <v>LaSalle Bank N.A.</v>
          </cell>
          <cell r="D1501" t="str">
            <v>UNITED STATES</v>
          </cell>
          <cell r="E1501" t="str">
            <v>a2</v>
          </cell>
        </row>
        <row r="1502">
          <cell r="C1502" t="str">
            <v>LaSalle Bank N.A.</v>
          </cell>
          <cell r="D1502" t="str">
            <v>UNITED STATES</v>
          </cell>
          <cell r="E1502" t="str">
            <v>aa1</v>
          </cell>
        </row>
        <row r="1503">
          <cell r="C1503" t="str">
            <v>LaSalle Bank NI</v>
          </cell>
          <cell r="D1503" t="str">
            <v>UNITED STATES</v>
          </cell>
          <cell r="E1503" t="str">
            <v>a2</v>
          </cell>
        </row>
        <row r="1504">
          <cell r="C1504" t="str">
            <v>LaSalle Bank, FSB</v>
          </cell>
          <cell r="D1504" t="str">
            <v>UNITED STATES</v>
          </cell>
          <cell r="E1504" t="str">
            <v>aa3</v>
          </cell>
        </row>
        <row r="1505">
          <cell r="C1505" t="str">
            <v>LaSer Cofinoga</v>
          </cell>
          <cell r="D1505" t="str">
            <v>FRANCE</v>
          </cell>
          <cell r="E1505" t="str">
            <v>baa1</v>
          </cell>
        </row>
        <row r="1506">
          <cell r="C1506" t="str">
            <v>Latvijas Krajbanka A/S</v>
          </cell>
          <cell r="D1506" t="str">
            <v>LATVIA</v>
          </cell>
          <cell r="E1506" t="str">
            <v>b2</v>
          </cell>
        </row>
        <row r="1507">
          <cell r="C1507" t="str">
            <v>LCL</v>
          </cell>
          <cell r="D1507" t="str">
            <v>FRANCE</v>
          </cell>
          <cell r="E1507" t="str">
            <v>a3</v>
          </cell>
        </row>
        <row r="1508">
          <cell r="C1508" t="str">
            <v>LCL</v>
          </cell>
          <cell r="D1508" t="str">
            <v>FRANCE</v>
          </cell>
          <cell r="E1508" t="str">
            <v>a3</v>
          </cell>
        </row>
        <row r="1509">
          <cell r="C1509" t="str">
            <v>LeasePlan Corporation N.V.</v>
          </cell>
          <cell r="D1509" t="str">
            <v>NETHERLANDS</v>
          </cell>
          <cell r="E1509" t="str">
            <v>baa2</v>
          </cell>
        </row>
        <row r="1510">
          <cell r="C1510" t="str">
            <v>Leeds Building Society</v>
          </cell>
          <cell r="D1510" t="str">
            <v>UNITED KINGDOM</v>
          </cell>
          <cell r="E1510" t="str">
            <v>a3</v>
          </cell>
        </row>
        <row r="1511">
          <cell r="C1511" t="str">
            <v>Leonia Corporate Bank plc</v>
          </cell>
          <cell r="D1511" t="str">
            <v>FINLAND</v>
          </cell>
          <cell r="E1511" t="str">
            <v>ba1</v>
          </cell>
        </row>
        <row r="1512">
          <cell r="C1512" t="str">
            <v>LGT Bank AG</v>
          </cell>
          <cell r="D1512" t="str">
            <v>LIECHTENSTEIN</v>
          </cell>
          <cell r="E1512" t="str">
            <v>a2</v>
          </cell>
        </row>
        <row r="1513">
          <cell r="C1513" t="str">
            <v>Liberbank</v>
          </cell>
          <cell r="D1513" t="str">
            <v>SPAIN</v>
          </cell>
          <cell r="E1513" t="str">
            <v>b2</v>
          </cell>
        </row>
        <row r="1514">
          <cell r="C1514" t="str">
            <v>Lillesand Sparebank</v>
          </cell>
          <cell r="D1514" t="str">
            <v>NORWAY</v>
          </cell>
          <cell r="E1514" t="str">
            <v>ba3</v>
          </cell>
        </row>
        <row r="1515">
          <cell r="C1515" t="str">
            <v>Lloyds Bank International Limited</v>
          </cell>
          <cell r="D1515" t="str">
            <v>JERSEY</v>
          </cell>
          <cell r="E1515" t="str">
            <v>baa2</v>
          </cell>
        </row>
        <row r="1516">
          <cell r="C1516" t="str">
            <v>Lloyds Bank Plc</v>
          </cell>
          <cell r="D1516" t="str">
            <v>UNITED KINGDOM</v>
          </cell>
          <cell r="E1516" t="str">
            <v>baa1</v>
          </cell>
        </row>
        <row r="1517">
          <cell r="C1517" t="str">
            <v>Locindus S.A.</v>
          </cell>
          <cell r="D1517" t="str">
            <v>FRANCE</v>
          </cell>
          <cell r="E1517" t="str">
            <v>ba1</v>
          </cell>
        </row>
        <row r="1518">
          <cell r="C1518" t="str">
            <v>Locko-bank</v>
          </cell>
          <cell r="D1518" t="str">
            <v>RUSSIA</v>
          </cell>
          <cell r="E1518" t="str">
            <v>b2</v>
          </cell>
        </row>
        <row r="1519">
          <cell r="C1519" t="str">
            <v>LRP Landesbank Rheinland-Pfalz</v>
          </cell>
          <cell r="D1519" t="str">
            <v>GERMANY</v>
          </cell>
          <cell r="E1519" t="str">
            <v>a3</v>
          </cell>
        </row>
        <row r="1520">
          <cell r="C1520" t="str">
            <v>Luster Sparebank</v>
          </cell>
          <cell r="D1520" t="str">
            <v>NORWAY</v>
          </cell>
          <cell r="E1520" t="str">
            <v>ba3</v>
          </cell>
        </row>
        <row r="1521">
          <cell r="C1521" t="str">
            <v>M&amp;I Bank (Ashland)</v>
          </cell>
          <cell r="D1521" t="str">
            <v>UNITED STATES</v>
          </cell>
          <cell r="E1521" t="str">
            <v>aa3</v>
          </cell>
        </row>
        <row r="1522">
          <cell r="C1522" t="str">
            <v>M&amp;I Bank (Superior)</v>
          </cell>
          <cell r="D1522" t="str">
            <v>UNITED STATES</v>
          </cell>
          <cell r="E1522" t="str">
            <v>aa3</v>
          </cell>
        </row>
        <row r="1523">
          <cell r="C1523" t="str">
            <v>M&amp;I Bank Fox Valley</v>
          </cell>
          <cell r="D1523" t="str">
            <v>UNITED STATES</v>
          </cell>
          <cell r="E1523" t="str">
            <v>aa3</v>
          </cell>
        </row>
        <row r="1524">
          <cell r="C1524" t="str">
            <v>M&amp;I Bank FSB</v>
          </cell>
          <cell r="D1524" t="str">
            <v>UNITED STATES</v>
          </cell>
          <cell r="E1524" t="str">
            <v>a3</v>
          </cell>
        </row>
        <row r="1525">
          <cell r="C1525" t="str">
            <v>M&amp;I Bank Northeast</v>
          </cell>
          <cell r="D1525" t="str">
            <v>UNITED STATES</v>
          </cell>
          <cell r="E1525" t="str">
            <v>aa3</v>
          </cell>
        </row>
        <row r="1526">
          <cell r="C1526" t="str">
            <v>M&amp;I Bank of Antigo</v>
          </cell>
          <cell r="D1526" t="str">
            <v>UNITED STATES</v>
          </cell>
          <cell r="E1526" t="str">
            <v>a2</v>
          </cell>
        </row>
        <row r="1527">
          <cell r="C1527" t="str">
            <v>M&amp;I Bank of Beloit</v>
          </cell>
          <cell r="D1527" t="str">
            <v>UNITED STATES</v>
          </cell>
          <cell r="E1527" t="str">
            <v>a2</v>
          </cell>
        </row>
        <row r="1528">
          <cell r="C1528" t="str">
            <v>M&amp;I Bank of Cambridge</v>
          </cell>
          <cell r="D1528" t="str">
            <v>UNITED STATES</v>
          </cell>
          <cell r="E1528" t="str">
            <v>a2</v>
          </cell>
        </row>
        <row r="1529">
          <cell r="C1529" t="str">
            <v>M&amp;I Bank of Eagle River</v>
          </cell>
          <cell r="D1529" t="str">
            <v>UNITED STATES</v>
          </cell>
          <cell r="E1529" t="str">
            <v>aa3</v>
          </cell>
        </row>
        <row r="1530">
          <cell r="C1530" t="str">
            <v>M&amp;I Bank of Mayville</v>
          </cell>
          <cell r="D1530" t="str">
            <v>UNITED STATES</v>
          </cell>
          <cell r="E1530" t="str">
            <v>aa3</v>
          </cell>
        </row>
        <row r="1531">
          <cell r="C1531" t="str">
            <v>M&amp;I Bank of Menomonee Falls</v>
          </cell>
          <cell r="D1531" t="str">
            <v>UNITED STATES</v>
          </cell>
          <cell r="E1531" t="str">
            <v>aa3</v>
          </cell>
        </row>
        <row r="1532">
          <cell r="C1532" t="str">
            <v>M&amp;I Bank of Mosinee</v>
          </cell>
          <cell r="D1532" t="str">
            <v>UNITED STATES</v>
          </cell>
          <cell r="E1532" t="str">
            <v>a2</v>
          </cell>
        </row>
        <row r="1533">
          <cell r="C1533" t="str">
            <v>M&amp;I Bank of Onalaska</v>
          </cell>
          <cell r="D1533" t="str">
            <v>UNITED STATES</v>
          </cell>
          <cell r="E1533" t="str">
            <v>a2</v>
          </cell>
        </row>
        <row r="1534">
          <cell r="C1534" t="str">
            <v>M&amp;I Bank of Oshkosh</v>
          </cell>
          <cell r="D1534" t="str">
            <v>UNITED STATES</v>
          </cell>
          <cell r="E1534" t="str">
            <v>a2</v>
          </cell>
        </row>
        <row r="1535">
          <cell r="C1535" t="str">
            <v>M&amp;I Bank of Racine</v>
          </cell>
          <cell r="D1535" t="str">
            <v>UNITED STATES</v>
          </cell>
          <cell r="E1535" t="str">
            <v>aa3</v>
          </cell>
        </row>
        <row r="1536">
          <cell r="C1536" t="str">
            <v>M&amp;I Bank of Shawano, N.A.</v>
          </cell>
          <cell r="D1536" t="str">
            <v>UNITED STATES</v>
          </cell>
          <cell r="E1536" t="str">
            <v>aa3</v>
          </cell>
        </row>
        <row r="1537">
          <cell r="C1537" t="str">
            <v>M&amp;I Bank of Southern Wisconsin</v>
          </cell>
          <cell r="D1537" t="str">
            <v>UNITED STATES</v>
          </cell>
          <cell r="E1537" t="str">
            <v>aa3</v>
          </cell>
        </row>
        <row r="1538">
          <cell r="C1538" t="str">
            <v>M&amp;I Bank S.S.B.</v>
          </cell>
          <cell r="D1538" t="str">
            <v>UNITED STATES</v>
          </cell>
          <cell r="E1538" t="str">
            <v>aa3</v>
          </cell>
        </row>
        <row r="1539">
          <cell r="C1539" t="str">
            <v>M&amp;I Bank South</v>
          </cell>
          <cell r="D1539" t="str">
            <v>UNITED STATES</v>
          </cell>
          <cell r="E1539" t="str">
            <v>aa3</v>
          </cell>
        </row>
        <row r="1540">
          <cell r="C1540" t="str">
            <v>M&amp;I Bank South Central</v>
          </cell>
          <cell r="D1540" t="str">
            <v>UNITED STATES</v>
          </cell>
          <cell r="E1540" t="str">
            <v>aa3</v>
          </cell>
        </row>
        <row r="1541">
          <cell r="C1541" t="str">
            <v>M&amp;I Bank Southwest</v>
          </cell>
          <cell r="D1541" t="str">
            <v>UNITED STATES</v>
          </cell>
          <cell r="E1541" t="str">
            <v>a2</v>
          </cell>
        </row>
        <row r="1542">
          <cell r="C1542" t="str">
            <v>M&amp;I Central Bank &amp; Trust</v>
          </cell>
          <cell r="D1542" t="str">
            <v>UNITED STATES</v>
          </cell>
          <cell r="E1542" t="str">
            <v>aa3</v>
          </cell>
        </row>
        <row r="1543">
          <cell r="C1543" t="str">
            <v>M&amp;I Central State Bank</v>
          </cell>
          <cell r="D1543" t="str">
            <v>UNITED STATES</v>
          </cell>
          <cell r="E1543" t="str">
            <v>aa3</v>
          </cell>
        </row>
        <row r="1544">
          <cell r="C1544" t="str">
            <v>M&amp;I Citizens American Bank</v>
          </cell>
          <cell r="D1544" t="str">
            <v>UNITED STATES</v>
          </cell>
          <cell r="E1544" t="str">
            <v>aa3</v>
          </cell>
        </row>
        <row r="1545">
          <cell r="C1545" t="str">
            <v>M&amp;I Community State Bank</v>
          </cell>
          <cell r="D1545" t="str">
            <v>UNITED STATES</v>
          </cell>
          <cell r="E1545" t="str">
            <v>aa3</v>
          </cell>
        </row>
        <row r="1546">
          <cell r="C1546" t="str">
            <v>M&amp;I First American Bank</v>
          </cell>
          <cell r="D1546" t="str">
            <v>UNITED STATES</v>
          </cell>
          <cell r="E1546" t="str">
            <v>aa3</v>
          </cell>
        </row>
        <row r="1547">
          <cell r="C1547" t="str">
            <v>M&amp;I First National Bank (West Bend) WI</v>
          </cell>
          <cell r="D1547" t="str">
            <v>UNITED STATES</v>
          </cell>
          <cell r="E1547" t="str">
            <v>aa3</v>
          </cell>
        </row>
        <row r="1548">
          <cell r="C1548" t="str">
            <v>M&amp;I Lake Country National Bank</v>
          </cell>
          <cell r="D1548" t="str">
            <v>UNITED STATES</v>
          </cell>
          <cell r="E1548" t="str">
            <v>aa3</v>
          </cell>
        </row>
        <row r="1549">
          <cell r="C1549" t="str">
            <v>M&amp;I Lancaster State Bank</v>
          </cell>
          <cell r="D1549" t="str">
            <v>UNITED STATES</v>
          </cell>
          <cell r="E1549" t="str">
            <v>a2</v>
          </cell>
        </row>
        <row r="1550">
          <cell r="C1550" t="str">
            <v>M&amp;I Marshall &amp; Ilsley Bank</v>
          </cell>
          <cell r="D1550" t="str">
            <v>UNITED STATES</v>
          </cell>
          <cell r="E1550" t="str">
            <v>a3</v>
          </cell>
        </row>
        <row r="1551">
          <cell r="C1551" t="str">
            <v>M&amp;I Merchants Bank</v>
          </cell>
          <cell r="D1551" t="str">
            <v>UNITED STATES</v>
          </cell>
          <cell r="E1551" t="str">
            <v>aa3</v>
          </cell>
        </row>
        <row r="1552">
          <cell r="C1552" t="str">
            <v>M&amp;I Mid-State Bank</v>
          </cell>
          <cell r="D1552" t="str">
            <v>UNITED STATES</v>
          </cell>
          <cell r="E1552" t="str">
            <v>aa3</v>
          </cell>
        </row>
        <row r="1553">
          <cell r="C1553" t="str">
            <v>M&amp;I National Bank of Neillsville</v>
          </cell>
          <cell r="D1553" t="str">
            <v>UNITED STATES</v>
          </cell>
          <cell r="E1553" t="str">
            <v>a2</v>
          </cell>
        </row>
        <row r="1554">
          <cell r="C1554" t="str">
            <v>M&amp;I Northern Bank</v>
          </cell>
          <cell r="D1554" t="str">
            <v>UNITED STATES</v>
          </cell>
          <cell r="E1554" t="str">
            <v>aa3</v>
          </cell>
        </row>
        <row r="1555">
          <cell r="C1555" t="str">
            <v>M&amp;I South Shore Bank</v>
          </cell>
          <cell r="D1555" t="str">
            <v>UNITED STATES</v>
          </cell>
          <cell r="E1555" t="str">
            <v>a2</v>
          </cell>
        </row>
        <row r="1556">
          <cell r="C1556" t="str">
            <v>M&amp;I Thunderbird Bank</v>
          </cell>
          <cell r="D1556" t="str">
            <v>UNITED STATES</v>
          </cell>
          <cell r="E1556" t="str">
            <v>a1</v>
          </cell>
        </row>
        <row r="1557">
          <cell r="C1557" t="str">
            <v>Macquarie Bank Limited</v>
          </cell>
          <cell r="D1557" t="str">
            <v>AUSTRALIA</v>
          </cell>
          <cell r="E1557" t="str">
            <v>baa1</v>
          </cell>
        </row>
        <row r="1558">
          <cell r="C1558" t="str">
            <v>Maine Bank and Trust Company</v>
          </cell>
          <cell r="D1558" t="str">
            <v>UNITED STATES</v>
          </cell>
          <cell r="E1558" t="str">
            <v>a2</v>
          </cell>
        </row>
        <row r="1559">
          <cell r="C1559" t="str">
            <v>Malayan Banking Berhad</v>
          </cell>
          <cell r="D1559" t="str">
            <v>MALAYSIA</v>
          </cell>
          <cell r="E1559" t="str">
            <v>a3</v>
          </cell>
        </row>
        <row r="1560">
          <cell r="C1560" t="str">
            <v>Manufacturers and Traders Trust Company</v>
          </cell>
          <cell r="D1560" t="str">
            <v>UNITED STATES</v>
          </cell>
          <cell r="E1560" t="str">
            <v>a2</v>
          </cell>
        </row>
        <row r="1561">
          <cell r="C1561" t="str">
            <v>Manulife Bank of Canada</v>
          </cell>
          <cell r="D1561" t="str">
            <v>CANADA</v>
          </cell>
          <cell r="E1561" t="str">
            <v>baa2</v>
          </cell>
        </row>
        <row r="1562">
          <cell r="C1562" t="str">
            <v>Marfin Egnatia Bank SA</v>
          </cell>
          <cell r="D1562" t="str">
            <v>GREECE</v>
          </cell>
          <cell r="E1562" t="str">
            <v>b2</v>
          </cell>
        </row>
        <row r="1563">
          <cell r="C1563" t="str">
            <v>Maritime Bank</v>
          </cell>
          <cell r="D1563" t="str">
            <v>RUSSIA</v>
          </cell>
          <cell r="E1563" t="str">
            <v>b3</v>
          </cell>
        </row>
        <row r="1564">
          <cell r="C1564" t="str">
            <v>MashreqBank psc</v>
          </cell>
          <cell r="D1564" t="str">
            <v>UNITED ARAB EMIRATES</v>
          </cell>
          <cell r="E1564" t="str">
            <v>ba1</v>
          </cell>
        </row>
        <row r="1565">
          <cell r="C1565" t="str">
            <v>Masraf Al Rayan</v>
          </cell>
          <cell r="D1565" t="str">
            <v>QATAR</v>
          </cell>
          <cell r="E1565" t="str">
            <v>baa3</v>
          </cell>
        </row>
        <row r="1566">
          <cell r="C1566" t="str">
            <v>Mauritius Commercial Bank Limited</v>
          </cell>
          <cell r="D1566" t="str">
            <v>MAURITIUS</v>
          </cell>
          <cell r="E1566" t="str">
            <v>baa3</v>
          </cell>
        </row>
        <row r="1567">
          <cell r="C1567" t="str">
            <v>MB Financial Bank, N.A.</v>
          </cell>
          <cell r="D1567" t="str">
            <v>UNITED STATES</v>
          </cell>
          <cell r="E1567" t="str">
            <v>baa2</v>
          </cell>
        </row>
        <row r="1568">
          <cell r="C1568" t="str">
            <v>MBA Lazard Banco de Inversiones S.A.</v>
          </cell>
          <cell r="D1568" t="str">
            <v>ARGENTINA</v>
          </cell>
          <cell r="E1568" t="str">
            <v>ba3</v>
          </cell>
        </row>
        <row r="1569">
          <cell r="C1569" t="str">
            <v>MBA Lazard Banco de Inversiones S.A.</v>
          </cell>
          <cell r="D1569" t="str">
            <v>ARGENTINA</v>
          </cell>
          <cell r="E1569" t="str">
            <v>caa3</v>
          </cell>
        </row>
        <row r="1570">
          <cell r="C1570" t="str">
            <v>mBank S.A.</v>
          </cell>
          <cell r="D1570" t="str">
            <v>POLAND</v>
          </cell>
          <cell r="E1570" t="str">
            <v>ba2</v>
          </cell>
        </row>
        <row r="1571">
          <cell r="C1571" t="str">
            <v>MCB Bank Limited</v>
          </cell>
          <cell r="D1571" t="str">
            <v>PAKISTAN</v>
          </cell>
          <cell r="E1571" t="str">
            <v>caa1</v>
          </cell>
        </row>
        <row r="1572">
          <cell r="C1572" t="str">
            <v>MDM Bank</v>
          </cell>
          <cell r="D1572" t="str">
            <v>RUSSIA</v>
          </cell>
          <cell r="E1572" t="str">
            <v>b2</v>
          </cell>
        </row>
        <row r="1573">
          <cell r="C1573" t="str">
            <v>MDM Bank (Old)</v>
          </cell>
          <cell r="D1573" t="str">
            <v>RUSSIA</v>
          </cell>
          <cell r="E1573" t="str">
            <v>ba2</v>
          </cell>
        </row>
        <row r="1574">
          <cell r="C1574" t="str">
            <v>MDM Bank (Old)</v>
          </cell>
          <cell r="D1574" t="str">
            <v>RUSSIA</v>
          </cell>
          <cell r="E1574" t="str">
            <v>ba2</v>
          </cell>
        </row>
        <row r="1575">
          <cell r="C1575" t="str">
            <v>MDM Financial Group</v>
          </cell>
          <cell r="D1575" t="str">
            <v>RUSSIA</v>
          </cell>
          <cell r="E1575" t="str">
            <v>ba2</v>
          </cell>
        </row>
        <row r="1576">
          <cell r="C1576" t="str">
            <v>Mediobanca-Banca di Credito Finanziario SpA</v>
          </cell>
          <cell r="D1576" t="str">
            <v>ITALY</v>
          </cell>
          <cell r="E1576" t="str">
            <v>a1</v>
          </cell>
        </row>
        <row r="1577">
          <cell r="C1577" t="str">
            <v>Mediocredito Trentino-Alto Adige S.p.A.</v>
          </cell>
          <cell r="D1577" t="str">
            <v>ITALY</v>
          </cell>
          <cell r="E1577" t="str">
            <v>ba3</v>
          </cell>
        </row>
        <row r="1578">
          <cell r="C1578" t="str">
            <v>Mega International Commercial Bank</v>
          </cell>
          <cell r="D1578" t="str">
            <v>TAIWAN</v>
          </cell>
          <cell r="E1578" t="str">
            <v>baa2</v>
          </cell>
        </row>
        <row r="1579">
          <cell r="C1579" t="str">
            <v>Meliorbanca S.p.A.</v>
          </cell>
          <cell r="D1579" t="str">
            <v>ITALY</v>
          </cell>
          <cell r="E1579" t="str">
            <v>ba2</v>
          </cell>
        </row>
        <row r="1580">
          <cell r="C1580" t="str">
            <v>Mellon 1st Business Bank, N.A.</v>
          </cell>
          <cell r="D1580" t="str">
            <v>UNITED STATES</v>
          </cell>
          <cell r="E1580" t="str">
            <v>aa1</v>
          </cell>
        </row>
        <row r="1581">
          <cell r="C1581" t="str">
            <v>Mellon Trust of New England NA</v>
          </cell>
          <cell r="D1581" t="str">
            <v>UNITED STATES</v>
          </cell>
          <cell r="E1581" t="str">
            <v>aa2</v>
          </cell>
        </row>
        <row r="1582">
          <cell r="C1582" t="str">
            <v>Members Equity Bank Limited</v>
          </cell>
          <cell r="D1582" t="str">
            <v>AUSTRALIA</v>
          </cell>
          <cell r="E1582" t="str">
            <v>a3</v>
          </cell>
        </row>
        <row r="1583">
          <cell r="C1583" t="str">
            <v>Mercantil, C.A., Banco Universal</v>
          </cell>
          <cell r="D1583" t="str">
            <v>VENEZUELA</v>
          </cell>
          <cell r="E1583" t="str">
            <v>b2</v>
          </cell>
        </row>
        <row r="1584">
          <cell r="C1584" t="str">
            <v>Mercantile Bank</v>
          </cell>
          <cell r="D1584" t="str">
            <v>UNITED STATES</v>
          </cell>
          <cell r="E1584" t="str">
            <v>a3</v>
          </cell>
        </row>
        <row r="1585">
          <cell r="C1585" t="str">
            <v>Mercantile Bank</v>
          </cell>
          <cell r="D1585" t="str">
            <v>UNITED STATES</v>
          </cell>
          <cell r="E1585" t="str">
            <v>a3</v>
          </cell>
        </row>
        <row r="1586">
          <cell r="C1586" t="str">
            <v>Mercantile Bank Limited</v>
          </cell>
          <cell r="D1586" t="str">
            <v>SOUTH AFRICA</v>
          </cell>
          <cell r="E1586" t="str">
            <v>ba3</v>
          </cell>
        </row>
        <row r="1587">
          <cell r="C1587" t="str">
            <v>Mercantile Bank National Association</v>
          </cell>
          <cell r="D1587" t="str">
            <v>UNITED STATES</v>
          </cell>
          <cell r="E1587" t="str">
            <v>a3</v>
          </cell>
        </row>
        <row r="1588">
          <cell r="C1588" t="str">
            <v>Mercantile Bank of Illinois N.A.</v>
          </cell>
          <cell r="D1588" t="str">
            <v>UNITED STATES</v>
          </cell>
          <cell r="E1588" t="str">
            <v>a3</v>
          </cell>
        </row>
        <row r="1589">
          <cell r="C1589" t="str">
            <v>Mercantile Bank of Kansas</v>
          </cell>
          <cell r="D1589" t="str">
            <v>UNITED STATES</v>
          </cell>
          <cell r="E1589" t="str">
            <v>a3</v>
          </cell>
        </row>
        <row r="1590">
          <cell r="C1590" t="str">
            <v>Mercantile Bank of South Central</v>
          </cell>
          <cell r="D1590" t="str">
            <v>UNITED STATES</v>
          </cell>
          <cell r="E1590" t="str">
            <v>a3</v>
          </cell>
        </row>
        <row r="1591">
          <cell r="C1591" t="str">
            <v>Mercantile-Safe Deposit and Trust Company</v>
          </cell>
          <cell r="D1591" t="str">
            <v>UNITED STATES</v>
          </cell>
          <cell r="E1591" t="str">
            <v>aa3</v>
          </cell>
        </row>
        <row r="1592">
          <cell r="C1592" t="str">
            <v>Meridian Bank, N.A.</v>
          </cell>
          <cell r="D1592" t="str">
            <v>UNITED STATES</v>
          </cell>
          <cell r="E1592" t="str">
            <v>aa2</v>
          </cell>
        </row>
        <row r="1593">
          <cell r="C1593" t="str">
            <v>Merrill Lynch Bank &amp; Trust Company</v>
          </cell>
          <cell r="D1593" t="str">
            <v>UNITED STATES</v>
          </cell>
          <cell r="E1593" t="str">
            <v>ba2</v>
          </cell>
        </row>
        <row r="1594">
          <cell r="C1594" t="str">
            <v>Merrill Lynch Bank USA</v>
          </cell>
          <cell r="D1594" t="str">
            <v>UNITED STATES</v>
          </cell>
          <cell r="E1594" t="str">
            <v>ba2</v>
          </cell>
        </row>
        <row r="1595">
          <cell r="C1595" t="str">
            <v>Metallinvestbank JSCB</v>
          </cell>
          <cell r="D1595" t="str">
            <v>RUSSIA</v>
          </cell>
          <cell r="E1595" t="str">
            <v>b2</v>
          </cell>
        </row>
        <row r="1596">
          <cell r="C1596" t="str">
            <v>Metallurgical Commercial Bank</v>
          </cell>
          <cell r="D1596" t="str">
            <v>RUSSIA</v>
          </cell>
          <cell r="E1596" t="str">
            <v>b2</v>
          </cell>
        </row>
        <row r="1597">
          <cell r="C1597" t="str">
            <v>Metkombank</v>
          </cell>
          <cell r="D1597" t="str">
            <v>RUSSIA</v>
          </cell>
          <cell r="E1597" t="str">
            <v>b3</v>
          </cell>
        </row>
        <row r="1598">
          <cell r="C1598" t="str">
            <v>Metrobank</v>
          </cell>
          <cell r="D1598" t="str">
            <v>RUSSIA</v>
          </cell>
          <cell r="E1598" t="str">
            <v>caa3</v>
          </cell>
        </row>
        <row r="1599">
          <cell r="C1599" t="str">
            <v>METROPOLIS Compania Financiera</v>
          </cell>
          <cell r="D1599" t="str">
            <v>ARGENTINA</v>
          </cell>
          <cell r="E1599" t="str">
            <v>caa1</v>
          </cell>
        </row>
        <row r="1600">
          <cell r="C1600" t="str">
            <v>Metropolitan Bank &amp; Trust Company</v>
          </cell>
          <cell r="D1600" t="str">
            <v>PHILIPPINES</v>
          </cell>
          <cell r="E1600" t="str">
            <v>baa3</v>
          </cell>
        </row>
        <row r="1601">
          <cell r="C1601" t="str">
            <v>Mezhtopenergobank</v>
          </cell>
          <cell r="D1601" t="str">
            <v>RUSSIA</v>
          </cell>
          <cell r="E1601" t="str">
            <v>caa3</v>
          </cell>
        </row>
        <row r="1602">
          <cell r="C1602" t="str">
            <v>Mibanco, Banco de la Microempresa S.A.</v>
          </cell>
          <cell r="D1602" t="str">
            <v>PERU</v>
          </cell>
          <cell r="E1602" t="str">
            <v>b1</v>
          </cell>
        </row>
        <row r="1603">
          <cell r="C1603" t="str">
            <v>Michigan National Bank</v>
          </cell>
          <cell r="D1603" t="str">
            <v>UNITED STATES</v>
          </cell>
          <cell r="E1603" t="str">
            <v>aa3</v>
          </cell>
        </row>
        <row r="1604">
          <cell r="C1604" t="str">
            <v>Mid-State Bank</v>
          </cell>
          <cell r="D1604" t="str">
            <v>UNITED STATES</v>
          </cell>
          <cell r="E1604" t="str">
            <v>a3</v>
          </cell>
        </row>
        <row r="1605">
          <cell r="C1605" t="str">
            <v>Midlantic National Bank</v>
          </cell>
          <cell r="D1605" t="str">
            <v>UNITED STATES</v>
          </cell>
          <cell r="E1605" t="str">
            <v>a2</v>
          </cell>
        </row>
        <row r="1606">
          <cell r="C1606" t="str">
            <v>Military Commercial Joint Stock Bank</v>
          </cell>
          <cell r="D1606" t="str">
            <v>VIETNAM</v>
          </cell>
          <cell r="E1606" t="str">
            <v>caa1</v>
          </cell>
        </row>
        <row r="1607">
          <cell r="C1607" t="str">
            <v>Minato Bank, Ltd (The)</v>
          </cell>
          <cell r="D1607" t="str">
            <v>JAPAN</v>
          </cell>
          <cell r="E1607" t="str">
            <v>ba2</v>
          </cell>
        </row>
        <row r="1608">
          <cell r="C1608" t="str">
            <v>Minsk Transit Bank</v>
          </cell>
          <cell r="D1608" t="str">
            <v>BELARUS</v>
          </cell>
          <cell r="E1608" t="str">
            <v>b3</v>
          </cell>
        </row>
        <row r="1609">
          <cell r="C1609" t="str">
            <v>Misr International Bank SAE</v>
          </cell>
          <cell r="D1609" t="str">
            <v>EGYPT</v>
          </cell>
          <cell r="E1609" t="str">
            <v>ba1</v>
          </cell>
        </row>
        <row r="1610">
          <cell r="C1610" t="str">
            <v>Mitsubishi Bank, Ltd.</v>
          </cell>
          <cell r="D1610" t="str">
            <v>JAPAN</v>
          </cell>
          <cell r="E1610" t="str">
            <v>a2</v>
          </cell>
        </row>
        <row r="1611">
          <cell r="C1611" t="str">
            <v>Mitsubishi UFJ Trust and Banking Corporation</v>
          </cell>
          <cell r="D1611" t="str">
            <v>JAPAN</v>
          </cell>
          <cell r="E1611" t="str">
            <v>a3</v>
          </cell>
        </row>
        <row r="1612">
          <cell r="C1612" t="str">
            <v>Mitsui Trust &amp; Banking Co., Ltd.</v>
          </cell>
          <cell r="D1612" t="str">
            <v>JAPAN</v>
          </cell>
          <cell r="E1612" t="str">
            <v>caa3</v>
          </cell>
        </row>
        <row r="1613">
          <cell r="C1613" t="str">
            <v>Mizrahi Tefahot Bank</v>
          </cell>
          <cell r="D1613" t="str">
            <v>ISRAEL</v>
          </cell>
          <cell r="E1613" t="str">
            <v>baa2</v>
          </cell>
        </row>
        <row r="1614">
          <cell r="C1614" t="str">
            <v>Mizuho Bank, Ltd.</v>
          </cell>
          <cell r="D1614" t="str">
            <v>JAPAN</v>
          </cell>
          <cell r="E1614" t="str">
            <v>baa1</v>
          </cell>
        </row>
        <row r="1615">
          <cell r="C1615" t="str">
            <v>Mizuho Bank, Ltd. (Old)</v>
          </cell>
          <cell r="D1615" t="str">
            <v>JAPAN</v>
          </cell>
          <cell r="E1615" t="str">
            <v>baa1</v>
          </cell>
        </row>
        <row r="1616">
          <cell r="C1616" t="str">
            <v>Mizuho Trust &amp; Banking Co., Ltd (Old)</v>
          </cell>
          <cell r="D1616" t="str">
            <v>JAPAN</v>
          </cell>
          <cell r="E1616" t="str">
            <v>b2</v>
          </cell>
        </row>
        <row r="1617">
          <cell r="C1617" t="str">
            <v>Mizuho Trust &amp; Banking Co., Ltd.</v>
          </cell>
          <cell r="D1617" t="str">
            <v>JAPAN</v>
          </cell>
          <cell r="E1617" t="str">
            <v>baa1</v>
          </cell>
        </row>
        <row r="1618">
          <cell r="C1618" t="str">
            <v>MKB Bank Zrt.</v>
          </cell>
          <cell r="D1618" t="str">
            <v>HUNGARY</v>
          </cell>
          <cell r="E1618" t="str">
            <v>ca</v>
          </cell>
        </row>
        <row r="1619">
          <cell r="C1619" t="str">
            <v>MKB Unionbank AD</v>
          </cell>
          <cell r="D1619" t="str">
            <v>BULGARIA</v>
          </cell>
          <cell r="E1619" t="str">
            <v>b2</v>
          </cell>
        </row>
        <row r="1620">
          <cell r="C1620" t="str">
            <v>Monte de Pdad. y Caja Gral. de Ah de Badajoz</v>
          </cell>
          <cell r="D1620" t="str">
            <v>SPAIN</v>
          </cell>
          <cell r="E1620" t="str">
            <v>baa2</v>
          </cell>
        </row>
        <row r="1621">
          <cell r="C1621" t="str">
            <v>Montreal Trust Company</v>
          </cell>
          <cell r="D1621" t="str">
            <v>CANADA</v>
          </cell>
          <cell r="E1621" t="str">
            <v>a2</v>
          </cell>
        </row>
        <row r="1622">
          <cell r="C1622" t="str">
            <v>Montreal Trust Company of Canada</v>
          </cell>
          <cell r="D1622" t="str">
            <v>CANADA</v>
          </cell>
          <cell r="E1622" t="str">
            <v>a1</v>
          </cell>
        </row>
        <row r="1623">
          <cell r="C1623" t="str">
            <v>MoraBanc</v>
          </cell>
          <cell r="D1623" t="str">
            <v>ANDORRA</v>
          </cell>
          <cell r="E1623" t="str">
            <v>baa2</v>
          </cell>
        </row>
        <row r="1624">
          <cell r="C1624" t="str">
            <v>MoraBanc</v>
          </cell>
          <cell r="D1624" t="str">
            <v>ANDORRA</v>
          </cell>
          <cell r="E1624" t="str">
            <v>baa2</v>
          </cell>
        </row>
        <row r="1625">
          <cell r="C1625" t="str">
            <v>Morgan Guaranty Trust Company of New York</v>
          </cell>
          <cell r="D1625" t="str">
            <v>UNITED STATES</v>
          </cell>
          <cell r="E1625" t="str">
            <v>aa2</v>
          </cell>
        </row>
        <row r="1626">
          <cell r="C1626" t="str">
            <v>Morgan Stanley Bank AG</v>
          </cell>
          <cell r="D1626" t="str">
            <v>GERMANY</v>
          </cell>
          <cell r="E1626" t="str">
            <v>baa3</v>
          </cell>
        </row>
        <row r="1627">
          <cell r="C1627" t="str">
            <v>Morgan Stanley Bank International Limited</v>
          </cell>
          <cell r="D1627" t="str">
            <v>UNITED KINGDOM</v>
          </cell>
          <cell r="E1627" t="str">
            <v>baa3</v>
          </cell>
        </row>
        <row r="1628">
          <cell r="C1628" t="str">
            <v>Morgan Stanley Bank, N.A.</v>
          </cell>
          <cell r="D1628" t="str">
            <v>UNITED STATES</v>
          </cell>
          <cell r="E1628" t="str">
            <v>baa3</v>
          </cell>
        </row>
        <row r="1629">
          <cell r="C1629" t="str">
            <v>Mortgage and Land Bank of Latvia</v>
          </cell>
          <cell r="D1629" t="str">
            <v>LATVIA</v>
          </cell>
          <cell r="E1629" t="str">
            <v>b2</v>
          </cell>
        </row>
        <row r="1630">
          <cell r="C1630" t="str">
            <v>Moscow Capital Bank</v>
          </cell>
          <cell r="D1630" t="str">
            <v>RUSSIA</v>
          </cell>
          <cell r="E1630" t="str">
            <v>caa3</v>
          </cell>
        </row>
        <row r="1631">
          <cell r="C1631" t="str">
            <v>Moscow Mortgage Agency</v>
          </cell>
          <cell r="D1631" t="str">
            <v>RUSSIA</v>
          </cell>
          <cell r="E1631" t="str">
            <v>b2</v>
          </cell>
        </row>
        <row r="1632">
          <cell r="C1632" t="str">
            <v>Moscow Mortgage Agency</v>
          </cell>
          <cell r="D1632" t="str">
            <v>RUSSIA</v>
          </cell>
          <cell r="E1632" t="str">
            <v>b2</v>
          </cell>
        </row>
        <row r="1633">
          <cell r="C1633" t="str">
            <v>Moscow Mortgage Bank</v>
          </cell>
          <cell r="D1633" t="str">
            <v>RUSSIA</v>
          </cell>
          <cell r="E1633" t="str">
            <v>caa3</v>
          </cell>
        </row>
        <row r="1634">
          <cell r="C1634" t="str">
            <v>MPS Capital Services</v>
          </cell>
          <cell r="D1634" t="str">
            <v>ITALY</v>
          </cell>
          <cell r="E1634" t="str">
            <v>caa2</v>
          </cell>
        </row>
        <row r="1635">
          <cell r="C1635" t="str">
            <v>MTS Bank, Open Joint Stock Company</v>
          </cell>
          <cell r="D1635" t="str">
            <v>RUSSIA</v>
          </cell>
          <cell r="E1635" t="str">
            <v>b2</v>
          </cell>
        </row>
        <row r="1636">
          <cell r="C1636" t="str">
            <v>Muenchener Hypothekenbank eG</v>
          </cell>
          <cell r="D1636" t="str">
            <v>GERMANY</v>
          </cell>
          <cell r="E1636" t="str">
            <v>ba2</v>
          </cell>
        </row>
        <row r="1637">
          <cell r="C1637" t="str">
            <v>MUFG Union Bank, N.A.</v>
          </cell>
          <cell r="D1637" t="str">
            <v>UNITED STATES</v>
          </cell>
          <cell r="E1637" t="str">
            <v>a2</v>
          </cell>
        </row>
        <row r="1638">
          <cell r="C1638" t="str">
            <v>Multibank, Inc.</v>
          </cell>
          <cell r="D1638" t="str">
            <v>PANAMA</v>
          </cell>
          <cell r="E1638" t="str">
            <v>ba3</v>
          </cell>
        </row>
        <row r="1639">
          <cell r="C1639" t="str">
            <v>Multifinanzas C.F.S.A.</v>
          </cell>
          <cell r="D1639" t="str">
            <v>ARGENTINA</v>
          </cell>
          <cell r="E1639" t="str">
            <v>b3</v>
          </cell>
        </row>
        <row r="1640">
          <cell r="C1640" t="str">
            <v>My Bank</v>
          </cell>
          <cell r="D1640" t="str">
            <v>RUSSIA</v>
          </cell>
          <cell r="E1640" t="str">
            <v>caa1</v>
          </cell>
        </row>
        <row r="1641">
          <cell r="C1641" t="str">
            <v>Nacional Financiera, S.N.C.</v>
          </cell>
          <cell r="D1641" t="str">
            <v>MEXICO</v>
          </cell>
          <cell r="E1641" t="str">
            <v>ba3</v>
          </cell>
        </row>
        <row r="1642">
          <cell r="C1642" t="str">
            <v>Nanto Bank, Ltd.</v>
          </cell>
          <cell r="D1642" t="str">
            <v>JAPAN</v>
          </cell>
          <cell r="E1642" t="str">
            <v>ba2</v>
          </cell>
        </row>
        <row r="1643">
          <cell r="C1643" t="str">
            <v>Nanyang Commercial Bank, Ltd.</v>
          </cell>
          <cell r="D1643" t="str">
            <v>HONG KONG</v>
          </cell>
          <cell r="E1643" t="str">
            <v>a3</v>
          </cell>
        </row>
        <row r="1644">
          <cell r="C1644" t="str">
            <v>Natexis Banque S.A.</v>
          </cell>
          <cell r="D1644" t="str">
            <v>FRANCE</v>
          </cell>
          <cell r="E1644" t="str">
            <v>ba1</v>
          </cell>
        </row>
        <row r="1645">
          <cell r="C1645" t="str">
            <v>National &amp; Provincial Building Society</v>
          </cell>
          <cell r="D1645" t="str">
            <v>UNITED KINGDOM</v>
          </cell>
          <cell r="E1645" t="str">
            <v>aa3</v>
          </cell>
        </row>
        <row r="1646">
          <cell r="C1646" t="str">
            <v>National Agricultural Cooperative Federation</v>
          </cell>
          <cell r="D1646" t="str">
            <v>KOREA</v>
          </cell>
          <cell r="E1646" t="str">
            <v>ba1</v>
          </cell>
        </row>
        <row r="1647">
          <cell r="C1647" t="str">
            <v>National Australia Bank Limited</v>
          </cell>
          <cell r="D1647" t="str">
            <v>AUSTRALIA</v>
          </cell>
          <cell r="E1647" t="str">
            <v>a1</v>
          </cell>
        </row>
        <row r="1648">
          <cell r="C1648" t="str">
            <v>National Bank of Abu Dhabi</v>
          </cell>
          <cell r="D1648" t="str">
            <v>UNITED ARAB EMIRATES</v>
          </cell>
          <cell r="E1648" t="str">
            <v>a3</v>
          </cell>
        </row>
        <row r="1649">
          <cell r="C1649" t="str">
            <v>National Bank of Bahrain BSC</v>
          </cell>
          <cell r="D1649" t="str">
            <v>BAHRAIN</v>
          </cell>
          <cell r="E1649" t="str">
            <v>baa3</v>
          </cell>
        </row>
        <row r="1650">
          <cell r="C1650" t="str">
            <v>National Bank of Canada</v>
          </cell>
          <cell r="D1650" t="str">
            <v>CANADA</v>
          </cell>
          <cell r="E1650" t="str">
            <v>a3</v>
          </cell>
        </row>
        <row r="1651">
          <cell r="C1651" t="str">
            <v>National Bank of Commerce</v>
          </cell>
          <cell r="D1651" t="str">
            <v>UNITED STATES</v>
          </cell>
          <cell r="E1651" t="str">
            <v>aa2</v>
          </cell>
        </row>
        <row r="1652">
          <cell r="C1652" t="str">
            <v>National Bank of Dubai PJSC</v>
          </cell>
          <cell r="D1652" t="str">
            <v>UNITED ARAB EMIRATES</v>
          </cell>
          <cell r="E1652" t="str">
            <v>ba1</v>
          </cell>
        </row>
        <row r="1653">
          <cell r="C1653" t="str">
            <v>National Bank of Egypt SAE</v>
          </cell>
          <cell r="D1653" t="str">
            <v>EGYPT</v>
          </cell>
          <cell r="E1653" t="str">
            <v>caa2</v>
          </cell>
        </row>
        <row r="1654">
          <cell r="C1654" t="str">
            <v>National Bank of Fujairah</v>
          </cell>
          <cell r="D1654" t="str">
            <v>UNITED ARAB EMIRATES</v>
          </cell>
          <cell r="E1654" t="str">
            <v>ba1</v>
          </cell>
        </row>
        <row r="1655">
          <cell r="C1655" t="str">
            <v>National Bank of Fujairah</v>
          </cell>
          <cell r="D1655" t="str">
            <v>UNITED ARAB EMIRATES</v>
          </cell>
          <cell r="E1655" t="str">
            <v>ba1</v>
          </cell>
        </row>
        <row r="1656">
          <cell r="C1656" t="str">
            <v>National Bank of Greece S.A.</v>
          </cell>
          <cell r="D1656" t="str">
            <v>GREECE</v>
          </cell>
          <cell r="E1656" t="str">
            <v>caa2</v>
          </cell>
        </row>
        <row r="1657">
          <cell r="C1657" t="str">
            <v>National Bank of Kuwait S.A.K.</v>
          </cell>
          <cell r="D1657" t="str">
            <v>KUWAIT</v>
          </cell>
          <cell r="E1657" t="str">
            <v>a3</v>
          </cell>
        </row>
        <row r="1658">
          <cell r="C1658" t="str">
            <v>National Bank of New Zealand Limited</v>
          </cell>
          <cell r="D1658" t="str">
            <v>NEW ZEALAND</v>
          </cell>
          <cell r="E1658" t="str">
            <v>a2</v>
          </cell>
        </row>
        <row r="1659">
          <cell r="C1659" t="str">
            <v>National Bank of Oman Limited (SAOG)</v>
          </cell>
          <cell r="D1659" t="str">
            <v>OMAN</v>
          </cell>
          <cell r="E1659" t="str">
            <v>ba1</v>
          </cell>
        </row>
        <row r="1660">
          <cell r="C1660" t="str">
            <v>National Bank of Pakistan</v>
          </cell>
          <cell r="D1660" t="str">
            <v>PAKISTAN</v>
          </cell>
          <cell r="E1660" t="str">
            <v>caa1</v>
          </cell>
        </row>
        <row r="1661">
          <cell r="C1661" t="str">
            <v>National Bank of Ras-Al-Khaimah</v>
          </cell>
          <cell r="D1661" t="str">
            <v>UNITED ARAB EMIRATES</v>
          </cell>
          <cell r="E1661" t="str">
            <v>baa3</v>
          </cell>
        </row>
        <row r="1662">
          <cell r="C1662" t="str">
            <v>National Bank of Umm Al-Qaiwain (PSC)</v>
          </cell>
          <cell r="D1662" t="str">
            <v>UNITED ARAB EMIRATES</v>
          </cell>
          <cell r="E1662" t="str">
            <v>ba2</v>
          </cell>
        </row>
        <row r="1663">
          <cell r="C1663" t="str">
            <v>National Bank of Umm Al-Qaiwain (PSC)</v>
          </cell>
          <cell r="D1663" t="str">
            <v>UNITED ARAB EMIRATES</v>
          </cell>
          <cell r="E1663" t="str">
            <v>ba2</v>
          </cell>
        </row>
        <row r="1664">
          <cell r="C1664" t="str">
            <v>National Bank of Uzbekistan</v>
          </cell>
          <cell r="D1664" t="str">
            <v>UZBEKISTAN</v>
          </cell>
          <cell r="E1664" t="str">
            <v>b2</v>
          </cell>
        </row>
        <row r="1665">
          <cell r="C1665" t="str">
            <v>National Bank TRUST</v>
          </cell>
          <cell r="D1665" t="str">
            <v>RUSSIA</v>
          </cell>
          <cell r="E1665" t="str">
            <v>caa3</v>
          </cell>
        </row>
        <row r="1666">
          <cell r="C1666" t="str">
            <v>National City Bank</v>
          </cell>
          <cell r="D1666" t="str">
            <v>UNITED STATES</v>
          </cell>
          <cell r="E1666" t="str">
            <v>a2</v>
          </cell>
        </row>
        <row r="1667">
          <cell r="C1667" t="str">
            <v>National City Bank of Indiana</v>
          </cell>
          <cell r="D1667" t="str">
            <v>UNITED STATES</v>
          </cell>
          <cell r="E1667" t="str">
            <v>aa3</v>
          </cell>
        </row>
        <row r="1668">
          <cell r="C1668" t="str">
            <v>National City Bank of Kentucky</v>
          </cell>
          <cell r="D1668" t="str">
            <v>UNITED STATES</v>
          </cell>
          <cell r="E1668" t="str">
            <v>aa3</v>
          </cell>
        </row>
        <row r="1669">
          <cell r="C1669" t="str">
            <v>National City Bank of Pennsylvania</v>
          </cell>
          <cell r="D1669" t="str">
            <v>UNITED STATES</v>
          </cell>
          <cell r="E1669" t="str">
            <v>aa3</v>
          </cell>
        </row>
        <row r="1670">
          <cell r="C1670" t="str">
            <v>National City Bank of the Midwest</v>
          </cell>
          <cell r="D1670" t="str">
            <v>UNITED STATES</v>
          </cell>
          <cell r="E1670" t="str">
            <v>aa3</v>
          </cell>
        </row>
        <row r="1671">
          <cell r="C1671" t="str">
            <v>National City Bank, Columbus</v>
          </cell>
          <cell r="D1671" t="str">
            <v>UNITED STATES</v>
          </cell>
          <cell r="E1671" t="str">
            <v>aa3</v>
          </cell>
        </row>
        <row r="1672">
          <cell r="C1672" t="str">
            <v>National City Bank, Dayton (OH)</v>
          </cell>
          <cell r="D1672" t="str">
            <v>UNITED STATES</v>
          </cell>
          <cell r="E1672" t="str">
            <v>aa3</v>
          </cell>
        </row>
        <row r="1673">
          <cell r="C1673" t="str">
            <v>National City Bank, Northeast</v>
          </cell>
          <cell r="D1673" t="str">
            <v>UNITED STATES</v>
          </cell>
          <cell r="E1673" t="str">
            <v>aa3</v>
          </cell>
        </row>
        <row r="1674">
          <cell r="C1674" t="str">
            <v>National City Bank, Northwest</v>
          </cell>
          <cell r="D1674" t="str">
            <v>UNITED STATES</v>
          </cell>
          <cell r="E1674" t="str">
            <v>aa3</v>
          </cell>
        </row>
        <row r="1675">
          <cell r="C1675" t="str">
            <v>National Commercial Bank</v>
          </cell>
          <cell r="D1675" t="str">
            <v>SAUDI ARABIA</v>
          </cell>
          <cell r="E1675" t="str">
            <v>a3</v>
          </cell>
        </row>
        <row r="1676">
          <cell r="C1676" t="str">
            <v>National Commercial Bank Jamaica Limited</v>
          </cell>
          <cell r="D1676" t="str">
            <v>JAMAICA</v>
          </cell>
          <cell r="E1676" t="str">
            <v>caa3</v>
          </cell>
        </row>
        <row r="1677">
          <cell r="C1677" t="str">
            <v>National Commercial Bank, Ltd. (The)</v>
          </cell>
          <cell r="D1677" t="str">
            <v>CHINA</v>
          </cell>
          <cell r="E1677" t="str">
            <v>ba1</v>
          </cell>
        </row>
        <row r="1678">
          <cell r="C1678" t="str">
            <v>National Factoring Company</v>
          </cell>
          <cell r="D1678" t="str">
            <v>RUSSIA</v>
          </cell>
          <cell r="E1678" t="str">
            <v>b3</v>
          </cell>
        </row>
        <row r="1679">
          <cell r="C1679" t="str">
            <v>National Reserve Bank</v>
          </cell>
          <cell r="D1679" t="str">
            <v>RUSSIA</v>
          </cell>
          <cell r="E1679" t="str">
            <v>b3</v>
          </cell>
        </row>
        <row r="1680">
          <cell r="C1680" t="str">
            <v>National Standard Bank</v>
          </cell>
          <cell r="D1680" t="str">
            <v>RUSSIA</v>
          </cell>
          <cell r="E1680" t="str">
            <v>b3</v>
          </cell>
        </row>
        <row r="1681">
          <cell r="C1681" t="str">
            <v>National Westminster Bank PLC</v>
          </cell>
          <cell r="D1681" t="str">
            <v>UNITED KINGDOM</v>
          </cell>
          <cell r="E1681" t="str">
            <v>ba1</v>
          </cell>
        </row>
        <row r="1682">
          <cell r="C1682" t="str">
            <v>NationsBank of Delaware, N.A.</v>
          </cell>
          <cell r="D1682" t="str">
            <v>UNITED STATES</v>
          </cell>
          <cell r="E1682" t="str">
            <v>a2</v>
          </cell>
        </row>
        <row r="1683">
          <cell r="C1683" t="str">
            <v>NationsBank of Georgia, N.A.</v>
          </cell>
          <cell r="D1683" t="str">
            <v>UNITED STATES</v>
          </cell>
          <cell r="E1683" t="str">
            <v>a2</v>
          </cell>
        </row>
        <row r="1684">
          <cell r="C1684" t="str">
            <v>NationsBank of Tennessee, N.A.</v>
          </cell>
          <cell r="D1684" t="str">
            <v>UNITED STATES</v>
          </cell>
          <cell r="E1684" t="str">
            <v>aa3</v>
          </cell>
        </row>
        <row r="1685">
          <cell r="C1685" t="str">
            <v>NationsBank of Texas, N.A. (Old)</v>
          </cell>
          <cell r="D1685" t="str">
            <v>UNITED STATES</v>
          </cell>
          <cell r="E1685" t="str">
            <v>aa3</v>
          </cell>
        </row>
        <row r="1686">
          <cell r="C1686" t="str">
            <v>NationsBank, N.A. (South)</v>
          </cell>
          <cell r="D1686" t="str">
            <v>UNITED STATES</v>
          </cell>
          <cell r="E1686" t="str">
            <v>aa2</v>
          </cell>
        </row>
        <row r="1687">
          <cell r="C1687" t="str">
            <v>NationsBank, National Association (Old)</v>
          </cell>
          <cell r="D1687" t="str">
            <v>UNITED STATES</v>
          </cell>
          <cell r="E1687" t="str">
            <v>aa3</v>
          </cell>
        </row>
        <row r="1688">
          <cell r="C1688" t="str">
            <v>Nationwide Building Society</v>
          </cell>
          <cell r="D1688" t="str">
            <v>UNITED KINGDOM</v>
          </cell>
          <cell r="E1688" t="str">
            <v>a3</v>
          </cell>
        </row>
        <row r="1689">
          <cell r="C1689" t="str">
            <v>Natixis</v>
          </cell>
          <cell r="D1689" t="str">
            <v>FRANCE</v>
          </cell>
          <cell r="E1689" t="str">
            <v>ba2</v>
          </cell>
        </row>
        <row r="1690">
          <cell r="C1690" t="str">
            <v>Natixis Bank (ZAO)</v>
          </cell>
          <cell r="D1690" t="str">
            <v>RUSSIA</v>
          </cell>
          <cell r="E1690" t="str">
            <v>b1</v>
          </cell>
        </row>
        <row r="1691">
          <cell r="C1691" t="str">
            <v>Natstorgbank</v>
          </cell>
          <cell r="D1691" t="str">
            <v>RUSSIA</v>
          </cell>
          <cell r="E1691" t="str">
            <v>caa3</v>
          </cell>
        </row>
        <row r="1692">
          <cell r="C1692" t="str">
            <v>NBC Bank</v>
          </cell>
          <cell r="D1692" t="str">
            <v>AZERBAIJAN</v>
          </cell>
          <cell r="E1692" t="str">
            <v>caa3</v>
          </cell>
        </row>
        <row r="1693">
          <cell r="C1693" t="str">
            <v>NBD Bank</v>
          </cell>
          <cell r="D1693" t="str">
            <v>RUSSIA</v>
          </cell>
          <cell r="E1693" t="str">
            <v>b1</v>
          </cell>
        </row>
        <row r="1694">
          <cell r="C1694" t="str">
            <v>NBD Bank (Illinois)</v>
          </cell>
          <cell r="D1694" t="str">
            <v>UNITED STATES</v>
          </cell>
          <cell r="E1694" t="str">
            <v>aa3</v>
          </cell>
        </row>
        <row r="1695">
          <cell r="C1695" t="str">
            <v>NBD Bank, N.A.</v>
          </cell>
          <cell r="D1695" t="str">
            <v>UNITED STATES</v>
          </cell>
          <cell r="E1695" t="str">
            <v>aa3</v>
          </cell>
        </row>
        <row r="1696">
          <cell r="C1696" t="str">
            <v>NCG Banco S.A.</v>
          </cell>
          <cell r="D1696" t="str">
            <v>SPAIN</v>
          </cell>
          <cell r="E1696" t="str">
            <v>caa2</v>
          </cell>
        </row>
        <row r="1697">
          <cell r="C1697" t="str">
            <v>Nedbank Limited</v>
          </cell>
          <cell r="D1697" t="str">
            <v>SOUTH AFRICA</v>
          </cell>
          <cell r="E1697" t="str">
            <v>baa1</v>
          </cell>
        </row>
        <row r="1698">
          <cell r="C1698" t="str">
            <v>Nedbank Private Wealth Limited</v>
          </cell>
          <cell r="D1698" t="str">
            <v>ISLE OF MAN</v>
          </cell>
          <cell r="E1698" t="str">
            <v>baa3</v>
          </cell>
        </row>
        <row r="1699">
          <cell r="C1699" t="str">
            <v>Nederlandse Waterschapsbank N.V.</v>
          </cell>
          <cell r="D1699" t="str">
            <v>NETHERLANDS</v>
          </cell>
          <cell r="E1699" t="str">
            <v>a2</v>
          </cell>
        </row>
        <row r="1700">
          <cell r="C1700" t="str">
            <v>Nevada State Bank</v>
          </cell>
          <cell r="D1700" t="str">
            <v>UNITED STATES</v>
          </cell>
          <cell r="E1700" t="str">
            <v>baa3</v>
          </cell>
        </row>
        <row r="1701">
          <cell r="C1701" t="str">
            <v>New Jersey National Bank</v>
          </cell>
          <cell r="D1701" t="str">
            <v>UNITED STATES</v>
          </cell>
          <cell r="E1701" t="str">
            <v>a2</v>
          </cell>
        </row>
        <row r="1702">
          <cell r="C1702" t="str">
            <v>New York Community Bank</v>
          </cell>
          <cell r="D1702" t="str">
            <v>UNITED STATES</v>
          </cell>
          <cell r="E1702" t="str">
            <v>a3</v>
          </cell>
        </row>
        <row r="1703">
          <cell r="C1703" t="str">
            <v>Newcastle Building Society</v>
          </cell>
          <cell r="D1703" t="str">
            <v>UNITED KINGDOM</v>
          </cell>
          <cell r="E1703" t="str">
            <v>ba3</v>
          </cell>
        </row>
        <row r="1704">
          <cell r="C1704" t="str">
            <v>Newcastle Permanent Building Society</v>
          </cell>
          <cell r="D1704" t="str">
            <v>AUSTRALIA</v>
          </cell>
          <cell r="E1704" t="str">
            <v>a2</v>
          </cell>
        </row>
        <row r="1705">
          <cell r="C1705" t="str">
            <v>NIBC Bank N.V.</v>
          </cell>
          <cell r="D1705" t="str">
            <v>NETHERLANDS</v>
          </cell>
          <cell r="E1705" t="str">
            <v>baa3</v>
          </cell>
        </row>
        <row r="1706">
          <cell r="C1706" t="str">
            <v>Nikko Bank (UK) plc</v>
          </cell>
          <cell r="D1706" t="str">
            <v>UNITED KINGDOM</v>
          </cell>
          <cell r="E1706" t="str">
            <v>ba2</v>
          </cell>
        </row>
        <row r="1707">
          <cell r="C1707" t="str">
            <v>Nikoil IBG Bank</v>
          </cell>
          <cell r="D1707" t="str">
            <v>RUSSIA</v>
          </cell>
          <cell r="E1707" t="str">
            <v>b2</v>
          </cell>
        </row>
        <row r="1708">
          <cell r="C1708" t="str">
            <v>Nippon Trust Bank Ltd.</v>
          </cell>
          <cell r="D1708" t="str">
            <v>JAPAN</v>
          </cell>
          <cell r="E1708" t="str">
            <v>b2</v>
          </cell>
        </row>
        <row r="1709">
          <cell r="C1709" t="str">
            <v>Nishi-Nippon City Bank, Ltd</v>
          </cell>
          <cell r="D1709" t="str">
            <v>JAPAN</v>
          </cell>
          <cell r="E1709" t="str">
            <v>ba3</v>
          </cell>
        </row>
        <row r="1710">
          <cell r="C1710" t="str">
            <v>NK Bank</v>
          </cell>
          <cell r="D1710" t="str">
            <v>RUSSIA</v>
          </cell>
          <cell r="E1710" t="str">
            <v>b3</v>
          </cell>
        </row>
        <row r="1711">
          <cell r="C1711" t="str">
            <v>Nomura Bank International Plc</v>
          </cell>
          <cell r="D1711" t="str">
            <v>UNITED KINGDOM</v>
          </cell>
          <cell r="E1711" t="str">
            <v>caa3</v>
          </cell>
        </row>
        <row r="1712">
          <cell r="C1712" t="str">
            <v>NongHyup Bank</v>
          </cell>
          <cell r="D1712" t="str">
            <v>KOREA</v>
          </cell>
          <cell r="E1712" t="str">
            <v>baa3</v>
          </cell>
        </row>
        <row r="1713">
          <cell r="C1713" t="str">
            <v>Norddeutsche Landesbank GZ</v>
          </cell>
          <cell r="D1713" t="str">
            <v>GERMANY</v>
          </cell>
          <cell r="E1713" t="str">
            <v>ba2</v>
          </cell>
        </row>
        <row r="1714">
          <cell r="C1714" t="str">
            <v>Norddeutsche Landesbank Luxembourg S.A.</v>
          </cell>
          <cell r="D1714" t="str">
            <v>LUXEMBOURG</v>
          </cell>
          <cell r="E1714" t="str">
            <v>ba2</v>
          </cell>
        </row>
        <row r="1715">
          <cell r="C1715" t="str">
            <v>Nordea Bank AB</v>
          </cell>
          <cell r="D1715" t="str">
            <v>SWEDEN</v>
          </cell>
          <cell r="E1715" t="str">
            <v>a3</v>
          </cell>
        </row>
        <row r="1716">
          <cell r="C1716" t="str">
            <v>Nordea Bank Danmark A/S</v>
          </cell>
          <cell r="D1716" t="str">
            <v>DENMARK</v>
          </cell>
          <cell r="E1716" t="str">
            <v>baa1</v>
          </cell>
        </row>
        <row r="1717">
          <cell r="C1717" t="str">
            <v>Nordea Bank Finland Plc</v>
          </cell>
          <cell r="D1717" t="str">
            <v>FINLAND</v>
          </cell>
          <cell r="E1717" t="str">
            <v>a3</v>
          </cell>
        </row>
        <row r="1718">
          <cell r="C1718" t="str">
            <v>Nordea Bank Norge ASA</v>
          </cell>
          <cell r="D1718" t="str">
            <v>NORWAY</v>
          </cell>
          <cell r="E1718" t="str">
            <v>baa1</v>
          </cell>
        </row>
        <row r="1719">
          <cell r="C1719" t="str">
            <v>Nordea Bank Sweden AB (publ)</v>
          </cell>
          <cell r="D1719" t="str">
            <v>SWEDEN</v>
          </cell>
          <cell r="E1719" t="str">
            <v>aa3</v>
          </cell>
        </row>
        <row r="1720">
          <cell r="C1720" t="str">
            <v>Norinchukin Bank</v>
          </cell>
          <cell r="D1720" t="str">
            <v>JAPAN</v>
          </cell>
          <cell r="E1720" t="str">
            <v>baa1</v>
          </cell>
        </row>
        <row r="1721">
          <cell r="C1721" t="str">
            <v>North Fork Bank</v>
          </cell>
          <cell r="D1721" t="str">
            <v>UNITED STATES</v>
          </cell>
          <cell r="E1721" t="str">
            <v>a2</v>
          </cell>
        </row>
        <row r="1722">
          <cell r="C1722" t="str">
            <v>North Pacific Bank, Ltd.</v>
          </cell>
          <cell r="D1722" t="str">
            <v>JAPAN</v>
          </cell>
          <cell r="E1722" t="str">
            <v>ba1</v>
          </cell>
        </row>
        <row r="1723">
          <cell r="C1723" t="str">
            <v>Northern Central Bank</v>
          </cell>
          <cell r="D1723" t="str">
            <v>UNITED STATES</v>
          </cell>
          <cell r="E1723" t="str">
            <v>a3</v>
          </cell>
        </row>
        <row r="1724">
          <cell r="C1724" t="str">
            <v>Northern Trust Company</v>
          </cell>
          <cell r="D1724" t="str">
            <v>UNITED STATES</v>
          </cell>
          <cell r="E1724" t="str">
            <v>a1</v>
          </cell>
        </row>
        <row r="1725">
          <cell r="C1725" t="str">
            <v>Norvik Banka, JSC</v>
          </cell>
          <cell r="D1725" t="str">
            <v>LATVIA</v>
          </cell>
          <cell r="E1725" t="str">
            <v>b2</v>
          </cell>
        </row>
        <row r="1726">
          <cell r="C1726" t="str">
            <v>Norwich &amp; Peterborough Building Society</v>
          </cell>
          <cell r="D1726" t="str">
            <v>UNITED KINGDOM</v>
          </cell>
          <cell r="E1726" t="str">
            <v>ba3</v>
          </cell>
        </row>
        <row r="1727">
          <cell r="C1727" t="str">
            <v>NOTA BANK</v>
          </cell>
          <cell r="D1727" t="str">
            <v>RUSSIA</v>
          </cell>
          <cell r="E1727" t="str">
            <v>b2</v>
          </cell>
        </row>
        <row r="1728">
          <cell r="C1728" t="str">
            <v>Nottingham Building Society</v>
          </cell>
          <cell r="D1728" t="str">
            <v>UNITED KINGDOM</v>
          </cell>
          <cell r="E1728" t="str">
            <v>baa2</v>
          </cell>
        </row>
        <row r="1729">
          <cell r="C1729" t="str">
            <v>Nova Kreditna banka Maribor d.d.</v>
          </cell>
          <cell r="D1729" t="str">
            <v>SLOVENIA</v>
          </cell>
          <cell r="E1729" t="str">
            <v>caa2</v>
          </cell>
        </row>
        <row r="1730">
          <cell r="C1730" t="str">
            <v>Nova Ljubljanska banka d.d.</v>
          </cell>
          <cell r="D1730" t="str">
            <v>SLOVENIA</v>
          </cell>
          <cell r="E1730" t="str">
            <v>caa2</v>
          </cell>
        </row>
        <row r="1731">
          <cell r="C1731" t="str">
            <v>Novikombank JSC Bank</v>
          </cell>
          <cell r="D1731" t="str">
            <v>RUSSIA</v>
          </cell>
          <cell r="E1731" t="str">
            <v>b2</v>
          </cell>
        </row>
        <row r="1732">
          <cell r="C1732" t="str">
            <v>Novo Banco, S.A.</v>
          </cell>
          <cell r="D1732" t="str">
            <v>PORTUGAL</v>
          </cell>
          <cell r="E1732" t="str">
            <v>ca</v>
          </cell>
        </row>
        <row r="1733">
          <cell r="C1733" t="str">
            <v>NRAM PLC</v>
          </cell>
          <cell r="D1733" t="str">
            <v>UNITED KINGDOM</v>
          </cell>
          <cell r="E1733" t="str">
            <v>caa3</v>
          </cell>
        </row>
        <row r="1734">
          <cell r="C1734" t="str">
            <v>NRW.BANK</v>
          </cell>
          <cell r="D1734" t="str">
            <v>GERMANY</v>
          </cell>
          <cell r="E1734" t="str">
            <v>ba3</v>
          </cell>
        </row>
        <row r="1735">
          <cell r="C1735" t="str">
            <v>NS Bank</v>
          </cell>
          <cell r="D1735" t="str">
            <v>RUSSIA</v>
          </cell>
          <cell r="E1735" t="str">
            <v>b3</v>
          </cell>
        </row>
        <row r="1736">
          <cell r="C1736" t="str">
            <v>Nuevo Banco Bisel S.A.</v>
          </cell>
          <cell r="D1736" t="str">
            <v>ARGENTINA</v>
          </cell>
          <cell r="E1736" t="str">
            <v>ba2</v>
          </cell>
        </row>
        <row r="1737">
          <cell r="C1737" t="str">
            <v>Nuevo Banco de La Rioja S.A.</v>
          </cell>
          <cell r="D1737" t="str">
            <v>ARGENTINA</v>
          </cell>
          <cell r="E1737" t="str">
            <v>caa1</v>
          </cell>
        </row>
        <row r="1738">
          <cell r="C1738" t="str">
            <v>Nuevo Banco de La Rioja S.A.</v>
          </cell>
          <cell r="D1738" t="str">
            <v>ARGENTINA</v>
          </cell>
          <cell r="E1738" t="str">
            <v>caa3</v>
          </cell>
        </row>
        <row r="1739">
          <cell r="C1739" t="str">
            <v>Nuevo Banco Suquia S.A.</v>
          </cell>
          <cell r="D1739" t="str">
            <v>ARGENTINA</v>
          </cell>
          <cell r="E1739" t="str">
            <v>ba2</v>
          </cell>
        </row>
        <row r="1740">
          <cell r="C1740" t="str">
            <v>Nykredit Bank A/S</v>
          </cell>
          <cell r="D1740" t="str">
            <v>DENMARK</v>
          </cell>
          <cell r="E1740" t="str">
            <v>baa3</v>
          </cell>
        </row>
        <row r="1741">
          <cell r="C1741" t="str">
            <v>Oberbank AG</v>
          </cell>
          <cell r="D1741" t="str">
            <v>AUSTRIA</v>
          </cell>
          <cell r="E1741" t="str">
            <v>baa3</v>
          </cell>
        </row>
        <row r="1742">
          <cell r="C1742" t="str">
            <v>Oberoesterreichische Landesbank AG</v>
          </cell>
          <cell r="D1742" t="str">
            <v>AUSTRIA</v>
          </cell>
          <cell r="E1742" t="str">
            <v>ba3</v>
          </cell>
        </row>
        <row r="1743">
          <cell r="C1743" t="str">
            <v>Ocean National Bank</v>
          </cell>
          <cell r="D1743" t="str">
            <v>UNITED STATES</v>
          </cell>
          <cell r="E1743" t="str">
            <v>a2</v>
          </cell>
        </row>
        <row r="1744">
          <cell r="C1744" t="str">
            <v>Ocwen Federal Bank FSB</v>
          </cell>
          <cell r="D1744" t="str">
            <v>UNITED STATES</v>
          </cell>
          <cell r="E1744" t="str">
            <v>ba2</v>
          </cell>
        </row>
        <row r="1745">
          <cell r="C1745" t="str">
            <v>Oddo &amp; Cie</v>
          </cell>
          <cell r="D1745" t="str">
            <v>FRANCE</v>
          </cell>
          <cell r="E1745" t="str">
            <v>ba1</v>
          </cell>
        </row>
        <row r="1746">
          <cell r="C1746" t="str">
            <v>Oesterreichische Postsparkasse AG</v>
          </cell>
          <cell r="D1746" t="str">
            <v>AUSTRIA</v>
          </cell>
          <cell r="E1746" t="str">
            <v>a2</v>
          </cell>
        </row>
        <row r="1747">
          <cell r="C1747" t="str">
            <v>Oesterreichische Volksbanken AG</v>
          </cell>
          <cell r="D1747" t="str">
            <v>AUSTRIA</v>
          </cell>
          <cell r="E1747" t="str">
            <v>caa1</v>
          </cell>
        </row>
        <row r="1748">
          <cell r="C1748" t="str">
            <v>Oesterreichischer Volksbanken-Verbund</v>
          </cell>
          <cell r="D1748" t="str">
            <v>AUSTRIA</v>
          </cell>
          <cell r="E1748" t="str">
            <v>caa1</v>
          </cell>
        </row>
        <row r="1749">
          <cell r="C1749" t="str">
            <v>Ogaki Kyoritsu Bank, Ltd.</v>
          </cell>
          <cell r="D1749" t="str">
            <v>JAPAN</v>
          </cell>
          <cell r="E1749" t="str">
            <v>baa3</v>
          </cell>
        </row>
        <row r="1750">
          <cell r="C1750" t="str">
            <v>OJSC Bank Eskhata</v>
          </cell>
          <cell r="D1750" t="str">
            <v>TAJIKISTAN</v>
          </cell>
          <cell r="E1750" t="str">
            <v>b3</v>
          </cell>
        </row>
        <row r="1751">
          <cell r="C1751" t="str">
            <v>OJSC Bank Eskhata</v>
          </cell>
          <cell r="D1751" t="str">
            <v>TAJIKISTAN</v>
          </cell>
          <cell r="E1751" t="str">
            <v>b3</v>
          </cell>
        </row>
        <row r="1752">
          <cell r="C1752" t="str">
            <v>OJSC Bank of Baku</v>
          </cell>
          <cell r="D1752" t="str">
            <v>AZERBAIJAN</v>
          </cell>
          <cell r="E1752" t="str">
            <v>b1</v>
          </cell>
        </row>
        <row r="1753">
          <cell r="C1753" t="str">
            <v>OJSC XALQ BANK</v>
          </cell>
          <cell r="D1753" t="str">
            <v>AZERBAIJAN</v>
          </cell>
          <cell r="E1753" t="str">
            <v>b3</v>
          </cell>
        </row>
        <row r="1754">
          <cell r="C1754" t="str">
            <v>Old Kent Bank (Illinois)</v>
          </cell>
          <cell r="D1754" t="str">
            <v>UNITED STATES</v>
          </cell>
          <cell r="E1754" t="str">
            <v>aa3</v>
          </cell>
        </row>
        <row r="1755">
          <cell r="C1755" t="str">
            <v>Old National Bank</v>
          </cell>
          <cell r="D1755" t="str">
            <v>UNITED STATES</v>
          </cell>
          <cell r="E1755" t="str">
            <v>a2</v>
          </cell>
        </row>
        <row r="1756">
          <cell r="C1756" t="str">
            <v>Oman Arab Bank (SAOC)</v>
          </cell>
          <cell r="D1756" t="str">
            <v>OMAN</v>
          </cell>
          <cell r="E1756" t="str">
            <v>baa2</v>
          </cell>
        </row>
        <row r="1757">
          <cell r="C1757" t="str">
            <v>OnBank &amp; Trust Company</v>
          </cell>
          <cell r="D1757" t="str">
            <v>UNITED STATES</v>
          </cell>
          <cell r="E1757" t="str">
            <v>a3</v>
          </cell>
        </row>
        <row r="1758">
          <cell r="C1758" t="str">
            <v>One Valley Bank, N.A.</v>
          </cell>
          <cell r="D1758" t="str">
            <v>UNITED STATES</v>
          </cell>
          <cell r="E1758" t="str">
            <v>a1</v>
          </cell>
        </row>
        <row r="1759">
          <cell r="C1759" t="str">
            <v>OP-Pohjola Group</v>
          </cell>
          <cell r="D1759" t="str">
            <v>FINLAND</v>
          </cell>
          <cell r="E1759" t="str">
            <v>a3</v>
          </cell>
        </row>
        <row r="1760">
          <cell r="C1760" t="str">
            <v>Orgresbank</v>
          </cell>
          <cell r="D1760" t="str">
            <v>RUSSIA</v>
          </cell>
          <cell r="E1760" t="str">
            <v>b2</v>
          </cell>
        </row>
        <row r="1761">
          <cell r="C1761" t="str">
            <v>Orgresbank</v>
          </cell>
          <cell r="D1761" t="str">
            <v>RUSSIA</v>
          </cell>
          <cell r="E1761" t="str">
            <v>b2</v>
          </cell>
        </row>
        <row r="1762">
          <cell r="C1762" t="str">
            <v>Oriental Bank of Commerce</v>
          </cell>
          <cell r="D1762" t="str">
            <v>INDIA</v>
          </cell>
          <cell r="E1762" t="str">
            <v>ba2</v>
          </cell>
        </row>
        <row r="1763">
          <cell r="C1763" t="str">
            <v>Osmanli Bankasi A.S.</v>
          </cell>
          <cell r="D1763" t="str">
            <v>TURKEY</v>
          </cell>
          <cell r="E1763" t="str">
            <v>baa2</v>
          </cell>
        </row>
        <row r="1764">
          <cell r="C1764" t="str">
            <v>OSV - Ostdeutscher Sparkassenverband</v>
          </cell>
          <cell r="D1764" t="str">
            <v>GERMANY</v>
          </cell>
          <cell r="E1764" t="str">
            <v>a2</v>
          </cell>
        </row>
        <row r="1765">
          <cell r="C1765" t="str">
            <v>OTKRITIE Commercial Bank (CJSC)</v>
          </cell>
          <cell r="D1765" t="str">
            <v>RUSSIA</v>
          </cell>
          <cell r="E1765" t="str">
            <v>caa3</v>
          </cell>
        </row>
        <row r="1766">
          <cell r="C1766" t="str">
            <v>OTP Bank (Russia), OJSC</v>
          </cell>
          <cell r="D1766" t="str">
            <v>RUSSIA</v>
          </cell>
          <cell r="E1766" t="str">
            <v>ba3</v>
          </cell>
        </row>
        <row r="1767">
          <cell r="C1767" t="str">
            <v>OTP Bank (Ukraine)</v>
          </cell>
          <cell r="D1767" t="str">
            <v>UKRAINE</v>
          </cell>
          <cell r="E1767" t="str">
            <v>caa3</v>
          </cell>
        </row>
        <row r="1768">
          <cell r="C1768" t="str">
            <v>OTP Bank NyRt</v>
          </cell>
          <cell r="D1768" t="str">
            <v>HUNGARY</v>
          </cell>
          <cell r="E1768" t="str">
            <v>ba2</v>
          </cell>
        </row>
        <row r="1769">
          <cell r="C1769" t="str">
            <v>OTP Banka Slovensko, a.s. (OBS)</v>
          </cell>
          <cell r="D1769" t="str">
            <v>SLOVAK REPUBLIC</v>
          </cell>
          <cell r="E1769" t="str">
            <v>b1</v>
          </cell>
        </row>
        <row r="1770">
          <cell r="C1770" t="str">
            <v>OTP Jelzalogbank Rt (OTP Mtge Bk)</v>
          </cell>
          <cell r="D1770" t="str">
            <v>HUNGARY</v>
          </cell>
          <cell r="E1770" t="str">
            <v>ba2</v>
          </cell>
        </row>
        <row r="1771">
          <cell r="C1771" t="str">
            <v>Oversea-Chinese Banking Corp Ltd</v>
          </cell>
          <cell r="D1771" t="str">
            <v>SINGAPORE</v>
          </cell>
          <cell r="E1771" t="str">
            <v>aa3</v>
          </cell>
        </row>
        <row r="1772">
          <cell r="C1772" t="str">
            <v>Overseas Union Bank Limited</v>
          </cell>
          <cell r="D1772" t="str">
            <v>SINGAPORE</v>
          </cell>
          <cell r="E1772" t="str">
            <v>aa2</v>
          </cell>
        </row>
        <row r="1773">
          <cell r="C1773" t="str">
            <v>Oyak Bank A.S.</v>
          </cell>
          <cell r="D1773" t="str">
            <v>TURKEY</v>
          </cell>
          <cell r="E1773" t="str">
            <v>ba1</v>
          </cell>
        </row>
        <row r="1774">
          <cell r="C1774" t="str">
            <v>Pamukbank TAS</v>
          </cell>
          <cell r="D1774" t="str">
            <v>TURKEY</v>
          </cell>
          <cell r="E1774" t="str">
            <v>caa3</v>
          </cell>
        </row>
        <row r="1775">
          <cell r="C1775" t="str">
            <v>Pan Indonesia Bank TBK (P.T.)</v>
          </cell>
          <cell r="D1775" t="str">
            <v>INDONESIA</v>
          </cell>
          <cell r="E1775" t="str">
            <v>ba2</v>
          </cell>
        </row>
        <row r="1776">
          <cell r="C1776" t="str">
            <v>Parex Bank</v>
          </cell>
          <cell r="D1776" t="str">
            <v>LATVIA</v>
          </cell>
          <cell r="E1776" t="str">
            <v>caa3</v>
          </cell>
        </row>
        <row r="1777">
          <cell r="C1777" t="str">
            <v>People's United Bank</v>
          </cell>
          <cell r="D1777" t="str">
            <v>UNITED STATES</v>
          </cell>
          <cell r="E1777" t="str">
            <v>a3</v>
          </cell>
        </row>
        <row r="1778">
          <cell r="C1778" t="str">
            <v>PERESVET</v>
          </cell>
          <cell r="D1778" t="str">
            <v>RUSSIA</v>
          </cell>
          <cell r="E1778" t="str">
            <v>b3</v>
          </cell>
        </row>
        <row r="1779">
          <cell r="C1779" t="str">
            <v>PERESVET</v>
          </cell>
          <cell r="D1779" t="str">
            <v>RUSSIA</v>
          </cell>
          <cell r="E1779" t="str">
            <v>b3</v>
          </cell>
        </row>
        <row r="1780">
          <cell r="C1780" t="str">
            <v>Permanent tsb p.l.c.</v>
          </cell>
          <cell r="D1780" t="str">
            <v>IRELAND</v>
          </cell>
          <cell r="E1780" t="str">
            <v>caa3</v>
          </cell>
        </row>
        <row r="1781">
          <cell r="C1781" t="str">
            <v>Pervobank JSC</v>
          </cell>
          <cell r="D1781" t="str">
            <v>RUSSIA</v>
          </cell>
          <cell r="E1781" t="str">
            <v>b3</v>
          </cell>
        </row>
        <row r="1782">
          <cell r="C1782" t="str">
            <v>Petersburg Social Commercial Bank</v>
          </cell>
          <cell r="D1782" t="str">
            <v>RUSSIA</v>
          </cell>
          <cell r="E1782" t="str">
            <v>b2</v>
          </cell>
        </row>
        <row r="1783">
          <cell r="C1783" t="str">
            <v>Petrocommerce Bank (OJSC)</v>
          </cell>
          <cell r="D1783" t="str">
            <v>RUSSIA</v>
          </cell>
          <cell r="E1783" t="str">
            <v>b2</v>
          </cell>
        </row>
        <row r="1784">
          <cell r="C1784" t="str">
            <v>Pfandbriefbank Schweizer. Hypothekarinstitute</v>
          </cell>
          <cell r="D1784" t="str">
            <v>SWITZERLAND</v>
          </cell>
          <cell r="E1784" t="str">
            <v>ba1</v>
          </cell>
        </row>
        <row r="1785">
          <cell r="C1785" t="str">
            <v>Pfandbriefzentrale der Schweiz Kantonalbanken</v>
          </cell>
          <cell r="D1785" t="str">
            <v>SWITZERLAND</v>
          </cell>
          <cell r="E1785" t="str">
            <v>ba1</v>
          </cell>
        </row>
        <row r="1786">
          <cell r="C1786" t="str">
            <v>Philippine Commercial International Bank</v>
          </cell>
          <cell r="D1786" t="str">
            <v>PHILIPPINES</v>
          </cell>
          <cell r="E1786" t="str">
            <v>ba1</v>
          </cell>
        </row>
        <row r="1787">
          <cell r="C1787" t="str">
            <v>Philippine National Bank</v>
          </cell>
          <cell r="D1787" t="str">
            <v>PHILIPPINES</v>
          </cell>
          <cell r="E1787" t="str">
            <v>ba3</v>
          </cell>
        </row>
        <row r="1788">
          <cell r="C1788" t="str">
            <v>Ping An Bank Co., Ltd</v>
          </cell>
          <cell r="D1788" t="str">
            <v>CHINA</v>
          </cell>
          <cell r="E1788" t="str">
            <v>ba2</v>
          </cell>
        </row>
        <row r="1789">
          <cell r="C1789" t="str">
            <v>Piraeus Bank Bulgaria AD</v>
          </cell>
          <cell r="D1789" t="str">
            <v>BULGARIA</v>
          </cell>
          <cell r="E1789" t="str">
            <v>b2</v>
          </cell>
        </row>
        <row r="1790">
          <cell r="C1790" t="str">
            <v>Piraeus Bank S.A.</v>
          </cell>
          <cell r="D1790" t="str">
            <v>GREECE</v>
          </cell>
          <cell r="E1790" t="str">
            <v>caa2</v>
          </cell>
        </row>
        <row r="1791">
          <cell r="C1791" t="str">
            <v>Pivdennyi Bank, JSCB</v>
          </cell>
          <cell r="D1791" t="str">
            <v>UKRAINE</v>
          </cell>
          <cell r="E1791" t="str">
            <v>caa3</v>
          </cell>
        </row>
        <row r="1792">
          <cell r="C1792" t="str">
            <v>PNC Bank, Delaware</v>
          </cell>
          <cell r="D1792" t="str">
            <v>UNITED STATES</v>
          </cell>
          <cell r="E1792" t="str">
            <v>a2</v>
          </cell>
        </row>
        <row r="1793">
          <cell r="C1793" t="str">
            <v>PNC Bank, Kentucky, Inc.</v>
          </cell>
          <cell r="D1793" t="str">
            <v>UNITED STATES</v>
          </cell>
          <cell r="E1793" t="str">
            <v>a2</v>
          </cell>
        </row>
        <row r="1794">
          <cell r="C1794" t="str">
            <v>PNC Bank, N.A.</v>
          </cell>
          <cell r="D1794" t="str">
            <v>UNITED STATES</v>
          </cell>
          <cell r="E1794" t="str">
            <v>a2</v>
          </cell>
        </row>
        <row r="1795">
          <cell r="C1795" t="str">
            <v>PNC Bank, New England</v>
          </cell>
          <cell r="D1795" t="str">
            <v>UNITED STATES</v>
          </cell>
          <cell r="E1795" t="str">
            <v>a3</v>
          </cell>
        </row>
        <row r="1796">
          <cell r="C1796" t="str">
            <v>PNC Bank, Ohio, N.A.</v>
          </cell>
          <cell r="D1796" t="str">
            <v>UNITED STATES</v>
          </cell>
          <cell r="E1796" t="str">
            <v>a2</v>
          </cell>
        </row>
        <row r="1797">
          <cell r="C1797" t="str">
            <v>Po Sang Bank Ltd.</v>
          </cell>
          <cell r="D1797" t="str">
            <v>HONG KONG</v>
          </cell>
          <cell r="E1797" t="str">
            <v>a3</v>
          </cell>
        </row>
        <row r="1798">
          <cell r="C1798" t="str">
            <v>Pohjola Bank plc</v>
          </cell>
          <cell r="D1798" t="str">
            <v>FINLAND</v>
          </cell>
          <cell r="E1798" t="str">
            <v>baa2</v>
          </cell>
        </row>
        <row r="1799">
          <cell r="C1799" t="str">
            <v>Portigon AG</v>
          </cell>
          <cell r="D1799" t="str">
            <v>GERMANY</v>
          </cell>
          <cell r="E1799" t="str">
            <v>caa1</v>
          </cell>
        </row>
        <row r="1800">
          <cell r="C1800" t="str">
            <v>Portman Building Society</v>
          </cell>
          <cell r="D1800" t="str">
            <v>UNITED KINGDOM</v>
          </cell>
          <cell r="E1800" t="str">
            <v>aa3</v>
          </cell>
        </row>
        <row r="1801">
          <cell r="C1801" t="str">
            <v>Postabank es Takarekpenztar Rt.</v>
          </cell>
          <cell r="D1801" t="str">
            <v>HUNGARY</v>
          </cell>
          <cell r="E1801" t="str">
            <v>b2</v>
          </cell>
        </row>
        <row r="1802">
          <cell r="C1802" t="str">
            <v>PostFinance AG</v>
          </cell>
          <cell r="D1802" t="str">
            <v>SWITZERLAND</v>
          </cell>
          <cell r="E1802" t="str">
            <v>a3</v>
          </cell>
        </row>
        <row r="1803">
          <cell r="C1803" t="str">
            <v>Postova banka, a.s</v>
          </cell>
          <cell r="D1803" t="str">
            <v>SLOVAK REPUBLIC</v>
          </cell>
          <cell r="E1803" t="str">
            <v>b2</v>
          </cell>
        </row>
        <row r="1804">
          <cell r="C1804" t="str">
            <v>Powszechna Kasa Oszczednosci Bank Polski S.A.</v>
          </cell>
          <cell r="D1804" t="str">
            <v>POLAND</v>
          </cell>
          <cell r="E1804" t="str">
            <v>baa2</v>
          </cell>
        </row>
        <row r="1805">
          <cell r="C1805" t="str">
            <v>Pravex-Bank Joint-Stock Commercial Bank</v>
          </cell>
          <cell r="D1805" t="str">
            <v>UKRAINE</v>
          </cell>
          <cell r="E1805" t="str">
            <v>b2</v>
          </cell>
        </row>
        <row r="1806">
          <cell r="C1806" t="str">
            <v>Prime Bank Limited</v>
          </cell>
          <cell r="D1806" t="str">
            <v>BANGLADESH</v>
          </cell>
          <cell r="E1806" t="str">
            <v>ba2</v>
          </cell>
        </row>
        <row r="1807">
          <cell r="C1807" t="str">
            <v>Principality Building Society</v>
          </cell>
          <cell r="D1807" t="str">
            <v>UNITED KINGDOM</v>
          </cell>
          <cell r="E1807" t="str">
            <v>ba1</v>
          </cell>
        </row>
        <row r="1808">
          <cell r="C1808" t="str">
            <v>Privatbank</v>
          </cell>
          <cell r="D1808" t="str">
            <v>UKRAINE</v>
          </cell>
          <cell r="E1808" t="str">
            <v>caa3</v>
          </cell>
        </row>
        <row r="1809">
          <cell r="C1809" t="str">
            <v>PrivatBank AS</v>
          </cell>
          <cell r="D1809" t="str">
            <v>LATVIA</v>
          </cell>
          <cell r="E1809" t="str">
            <v>caa1</v>
          </cell>
        </row>
        <row r="1810">
          <cell r="C1810" t="str">
            <v>Privatbanka a.s.</v>
          </cell>
          <cell r="D1810" t="str">
            <v>SLOVAK REPUBLIC</v>
          </cell>
          <cell r="E1810" t="str">
            <v>b2</v>
          </cell>
        </row>
        <row r="1811">
          <cell r="C1811" t="str">
            <v>ProbusinessBank</v>
          </cell>
          <cell r="D1811" t="str">
            <v>RUSSIA</v>
          </cell>
          <cell r="E1811" t="str">
            <v>b3</v>
          </cell>
        </row>
        <row r="1812">
          <cell r="C1812" t="str">
            <v>ProbusinessBank</v>
          </cell>
          <cell r="D1812" t="str">
            <v>RUSSIA</v>
          </cell>
          <cell r="E1812" t="str">
            <v>b2</v>
          </cell>
        </row>
        <row r="1813">
          <cell r="C1813" t="str">
            <v>Prometey Bank</v>
          </cell>
          <cell r="D1813" t="str">
            <v>ARMENIA</v>
          </cell>
          <cell r="E1813" t="str">
            <v>b1</v>
          </cell>
        </row>
        <row r="1814">
          <cell r="C1814" t="str">
            <v>Prominvestbank</v>
          </cell>
          <cell r="D1814" t="str">
            <v>UKRAINE</v>
          </cell>
          <cell r="E1814" t="str">
            <v>caa3</v>
          </cell>
        </row>
        <row r="1815">
          <cell r="C1815" t="str">
            <v>Promsvyazbank</v>
          </cell>
          <cell r="D1815" t="str">
            <v>RUSSIA</v>
          </cell>
          <cell r="E1815" t="str">
            <v>ba3</v>
          </cell>
        </row>
        <row r="1816">
          <cell r="C1816" t="str">
            <v>Provident Bank</v>
          </cell>
          <cell r="D1816" t="str">
            <v>UNITED STATES</v>
          </cell>
          <cell r="E1816" t="str">
            <v>aa3</v>
          </cell>
        </row>
        <row r="1817">
          <cell r="C1817" t="str">
            <v>Providian National Bank</v>
          </cell>
          <cell r="D1817" t="str">
            <v>UNITED STATES</v>
          </cell>
          <cell r="E1817" t="str">
            <v>a2</v>
          </cell>
        </row>
        <row r="1818">
          <cell r="C1818" t="str">
            <v>Providian National Bank (OLD)</v>
          </cell>
          <cell r="D1818" t="str">
            <v>UNITED STATES</v>
          </cell>
          <cell r="E1818" t="str">
            <v>ba2</v>
          </cell>
        </row>
        <row r="1819">
          <cell r="C1819" t="str">
            <v>Prudential Bank &amp; Trust, FSB</v>
          </cell>
          <cell r="D1819" t="str">
            <v>UNITED STATES</v>
          </cell>
          <cell r="E1819" t="str">
            <v>a3</v>
          </cell>
        </row>
        <row r="1820">
          <cell r="C1820" t="str">
            <v>PSA Finance Argentina Comp.Fin.S.A.</v>
          </cell>
          <cell r="D1820" t="str">
            <v>ARGENTINA</v>
          </cell>
          <cell r="E1820" t="str">
            <v>caa1</v>
          </cell>
        </row>
        <row r="1821">
          <cell r="C1821" t="str">
            <v>PSIS Limited</v>
          </cell>
          <cell r="D1821" t="str">
            <v>NEW ZEALAND</v>
          </cell>
          <cell r="E1821" t="str">
            <v>ba2</v>
          </cell>
        </row>
        <row r="1822">
          <cell r="C1822" t="str">
            <v>PT Bank CIMB Niaga Tbk</v>
          </cell>
          <cell r="D1822" t="str">
            <v>INDONESIA</v>
          </cell>
          <cell r="E1822" t="str">
            <v>ba2</v>
          </cell>
        </row>
        <row r="1823">
          <cell r="C1823" t="str">
            <v>PT Bank Lippo Tbk</v>
          </cell>
          <cell r="D1823" t="str">
            <v>INDONESIA</v>
          </cell>
          <cell r="E1823" t="str">
            <v>ba2</v>
          </cell>
        </row>
        <row r="1824">
          <cell r="C1824" t="str">
            <v>Public Bank (Hong Kong) Limited</v>
          </cell>
          <cell r="D1824" t="str">
            <v>HONG KONG</v>
          </cell>
          <cell r="E1824" t="str">
            <v>baa2</v>
          </cell>
        </row>
        <row r="1825">
          <cell r="C1825" t="str">
            <v>Public Bank Berhad</v>
          </cell>
          <cell r="D1825" t="str">
            <v>MALAYSIA</v>
          </cell>
          <cell r="E1825" t="str">
            <v>a3</v>
          </cell>
        </row>
        <row r="1826">
          <cell r="C1826" t="str">
            <v>Puente Hnos. S.A.</v>
          </cell>
          <cell r="D1826" t="str">
            <v>ARGENTINA</v>
          </cell>
          <cell r="E1826" t="str">
            <v>caa1</v>
          </cell>
        </row>
        <row r="1827">
          <cell r="C1827" t="str">
            <v>Punjab National Bank</v>
          </cell>
          <cell r="D1827" t="str">
            <v>INDIA</v>
          </cell>
          <cell r="E1827" t="str">
            <v>ba3</v>
          </cell>
        </row>
        <row r="1828">
          <cell r="C1828" t="str">
            <v>Punjab National Bank (International) Ltd</v>
          </cell>
          <cell r="D1828" t="str">
            <v>UNITED KINGDOM</v>
          </cell>
          <cell r="E1828" t="str">
            <v>ba3</v>
          </cell>
        </row>
        <row r="1829">
          <cell r="C1829" t="str">
            <v>Qatar International Islamic Bank (Q.S.C.)</v>
          </cell>
          <cell r="D1829" t="str">
            <v>QATAR</v>
          </cell>
          <cell r="E1829" t="str">
            <v>ba1</v>
          </cell>
        </row>
        <row r="1830">
          <cell r="C1830" t="str">
            <v>Qatar Islamic Bank S.A.Q.</v>
          </cell>
          <cell r="D1830" t="str">
            <v>QATAR</v>
          </cell>
          <cell r="E1830" t="str">
            <v>ba1</v>
          </cell>
        </row>
        <row r="1831">
          <cell r="C1831" t="str">
            <v>Qatar National Bank</v>
          </cell>
          <cell r="D1831" t="str">
            <v>QATAR</v>
          </cell>
          <cell r="E1831" t="str">
            <v>baa1</v>
          </cell>
        </row>
        <row r="1832">
          <cell r="C1832" t="str">
            <v>Qishloq Qurilish Bank</v>
          </cell>
          <cell r="D1832" t="str">
            <v>UZBEKISTAN</v>
          </cell>
          <cell r="E1832" t="str">
            <v>b2</v>
          </cell>
        </row>
        <row r="1833">
          <cell r="C1833" t="str">
            <v>QT Mutual Bank Limited</v>
          </cell>
          <cell r="D1833" t="str">
            <v>AUSTRALIA</v>
          </cell>
          <cell r="E1833" t="str">
            <v>baa1</v>
          </cell>
        </row>
        <row r="1834">
          <cell r="C1834" t="str">
            <v>QT Mutual Bank Limited</v>
          </cell>
          <cell r="D1834" t="str">
            <v>AUSTRALIA</v>
          </cell>
          <cell r="E1834" t="str">
            <v>baa1</v>
          </cell>
        </row>
        <row r="1835">
          <cell r="C1835" t="str">
            <v>Rabobank Nederland</v>
          </cell>
          <cell r="D1835" t="str">
            <v>NETHERLANDS</v>
          </cell>
          <cell r="E1835" t="str">
            <v>a1</v>
          </cell>
        </row>
        <row r="1836">
          <cell r="C1836" t="str">
            <v>Raiffeisen Bank Aval</v>
          </cell>
          <cell r="D1836" t="str">
            <v>UKRAINE</v>
          </cell>
          <cell r="E1836" t="str">
            <v>caa3</v>
          </cell>
        </row>
        <row r="1837">
          <cell r="C1837" t="str">
            <v>Raiffeisen Bank International AG</v>
          </cell>
          <cell r="D1837" t="str">
            <v>AUSTRIA</v>
          </cell>
          <cell r="E1837" t="str">
            <v>ba1</v>
          </cell>
        </row>
        <row r="1838">
          <cell r="C1838" t="str">
            <v>Raiffeisen Bank Polska S.A.</v>
          </cell>
          <cell r="D1838" t="str">
            <v>POLAND</v>
          </cell>
          <cell r="E1838" t="str">
            <v>ba1</v>
          </cell>
        </row>
        <row r="1839">
          <cell r="C1839" t="str">
            <v>Raiffeisen Bank SA</v>
          </cell>
          <cell r="D1839" t="str">
            <v>ROMANIA</v>
          </cell>
          <cell r="E1839" t="str">
            <v>ba3</v>
          </cell>
        </row>
        <row r="1840">
          <cell r="C1840" t="str">
            <v>Raiffeisen Bankengruppe Oesterreich</v>
          </cell>
          <cell r="D1840" t="str">
            <v>AUSTRIA</v>
          </cell>
          <cell r="E1840" t="str">
            <v>baa2</v>
          </cell>
        </row>
        <row r="1841">
          <cell r="C1841" t="str">
            <v>Raiffeisen Schweiz</v>
          </cell>
          <cell r="D1841" t="str">
            <v>SWITZERLAND</v>
          </cell>
          <cell r="E1841" t="str">
            <v>a3</v>
          </cell>
        </row>
        <row r="1842">
          <cell r="C1842" t="str">
            <v>Raiffeisen Zentralbank Oesterreich AG</v>
          </cell>
          <cell r="D1842" t="str">
            <v>AUSTRIA</v>
          </cell>
          <cell r="E1842" t="str">
            <v>ba1</v>
          </cell>
        </row>
        <row r="1843">
          <cell r="C1843" t="str">
            <v>Raiffeisen-Gruppe</v>
          </cell>
          <cell r="D1843" t="str">
            <v>SWITZERLAND</v>
          </cell>
          <cell r="E1843" t="str">
            <v>a2</v>
          </cell>
        </row>
        <row r="1844">
          <cell r="C1844" t="str">
            <v>Raiffeisen-Landesbank Steiermark AG</v>
          </cell>
          <cell r="D1844" t="str">
            <v>AUSTRIA</v>
          </cell>
          <cell r="E1844" t="str">
            <v>baa2</v>
          </cell>
        </row>
        <row r="1845">
          <cell r="C1845" t="str">
            <v>Raiffeisen-Landesbank Tirol AG</v>
          </cell>
          <cell r="D1845" t="str">
            <v>AUSTRIA</v>
          </cell>
          <cell r="E1845" t="str">
            <v>baa2</v>
          </cell>
        </row>
        <row r="1846">
          <cell r="C1846" t="str">
            <v>Raiffeisen-Landesbank Tirol AG</v>
          </cell>
          <cell r="D1846" t="str">
            <v>AUSTRIA</v>
          </cell>
          <cell r="E1846" t="str">
            <v>baa2</v>
          </cell>
        </row>
        <row r="1847">
          <cell r="C1847" t="str">
            <v>Raiffeisenbank (Bulgaria) EAD</v>
          </cell>
          <cell r="D1847" t="str">
            <v>BULGARIA</v>
          </cell>
          <cell r="E1847" t="str">
            <v>b1</v>
          </cell>
        </row>
        <row r="1848">
          <cell r="C1848" t="str">
            <v>Raiffeisenbank, a.s.</v>
          </cell>
          <cell r="D1848" t="str">
            <v>CZECH REPUBLIC</v>
          </cell>
          <cell r="E1848" t="str">
            <v>ba1</v>
          </cell>
        </row>
        <row r="1849">
          <cell r="C1849" t="str">
            <v>Raiffeisenbank, a.s.</v>
          </cell>
          <cell r="D1849" t="str">
            <v>CZECH REPUBLIC</v>
          </cell>
          <cell r="E1849" t="str">
            <v>ba2</v>
          </cell>
        </row>
        <row r="1850">
          <cell r="C1850" t="str">
            <v>Raiffeisenlandesbank Niederoesterreich-Wien</v>
          </cell>
          <cell r="D1850" t="str">
            <v>AUSTRIA</v>
          </cell>
          <cell r="E1850" t="str">
            <v>baa3</v>
          </cell>
        </row>
        <row r="1851">
          <cell r="C1851" t="str">
            <v>Raiffeisenlandesbank Oberoesterreich AG</v>
          </cell>
          <cell r="D1851" t="str">
            <v>AUSTRIA</v>
          </cell>
          <cell r="E1851" t="str">
            <v>ba1</v>
          </cell>
        </row>
        <row r="1852">
          <cell r="C1852" t="str">
            <v>Raiffeisenlandesbank Vorarlberg</v>
          </cell>
          <cell r="D1852" t="str">
            <v>AUSTRIA</v>
          </cell>
          <cell r="E1852" t="str">
            <v>baa2</v>
          </cell>
        </row>
        <row r="1853">
          <cell r="C1853" t="str">
            <v>Raiffeisenverband Salzburg</v>
          </cell>
          <cell r="D1853" t="str">
            <v>AUSTRIA</v>
          </cell>
          <cell r="E1853" t="str">
            <v>baa2</v>
          </cell>
        </row>
        <row r="1854">
          <cell r="C1854" t="str">
            <v>Raiffeisenverband Salzburg</v>
          </cell>
          <cell r="D1854" t="str">
            <v>AUSTRIA</v>
          </cell>
          <cell r="E1854" t="str">
            <v>baa2</v>
          </cell>
        </row>
        <row r="1855">
          <cell r="C1855" t="str">
            <v>Rawbank</v>
          </cell>
          <cell r="D1855" t="str">
            <v>DEMOCRATIC REPUBLIC OF THE CONGO</v>
          </cell>
          <cell r="E1855" t="str">
            <v>b3</v>
          </cell>
        </row>
        <row r="1856">
          <cell r="C1856" t="str">
            <v>Rawbank</v>
          </cell>
          <cell r="D1856" t="str">
            <v>DEMOCRATIC REPUBLIC OF THE CONGO</v>
          </cell>
          <cell r="E1856" t="str">
            <v>b3</v>
          </cell>
        </row>
        <row r="1857">
          <cell r="C1857" t="str">
            <v>RBC Bank (USA)</v>
          </cell>
          <cell r="D1857" t="str">
            <v>UNITED STATES</v>
          </cell>
          <cell r="E1857" t="str">
            <v>a2</v>
          </cell>
        </row>
        <row r="1858">
          <cell r="C1858" t="str">
            <v>RBC Investor Services Limited</v>
          </cell>
          <cell r="D1858" t="str">
            <v>UNITED KINGDOM</v>
          </cell>
          <cell r="E1858" t="str">
            <v>a2</v>
          </cell>
        </row>
        <row r="1859">
          <cell r="C1859" t="str">
            <v>RCB Bank Ltd.</v>
          </cell>
          <cell r="D1859" t="str">
            <v>CYPRUS</v>
          </cell>
          <cell r="E1859" t="str">
            <v>caa2</v>
          </cell>
        </row>
        <row r="1860">
          <cell r="C1860" t="str">
            <v>RCI Banque</v>
          </cell>
          <cell r="D1860" t="str">
            <v>FRANCE</v>
          </cell>
          <cell r="E1860" t="str">
            <v>baa3</v>
          </cell>
        </row>
        <row r="1861">
          <cell r="C1861" t="str">
            <v>Regions Bank</v>
          </cell>
          <cell r="D1861" t="str">
            <v>UNITED STATES</v>
          </cell>
          <cell r="E1861" t="str">
            <v>baa3</v>
          </cell>
        </row>
        <row r="1862">
          <cell r="C1862" t="str">
            <v>Regions Bank of Louisiana</v>
          </cell>
          <cell r="D1862" t="str">
            <v>UNITED STATES</v>
          </cell>
          <cell r="E1862" t="str">
            <v>a2</v>
          </cell>
        </row>
        <row r="1863">
          <cell r="C1863" t="str">
            <v>Republic National Bank Of New York</v>
          </cell>
          <cell r="D1863" t="str">
            <v>UNITED STATES</v>
          </cell>
          <cell r="E1863" t="str">
            <v>aa3</v>
          </cell>
        </row>
        <row r="1864">
          <cell r="C1864" t="str">
            <v>Resona Bank, Ltd.</v>
          </cell>
          <cell r="D1864" t="str">
            <v>JAPAN</v>
          </cell>
          <cell r="E1864" t="str">
            <v>baa2</v>
          </cell>
        </row>
        <row r="1865">
          <cell r="C1865" t="str">
            <v>Resona Trust &amp; Banking Company, Limited</v>
          </cell>
          <cell r="D1865" t="str">
            <v>JAPAN</v>
          </cell>
          <cell r="E1865" t="str">
            <v>a2</v>
          </cell>
        </row>
        <row r="1866">
          <cell r="C1866" t="str">
            <v>RHB Bank Berhad</v>
          </cell>
          <cell r="D1866" t="str">
            <v>MALAYSIA</v>
          </cell>
          <cell r="E1866" t="str">
            <v>ba1</v>
          </cell>
        </row>
        <row r="1867">
          <cell r="C1867" t="str">
            <v>Rheinhyp Bank Europe plc</v>
          </cell>
          <cell r="D1867" t="str">
            <v>IRELAND</v>
          </cell>
          <cell r="E1867" t="str">
            <v>baa2</v>
          </cell>
        </row>
        <row r="1868">
          <cell r="C1868" t="str">
            <v>RHEINHYP Rheinische Hypothekenbank AG</v>
          </cell>
          <cell r="D1868" t="str">
            <v>GERMANY</v>
          </cell>
          <cell r="E1868" t="str">
            <v>a1</v>
          </cell>
        </row>
        <row r="1869">
          <cell r="C1869" t="str">
            <v>Rhode Island Hospital Trust National Bank</v>
          </cell>
          <cell r="D1869" t="str">
            <v>UNITED STATES</v>
          </cell>
          <cell r="E1869" t="str">
            <v>a2</v>
          </cell>
        </row>
        <row r="1870">
          <cell r="C1870" t="str">
            <v>Riggs Bank, N.A.</v>
          </cell>
          <cell r="D1870" t="str">
            <v>UNITED STATES</v>
          </cell>
          <cell r="E1870" t="str">
            <v>a1</v>
          </cell>
        </row>
        <row r="1871">
          <cell r="C1871" t="str">
            <v>Ringkjobing Landbobank A/s</v>
          </cell>
          <cell r="D1871" t="str">
            <v>DENMARK</v>
          </cell>
          <cell r="E1871" t="str">
            <v>baa1</v>
          </cell>
        </row>
        <row r="1872">
          <cell r="C1872" t="str">
            <v>Riyad Bank</v>
          </cell>
          <cell r="D1872" t="str">
            <v>SAUDI ARABIA</v>
          </cell>
          <cell r="E1872" t="str">
            <v>a3</v>
          </cell>
        </row>
        <row r="1873">
          <cell r="C1873" t="str">
            <v>Rizal Commercial Banking Corporation</v>
          </cell>
          <cell r="D1873" t="str">
            <v>PHILIPPINES</v>
          </cell>
          <cell r="E1873" t="str">
            <v>ba3</v>
          </cell>
        </row>
        <row r="1874">
          <cell r="C1874" t="str">
            <v>Robert Fleming &amp; Co., Ltd.</v>
          </cell>
          <cell r="D1874" t="str">
            <v>UNITED KINGDOM</v>
          </cell>
          <cell r="E1874" t="str">
            <v>a3</v>
          </cell>
        </row>
        <row r="1875">
          <cell r="C1875" t="str">
            <v>Rock Building Society Limited (The)</v>
          </cell>
          <cell r="D1875" t="str">
            <v>AUSTRALIA</v>
          </cell>
          <cell r="E1875" t="str">
            <v>baa3</v>
          </cell>
        </row>
        <row r="1876">
          <cell r="C1876" t="str">
            <v>Rodovid Bank</v>
          </cell>
          <cell r="D1876" t="str">
            <v>UKRAINE</v>
          </cell>
          <cell r="E1876" t="str">
            <v>caa2</v>
          </cell>
        </row>
        <row r="1877">
          <cell r="C1877" t="str">
            <v>Rolo Banca 1473 S.p.A.</v>
          </cell>
          <cell r="D1877" t="str">
            <v>ITALY</v>
          </cell>
          <cell r="E1877" t="str">
            <v>aa3</v>
          </cell>
        </row>
        <row r="1878">
          <cell r="C1878" t="str">
            <v>Rombo Compania Financiera S.A.</v>
          </cell>
          <cell r="D1878" t="str">
            <v>ARGENTINA</v>
          </cell>
          <cell r="E1878" t="str">
            <v>caa1</v>
          </cell>
        </row>
        <row r="1879">
          <cell r="C1879" t="str">
            <v>Rosdorbank</v>
          </cell>
          <cell r="D1879" t="str">
            <v>RUSSIA</v>
          </cell>
          <cell r="E1879" t="str">
            <v>b3</v>
          </cell>
        </row>
        <row r="1880">
          <cell r="C1880" t="str">
            <v>Rosenergobank</v>
          </cell>
          <cell r="D1880" t="str">
            <v>RUSSIA</v>
          </cell>
          <cell r="E1880" t="str">
            <v>b3</v>
          </cell>
        </row>
        <row r="1881">
          <cell r="C1881" t="str">
            <v>Rosevrobank</v>
          </cell>
          <cell r="D1881" t="str">
            <v>RUSSIA</v>
          </cell>
          <cell r="E1881" t="str">
            <v>b1</v>
          </cell>
        </row>
        <row r="1882">
          <cell r="C1882" t="str">
            <v>Rosgosstrakh Bank OJSC</v>
          </cell>
          <cell r="D1882" t="str">
            <v>RUSSIA</v>
          </cell>
          <cell r="E1882" t="str">
            <v>b2</v>
          </cell>
        </row>
        <row r="1883">
          <cell r="C1883" t="str">
            <v>Roskilde Bank A/S</v>
          </cell>
          <cell r="D1883" t="str">
            <v>DENMARK</v>
          </cell>
          <cell r="E1883" t="str">
            <v>caa3</v>
          </cell>
        </row>
        <row r="1884">
          <cell r="C1884" t="str">
            <v>Roslyn Savings Bank (The)</v>
          </cell>
          <cell r="D1884" t="str">
            <v>UNITED STATES</v>
          </cell>
          <cell r="E1884" t="str">
            <v>baa2</v>
          </cell>
        </row>
        <row r="1885">
          <cell r="C1885" t="str">
            <v>Rosprombank</v>
          </cell>
          <cell r="D1885" t="str">
            <v>RUSSIA</v>
          </cell>
          <cell r="E1885" t="str">
            <v>caa2</v>
          </cell>
        </row>
        <row r="1886">
          <cell r="C1886" t="str">
            <v>Rosprombank</v>
          </cell>
          <cell r="D1886" t="str">
            <v>RUSSIA</v>
          </cell>
          <cell r="E1886" t="str">
            <v>b2</v>
          </cell>
        </row>
        <row r="1887">
          <cell r="C1887" t="str">
            <v>Rossiyskiy Kredit Bank</v>
          </cell>
          <cell r="D1887" t="str">
            <v>RUSSIA</v>
          </cell>
          <cell r="E1887" t="str">
            <v>caa1</v>
          </cell>
        </row>
        <row r="1888">
          <cell r="C1888" t="str">
            <v>Rossiysky Kapital Bank</v>
          </cell>
          <cell r="D1888" t="str">
            <v>RUSSIA</v>
          </cell>
          <cell r="E1888" t="str">
            <v>caa1</v>
          </cell>
        </row>
        <row r="1889">
          <cell r="C1889" t="str">
            <v>Rothschild (NM) &amp; Sons Limited</v>
          </cell>
          <cell r="D1889" t="str">
            <v>UNITED KINGDOM</v>
          </cell>
          <cell r="E1889" t="str">
            <v>a3</v>
          </cell>
        </row>
        <row r="1890">
          <cell r="C1890" t="str">
            <v>Royal Bank of Canada</v>
          </cell>
          <cell r="D1890" t="str">
            <v>CANADA</v>
          </cell>
          <cell r="E1890" t="str">
            <v>a2</v>
          </cell>
        </row>
        <row r="1891">
          <cell r="C1891" t="str">
            <v>Royal Bank of Scotland N.V.</v>
          </cell>
          <cell r="D1891" t="str">
            <v>NETHERLANDS</v>
          </cell>
          <cell r="E1891" t="str">
            <v>ba1</v>
          </cell>
        </row>
        <row r="1892">
          <cell r="C1892" t="str">
            <v>Royal Bank of Scotland plc</v>
          </cell>
          <cell r="D1892" t="str">
            <v>UNITED KINGDOM</v>
          </cell>
          <cell r="E1892" t="str">
            <v>ba1</v>
          </cell>
        </row>
        <row r="1893">
          <cell r="C1893" t="str">
            <v>Royal Trust Corporation of Canada</v>
          </cell>
          <cell r="D1893" t="str">
            <v>CANADA</v>
          </cell>
          <cell r="E1893" t="str">
            <v>a2</v>
          </cell>
        </row>
        <row r="1894">
          <cell r="C1894" t="str">
            <v>Rusfinance Bank</v>
          </cell>
          <cell r="D1894" t="str">
            <v>RUSSIA</v>
          </cell>
          <cell r="E1894" t="str">
            <v>b1</v>
          </cell>
        </row>
        <row r="1895">
          <cell r="C1895" t="str">
            <v>Russian Agricultural Bank</v>
          </cell>
          <cell r="D1895" t="str">
            <v>RUSSIA</v>
          </cell>
          <cell r="E1895" t="str">
            <v>b3</v>
          </cell>
        </row>
        <row r="1896">
          <cell r="C1896" t="str">
            <v>Russian International Bank</v>
          </cell>
          <cell r="D1896" t="str">
            <v>RUSSIA</v>
          </cell>
          <cell r="E1896" t="str">
            <v>b3</v>
          </cell>
        </row>
        <row r="1897">
          <cell r="C1897" t="str">
            <v>Russian Regional Development Bank</v>
          </cell>
          <cell r="D1897" t="str">
            <v>RUSSIA</v>
          </cell>
          <cell r="E1897" t="str">
            <v>b2</v>
          </cell>
        </row>
        <row r="1898">
          <cell r="C1898" t="str">
            <v>Russian Standard Bank</v>
          </cell>
          <cell r="D1898" t="str">
            <v>RUSSIA</v>
          </cell>
          <cell r="E1898" t="str">
            <v>b2</v>
          </cell>
        </row>
        <row r="1899">
          <cell r="C1899" t="str">
            <v>Russlavbank</v>
          </cell>
          <cell r="D1899" t="str">
            <v>RUSSIA</v>
          </cell>
          <cell r="E1899" t="str">
            <v>b3</v>
          </cell>
        </row>
        <row r="1900">
          <cell r="C1900" t="str">
            <v>Sabanci Bank Plc</v>
          </cell>
          <cell r="D1900" t="str">
            <v>UNITED KINGDOM</v>
          </cell>
          <cell r="E1900" t="str">
            <v>ba3</v>
          </cell>
        </row>
        <row r="1901">
          <cell r="C1901" t="str">
            <v>Sachsen LB Europe PLC</v>
          </cell>
          <cell r="D1901" t="str">
            <v>IRELAND</v>
          </cell>
          <cell r="E1901" t="str">
            <v>caa3</v>
          </cell>
        </row>
        <row r="1902">
          <cell r="C1902" t="str">
            <v>Saigon - Hanoi Commercial Joint Stock Bank</v>
          </cell>
          <cell r="D1902" t="str">
            <v>VIETNAM</v>
          </cell>
          <cell r="E1902" t="str">
            <v>caa1</v>
          </cell>
        </row>
        <row r="1903">
          <cell r="C1903" t="str">
            <v>Saigon Thuong Tin Commercial Joint-Stock Bank</v>
          </cell>
          <cell r="D1903" t="str">
            <v>VIETNAM</v>
          </cell>
          <cell r="E1903" t="str">
            <v>caa1</v>
          </cell>
        </row>
        <row r="1904">
          <cell r="C1904" t="str">
            <v>Saitama Resona Bank, Ltd.</v>
          </cell>
          <cell r="D1904" t="str">
            <v>JAPAN</v>
          </cell>
          <cell r="E1904" t="str">
            <v>baa2</v>
          </cell>
        </row>
        <row r="1905">
          <cell r="C1905" t="str">
            <v>Sakura Bank, Ltd.</v>
          </cell>
          <cell r="D1905" t="str">
            <v>JAPAN</v>
          </cell>
          <cell r="E1905" t="str">
            <v>b2</v>
          </cell>
        </row>
        <row r="1906">
          <cell r="C1906" t="str">
            <v>Samba Financial Group</v>
          </cell>
          <cell r="D1906" t="str">
            <v>SAUDI ARABIA</v>
          </cell>
          <cell r="E1906" t="str">
            <v>a2</v>
          </cell>
        </row>
        <row r="1907">
          <cell r="C1907" t="str">
            <v>San-in Godo Bank, Ltd.</v>
          </cell>
          <cell r="D1907" t="str">
            <v>JAPAN</v>
          </cell>
          <cell r="E1907" t="str">
            <v>baa2</v>
          </cell>
        </row>
        <row r="1908">
          <cell r="C1908" t="str">
            <v>Sandnes Sparebank</v>
          </cell>
          <cell r="D1908" t="str">
            <v>NORWAY</v>
          </cell>
          <cell r="E1908" t="str">
            <v>ba2</v>
          </cell>
        </row>
        <row r="1909">
          <cell r="C1909" t="str">
            <v>Sanpaolo IMI S.p.A.</v>
          </cell>
          <cell r="D1909" t="str">
            <v>ITALY</v>
          </cell>
          <cell r="E1909" t="str">
            <v>aa3</v>
          </cell>
        </row>
        <row r="1910">
          <cell r="C1910" t="str">
            <v>Santa Barbara Bank &amp; Trust, N.A.</v>
          </cell>
          <cell r="D1910" t="str">
            <v>UNITED STATES</v>
          </cell>
          <cell r="E1910" t="str">
            <v>a2</v>
          </cell>
        </row>
        <row r="1911">
          <cell r="C1911" t="str">
            <v>Santander Bank, N.A.</v>
          </cell>
          <cell r="D1911" t="str">
            <v>UNITED STATES</v>
          </cell>
          <cell r="E1911" t="str">
            <v>baa1</v>
          </cell>
        </row>
        <row r="1912">
          <cell r="C1912" t="str">
            <v>Santander Consumer Bank AG</v>
          </cell>
          <cell r="D1912" t="str">
            <v>GERMANY</v>
          </cell>
          <cell r="E1912" t="str">
            <v>baa2</v>
          </cell>
        </row>
        <row r="1913">
          <cell r="C1913" t="str">
            <v>Santander Consumer Bank S.p.A.</v>
          </cell>
          <cell r="D1913" t="str">
            <v>ITALY</v>
          </cell>
          <cell r="E1913" t="str">
            <v>ba1</v>
          </cell>
        </row>
        <row r="1914">
          <cell r="C1914" t="str">
            <v>Santander Consumer Finance S.A.</v>
          </cell>
          <cell r="D1914" t="str">
            <v>SPAIN</v>
          </cell>
          <cell r="E1914" t="str">
            <v>baa2</v>
          </cell>
        </row>
        <row r="1915">
          <cell r="C1915" t="str">
            <v>Santander UK PLC</v>
          </cell>
          <cell r="D1915" t="str">
            <v>UNITED KINGDOM</v>
          </cell>
          <cell r="E1915" t="str">
            <v>baa1</v>
          </cell>
        </row>
        <row r="1916">
          <cell r="C1916" t="str">
            <v>Sanwa Bank, Ltd.</v>
          </cell>
          <cell r="D1916" t="str">
            <v>JAPAN</v>
          </cell>
          <cell r="E1916" t="str">
            <v>b2</v>
          </cell>
        </row>
        <row r="1917">
          <cell r="C1917" t="str">
            <v>SAROVBUSINESSBANK</v>
          </cell>
          <cell r="D1917" t="str">
            <v>RUSSIA</v>
          </cell>
          <cell r="E1917" t="str">
            <v>b2</v>
          </cell>
        </row>
        <row r="1918">
          <cell r="C1918" t="str">
            <v>Sasfin Bank Limited</v>
          </cell>
          <cell r="D1918" t="str">
            <v>SOUTH AFRICA</v>
          </cell>
          <cell r="E1918" t="str">
            <v>ba3</v>
          </cell>
        </row>
        <row r="1919">
          <cell r="C1919" t="str">
            <v>Saudi British Bank</v>
          </cell>
          <cell r="D1919" t="str">
            <v>SAUDI ARABIA</v>
          </cell>
          <cell r="E1919" t="str">
            <v>a2</v>
          </cell>
        </row>
        <row r="1920">
          <cell r="C1920" t="str">
            <v>Saudi Cairo Bank</v>
          </cell>
          <cell r="D1920" t="str">
            <v>SAUDI ARABIA</v>
          </cell>
          <cell r="E1920" t="str">
            <v>ba2</v>
          </cell>
        </row>
        <row r="1921">
          <cell r="C1921" t="str">
            <v>Saudi Hollandi Bank</v>
          </cell>
          <cell r="D1921" t="str">
            <v>SAUDI ARABIA</v>
          </cell>
          <cell r="E1921" t="str">
            <v>baa1</v>
          </cell>
        </row>
        <row r="1922">
          <cell r="C1922" t="str">
            <v>Saudi Investment Bank</v>
          </cell>
          <cell r="D1922" t="str">
            <v>SAUDI ARABIA</v>
          </cell>
          <cell r="E1922" t="str">
            <v>baa2</v>
          </cell>
        </row>
        <row r="1923">
          <cell r="C1923" t="str">
            <v>Savdogar Bank</v>
          </cell>
          <cell r="D1923" t="str">
            <v>UZBEKISTAN</v>
          </cell>
          <cell r="E1923" t="str">
            <v>b2</v>
          </cell>
        </row>
        <row r="1924">
          <cell r="C1924" t="str">
            <v>Savings Bank of Ukraine</v>
          </cell>
          <cell r="D1924" t="str">
            <v>UKRAINE</v>
          </cell>
          <cell r="E1924" t="str">
            <v>caa3</v>
          </cell>
        </row>
        <row r="1925">
          <cell r="C1925" t="str">
            <v>SB Bank</v>
          </cell>
          <cell r="D1925" t="str">
            <v>RUSSIA</v>
          </cell>
          <cell r="E1925" t="str">
            <v>b3</v>
          </cell>
        </row>
        <row r="1926">
          <cell r="C1926" t="str">
            <v>SB Sberbank JSC</v>
          </cell>
          <cell r="D1926" t="str">
            <v>KAZAKHSTAN</v>
          </cell>
          <cell r="E1926" t="str">
            <v>b2</v>
          </cell>
        </row>
        <row r="1927">
          <cell r="C1927" t="str">
            <v>Sberbank</v>
          </cell>
          <cell r="D1927" t="str">
            <v>RUSSIA</v>
          </cell>
          <cell r="E1927" t="str">
            <v>baa3</v>
          </cell>
        </row>
        <row r="1928">
          <cell r="C1928" t="str">
            <v>SBI Sumishin Net Bank, Ltd.</v>
          </cell>
          <cell r="D1928" t="str">
            <v>JAPAN</v>
          </cell>
          <cell r="E1928" t="str">
            <v>ba1</v>
          </cell>
        </row>
        <row r="1929">
          <cell r="C1929" t="str">
            <v>SBS-AGRO Bank</v>
          </cell>
          <cell r="D1929" t="str">
            <v>RUSSIA</v>
          </cell>
          <cell r="E1929" t="str">
            <v>caa3</v>
          </cell>
        </row>
        <row r="1930">
          <cell r="C1930" t="str">
            <v>SC Citadele Banka</v>
          </cell>
          <cell r="D1930" t="str">
            <v>LATVIA</v>
          </cell>
          <cell r="E1930" t="str">
            <v>b3</v>
          </cell>
        </row>
        <row r="1931">
          <cell r="C1931" t="str">
            <v>Scarborough Building Society</v>
          </cell>
          <cell r="D1931" t="str">
            <v>UNITED KINGDOM</v>
          </cell>
          <cell r="E1931" t="str">
            <v>baa2</v>
          </cell>
        </row>
        <row r="1932">
          <cell r="C1932" t="str">
            <v>Scotiabank Chile</v>
          </cell>
          <cell r="D1932" t="str">
            <v>CHILE</v>
          </cell>
          <cell r="E1932" t="str">
            <v>ba1</v>
          </cell>
        </row>
        <row r="1933">
          <cell r="C1933" t="str">
            <v>Scotiabank Inverlat S.A.</v>
          </cell>
          <cell r="D1933" t="str">
            <v>MEXICO</v>
          </cell>
          <cell r="E1933" t="str">
            <v>baa2</v>
          </cell>
        </row>
        <row r="1934">
          <cell r="C1934" t="str">
            <v>Scotiabank Peru</v>
          </cell>
          <cell r="D1934" t="str">
            <v>PERU</v>
          </cell>
          <cell r="E1934" t="str">
            <v>baa3</v>
          </cell>
        </row>
        <row r="1935">
          <cell r="C1935" t="str">
            <v>Scotiabank Quilmes S.A.</v>
          </cell>
          <cell r="D1935" t="str">
            <v>ARGENTINA</v>
          </cell>
          <cell r="E1935" t="str">
            <v>caa3</v>
          </cell>
        </row>
        <row r="1936">
          <cell r="C1936" t="str">
            <v>SEB</v>
          </cell>
          <cell r="D1936" t="str">
            <v>SWEDEN</v>
          </cell>
          <cell r="E1936" t="str">
            <v>baa1</v>
          </cell>
        </row>
        <row r="1937">
          <cell r="C1937" t="str">
            <v>SEB AG</v>
          </cell>
          <cell r="D1937" t="str">
            <v>GERMANY</v>
          </cell>
          <cell r="E1937" t="str">
            <v>ba1</v>
          </cell>
        </row>
        <row r="1938">
          <cell r="C1938" t="str">
            <v>SEB Eesti Uhispank (Estonian Union Bank)</v>
          </cell>
          <cell r="D1938" t="str">
            <v>ESTONIA</v>
          </cell>
          <cell r="E1938" t="str">
            <v>baa2</v>
          </cell>
        </row>
        <row r="1939">
          <cell r="C1939" t="str">
            <v>SEB Unibanka</v>
          </cell>
          <cell r="D1939" t="str">
            <v>LATVIA</v>
          </cell>
          <cell r="E1939" t="str">
            <v>baa2</v>
          </cell>
        </row>
        <row r="1940">
          <cell r="C1940" t="str">
            <v>Sekerbank T.A.S.</v>
          </cell>
          <cell r="D1940" t="str">
            <v>TURKEY</v>
          </cell>
          <cell r="E1940" t="str">
            <v>ba2</v>
          </cell>
        </row>
        <row r="1941">
          <cell r="C1941" t="str">
            <v>Sekerbank T.A.S.</v>
          </cell>
          <cell r="D1941" t="str">
            <v>TURKEY</v>
          </cell>
          <cell r="E1941" t="str">
            <v>ba3</v>
          </cell>
        </row>
        <row r="1942">
          <cell r="C1942" t="str">
            <v>SeoulBank</v>
          </cell>
          <cell r="D1942" t="str">
            <v>KOREA</v>
          </cell>
          <cell r="E1942" t="str">
            <v>b2</v>
          </cell>
        </row>
        <row r="1943">
          <cell r="C1943" t="str">
            <v>Shandong Int'l. Trust &amp; Investment Corp.</v>
          </cell>
          <cell r="D1943" t="str">
            <v>CHINA</v>
          </cell>
          <cell r="E1943" t="str">
            <v>caa3</v>
          </cell>
        </row>
        <row r="1944">
          <cell r="C1944" t="str">
            <v>Shanghai Commercial Bank</v>
          </cell>
          <cell r="D1944" t="str">
            <v>HONG KONG</v>
          </cell>
          <cell r="E1944" t="str">
            <v>a2</v>
          </cell>
        </row>
        <row r="1945">
          <cell r="C1945" t="str">
            <v>Shanghai Int'l. Trust &amp; Investment Corp.</v>
          </cell>
          <cell r="D1945" t="str">
            <v>CHINA</v>
          </cell>
          <cell r="E1945" t="str">
            <v>caa3</v>
          </cell>
        </row>
        <row r="1946">
          <cell r="C1946" t="str">
            <v>Shanghai Pudong Development Bank Co., Ltd.</v>
          </cell>
          <cell r="D1946" t="str">
            <v>CHINA</v>
          </cell>
          <cell r="E1946" t="str">
            <v>ba2</v>
          </cell>
        </row>
        <row r="1947">
          <cell r="C1947" t="str">
            <v>Sharjah Islamic Bank PJSC</v>
          </cell>
          <cell r="D1947" t="str">
            <v>UNITED ARAB EMIRATES</v>
          </cell>
          <cell r="E1947" t="str">
            <v>baa3</v>
          </cell>
        </row>
        <row r="1948">
          <cell r="C1948" t="str">
            <v>Sharjah Islamic Bank PJSC</v>
          </cell>
          <cell r="D1948" t="str">
            <v>UNITED ARAB EMIRATES</v>
          </cell>
          <cell r="E1948" t="str">
            <v>baa3</v>
          </cell>
        </row>
        <row r="1949">
          <cell r="C1949" t="str">
            <v>Shenzhen Int'l. Trust &amp; Investment Corp.</v>
          </cell>
          <cell r="D1949" t="str">
            <v>CHINA</v>
          </cell>
          <cell r="E1949" t="str">
            <v>caa3</v>
          </cell>
        </row>
        <row r="1950">
          <cell r="C1950" t="str">
            <v>Shiga Bank, Ltd.</v>
          </cell>
          <cell r="D1950" t="str">
            <v>JAPAN</v>
          </cell>
          <cell r="E1950" t="str">
            <v>ba2</v>
          </cell>
        </row>
        <row r="1951">
          <cell r="C1951" t="str">
            <v>Shinhan Bank</v>
          </cell>
          <cell r="D1951" t="str">
            <v>KOREA</v>
          </cell>
          <cell r="E1951" t="str">
            <v>baa1</v>
          </cell>
        </row>
        <row r="1952">
          <cell r="C1952" t="str">
            <v>Shinkin Central Bank</v>
          </cell>
          <cell r="D1952" t="str">
            <v>JAPAN</v>
          </cell>
          <cell r="E1952" t="str">
            <v>baa1</v>
          </cell>
        </row>
        <row r="1953">
          <cell r="C1953" t="str">
            <v>Shinsei Bank, Limited</v>
          </cell>
          <cell r="D1953" t="str">
            <v>JAPAN</v>
          </cell>
          <cell r="E1953" t="str">
            <v>ba2</v>
          </cell>
        </row>
        <row r="1954">
          <cell r="C1954" t="str">
            <v>Shizuoka Bank, Ltd.</v>
          </cell>
          <cell r="D1954" t="str">
            <v>JAPAN</v>
          </cell>
          <cell r="E1954" t="str">
            <v>a2</v>
          </cell>
        </row>
        <row r="1955">
          <cell r="C1955" t="str">
            <v>Shoko Chukin Bank, Ltd.</v>
          </cell>
          <cell r="D1955" t="str">
            <v>JAPAN</v>
          </cell>
          <cell r="E1955" t="str">
            <v>ba2</v>
          </cell>
        </row>
        <row r="1956">
          <cell r="C1956" t="str">
            <v>Siam City Bank Public Company Limited</v>
          </cell>
          <cell r="D1956" t="str">
            <v>THAILAND</v>
          </cell>
          <cell r="E1956" t="str">
            <v>ba2</v>
          </cell>
        </row>
        <row r="1957">
          <cell r="C1957" t="str">
            <v>Siam Commercial Bank Public Company Limited</v>
          </cell>
          <cell r="D1957" t="str">
            <v>THAILAND</v>
          </cell>
          <cell r="E1957" t="str">
            <v>baa2</v>
          </cell>
        </row>
        <row r="1958">
          <cell r="C1958" t="str">
            <v>Siauliu Bankas, AB</v>
          </cell>
          <cell r="D1958" t="str">
            <v>LITHUANIA</v>
          </cell>
          <cell r="E1958" t="str">
            <v>b1</v>
          </cell>
        </row>
        <row r="1959">
          <cell r="C1959" t="str">
            <v>Signature Bank</v>
          </cell>
          <cell r="D1959" t="str">
            <v>UNITED STATES</v>
          </cell>
          <cell r="E1959" t="str">
            <v>baa1</v>
          </cell>
        </row>
        <row r="1960">
          <cell r="C1960" t="str">
            <v>Signet Bank</v>
          </cell>
          <cell r="D1960" t="str">
            <v>UNITED STATES</v>
          </cell>
          <cell r="E1960" t="str">
            <v>a2</v>
          </cell>
        </row>
        <row r="1961">
          <cell r="C1961" t="str">
            <v>Signet Bank/Maryland</v>
          </cell>
          <cell r="D1961" t="str">
            <v>UNITED STATES</v>
          </cell>
          <cell r="E1961" t="str">
            <v>a3</v>
          </cell>
        </row>
        <row r="1962">
          <cell r="C1962" t="str">
            <v>Silicon Valley Bank</v>
          </cell>
          <cell r="D1962" t="str">
            <v>UNITED STATES</v>
          </cell>
          <cell r="E1962" t="str">
            <v>a2</v>
          </cell>
        </row>
        <row r="1963">
          <cell r="C1963" t="str">
            <v>Sime Bank Berhad</v>
          </cell>
          <cell r="D1963" t="str">
            <v>MALAYSIA</v>
          </cell>
          <cell r="E1963" t="str">
            <v>caa3</v>
          </cell>
        </row>
        <row r="1964">
          <cell r="C1964" t="str">
            <v>Sin Hua Bank Ltd.</v>
          </cell>
          <cell r="D1964" t="str">
            <v>CHINA</v>
          </cell>
          <cell r="E1964" t="str">
            <v>ba2</v>
          </cell>
        </row>
        <row r="1965">
          <cell r="C1965" t="str">
            <v>SIX SIS Ltd</v>
          </cell>
          <cell r="D1965" t="str">
            <v>SWITZERLAND</v>
          </cell>
          <cell r="E1965" t="str">
            <v>aa2</v>
          </cell>
        </row>
        <row r="1966">
          <cell r="C1966" t="str">
            <v>SIX x-clear Ltd</v>
          </cell>
          <cell r="D1966" t="str">
            <v>SWITZERLAND</v>
          </cell>
          <cell r="E1966" t="str">
            <v>aa2</v>
          </cell>
        </row>
        <row r="1967">
          <cell r="C1967" t="str">
            <v>SkandiaBanken AB</v>
          </cell>
          <cell r="D1967" t="str">
            <v>SWEDEN</v>
          </cell>
          <cell r="E1967" t="str">
            <v>baa1</v>
          </cell>
        </row>
        <row r="1968">
          <cell r="C1968" t="str">
            <v>SKB banka d.d. Ljubljana</v>
          </cell>
          <cell r="D1968" t="str">
            <v>SLOVENIA</v>
          </cell>
          <cell r="E1968" t="str">
            <v>ba1</v>
          </cell>
        </row>
        <row r="1969">
          <cell r="C1969" t="str">
            <v>SKB-Bank</v>
          </cell>
          <cell r="D1969" t="str">
            <v>RUSSIA</v>
          </cell>
          <cell r="E1969" t="str">
            <v>b2</v>
          </cell>
        </row>
        <row r="1970">
          <cell r="C1970" t="str">
            <v>Skipton Building Society</v>
          </cell>
          <cell r="D1970" t="str">
            <v>UNITED KINGDOM</v>
          </cell>
          <cell r="E1970" t="str">
            <v>ba1</v>
          </cell>
        </row>
        <row r="1971">
          <cell r="C1971" t="str">
            <v>Skopbank (in liquidation)</v>
          </cell>
          <cell r="D1971" t="str">
            <v>FINLAND</v>
          </cell>
          <cell r="E1971" t="str">
            <v>caa3</v>
          </cell>
        </row>
        <row r="1972">
          <cell r="C1972" t="str">
            <v>Skudenes og Aakra Sparebank</v>
          </cell>
          <cell r="D1972" t="str">
            <v>NORWAY</v>
          </cell>
          <cell r="E1972" t="str">
            <v>ba3</v>
          </cell>
        </row>
        <row r="1973">
          <cell r="C1973" t="str">
            <v>Sky Bank</v>
          </cell>
          <cell r="D1973" t="str">
            <v>UNITED STATES</v>
          </cell>
          <cell r="E1973" t="str">
            <v>a2</v>
          </cell>
        </row>
        <row r="1974">
          <cell r="C1974" t="str">
            <v>Slavianski Bank</v>
          </cell>
          <cell r="D1974" t="str">
            <v>RUSSIA</v>
          </cell>
          <cell r="E1974" t="str">
            <v>b2</v>
          </cell>
        </row>
        <row r="1975">
          <cell r="C1975" t="str">
            <v>Slovenska sporitelna, a.s.</v>
          </cell>
          <cell r="D1975" t="str">
            <v>SLOVAK REPUBLIC</v>
          </cell>
          <cell r="E1975" t="str">
            <v>baa2</v>
          </cell>
        </row>
        <row r="1976">
          <cell r="C1976" t="str">
            <v>SME Bank</v>
          </cell>
          <cell r="D1976" t="str">
            <v>RUSSIA</v>
          </cell>
          <cell r="E1976" t="str">
            <v>b1</v>
          </cell>
        </row>
        <row r="1977">
          <cell r="C1977" t="str">
            <v>SME Development  Bank of Thailand</v>
          </cell>
          <cell r="D1977" t="str">
            <v>THAILAND</v>
          </cell>
          <cell r="E1977" t="str">
            <v>caa1</v>
          </cell>
        </row>
        <row r="1978">
          <cell r="C1978" t="str">
            <v>SME Development  Bank of Thailand</v>
          </cell>
          <cell r="D1978" t="str">
            <v>THAILAND</v>
          </cell>
          <cell r="E1978" t="str">
            <v>caa3</v>
          </cell>
        </row>
        <row r="1979">
          <cell r="C1979" t="str">
            <v>SMP Bank</v>
          </cell>
          <cell r="D1979" t="str">
            <v>RUSSIA</v>
          </cell>
          <cell r="E1979" t="str">
            <v>b3</v>
          </cell>
        </row>
        <row r="1980">
          <cell r="C1980" t="str">
            <v>SNS Bank N.V.</v>
          </cell>
          <cell r="D1980" t="str">
            <v>NETHERLANDS</v>
          </cell>
          <cell r="E1980" t="str">
            <v>ba1</v>
          </cell>
        </row>
        <row r="1981">
          <cell r="C1981" t="str">
            <v>Sobinbank</v>
          </cell>
          <cell r="D1981" t="str">
            <v>RUSSIA</v>
          </cell>
          <cell r="E1981" t="str">
            <v>b3</v>
          </cell>
        </row>
        <row r="1982">
          <cell r="C1982" t="str">
            <v>Societe Generale</v>
          </cell>
          <cell r="D1982" t="str">
            <v>FRANCE</v>
          </cell>
          <cell r="E1982" t="str">
            <v>baa2</v>
          </cell>
        </row>
        <row r="1983">
          <cell r="C1983" t="str">
            <v>Societe Generale  Alsacienne de Bque(SOGENAL)</v>
          </cell>
          <cell r="D1983" t="str">
            <v>FRANCE</v>
          </cell>
          <cell r="E1983" t="str">
            <v>a2</v>
          </cell>
        </row>
        <row r="1984">
          <cell r="C1984" t="str">
            <v>Societe Tunisienne de Banque</v>
          </cell>
          <cell r="D1984" t="str">
            <v>TUNISIA</v>
          </cell>
          <cell r="E1984" t="str">
            <v>caa3</v>
          </cell>
        </row>
        <row r="1985">
          <cell r="C1985" t="str">
            <v>Society Bank, Michigan</v>
          </cell>
          <cell r="D1985" t="str">
            <v>UNITED STATES</v>
          </cell>
          <cell r="E1985" t="str">
            <v>a2</v>
          </cell>
        </row>
        <row r="1986">
          <cell r="C1986" t="str">
            <v>Society National Bank, Indiana</v>
          </cell>
          <cell r="D1986" t="str">
            <v>UNITED STATES</v>
          </cell>
          <cell r="E1986" t="str">
            <v>aa3</v>
          </cell>
        </row>
        <row r="1987">
          <cell r="C1987" t="str">
            <v>Socram Banque</v>
          </cell>
          <cell r="D1987" t="str">
            <v>FRANCE</v>
          </cell>
          <cell r="E1987" t="str">
            <v>baa3</v>
          </cell>
        </row>
        <row r="1988">
          <cell r="C1988" t="str">
            <v>Socram Banque</v>
          </cell>
          <cell r="D1988" t="str">
            <v>FRANCE</v>
          </cell>
          <cell r="E1988" t="str">
            <v>baa3</v>
          </cell>
        </row>
        <row r="1989">
          <cell r="C1989" t="str">
            <v>Sogne og Greipstad Sparebank</v>
          </cell>
          <cell r="D1989" t="str">
            <v>NORWAY</v>
          </cell>
          <cell r="E1989" t="str">
            <v>ba3</v>
          </cell>
        </row>
        <row r="1990">
          <cell r="C1990" t="str">
            <v>Solidarnost</v>
          </cell>
          <cell r="D1990" t="str">
            <v>RUSSIA</v>
          </cell>
          <cell r="E1990" t="str">
            <v>caa1</v>
          </cell>
        </row>
        <row r="1991">
          <cell r="C1991" t="str">
            <v>Sotsgorbank, OJSC</v>
          </cell>
          <cell r="D1991" t="str">
            <v>RUSSIA</v>
          </cell>
          <cell r="E1991" t="str">
            <v>caa3</v>
          </cell>
        </row>
        <row r="1992">
          <cell r="C1992" t="str">
            <v>Southern Bank Berhad</v>
          </cell>
          <cell r="D1992" t="str">
            <v>MALAYSIA</v>
          </cell>
          <cell r="E1992" t="str">
            <v>ba3</v>
          </cell>
        </row>
        <row r="1993">
          <cell r="C1993" t="str">
            <v>Southern National Bank of North Carolina</v>
          </cell>
          <cell r="D1993" t="str">
            <v>UNITED STATES</v>
          </cell>
          <cell r="E1993" t="str">
            <v>a2</v>
          </cell>
        </row>
        <row r="1994">
          <cell r="C1994" t="str">
            <v>SouthTrust Bank</v>
          </cell>
          <cell r="D1994" t="str">
            <v>UNITED STATES</v>
          </cell>
          <cell r="E1994" t="str">
            <v>aa2</v>
          </cell>
        </row>
        <row r="1995">
          <cell r="C1995" t="str">
            <v>SouthTrust Bank of Florida, N.A. (Old)</v>
          </cell>
          <cell r="D1995" t="str">
            <v>UNITED STATES</v>
          </cell>
          <cell r="E1995" t="str">
            <v>a3</v>
          </cell>
        </row>
        <row r="1996">
          <cell r="C1996" t="str">
            <v>SouthTrust Bank of Georgia, N.A. (Old)</v>
          </cell>
          <cell r="D1996" t="str">
            <v>UNITED STATES</v>
          </cell>
          <cell r="E1996" t="str">
            <v>a3</v>
          </cell>
        </row>
        <row r="1997">
          <cell r="C1997" t="str">
            <v>SouthTrust Bank of North Carolina (Old)</v>
          </cell>
          <cell r="D1997" t="str">
            <v>UNITED STATES</v>
          </cell>
          <cell r="E1997" t="str">
            <v>ba1</v>
          </cell>
        </row>
        <row r="1998">
          <cell r="C1998" t="str">
            <v>Sovcombank</v>
          </cell>
          <cell r="D1998" t="str">
            <v>RUSSIA</v>
          </cell>
          <cell r="E1998" t="str">
            <v>b2</v>
          </cell>
        </row>
        <row r="1999">
          <cell r="C1999" t="str">
            <v>Sovcombank</v>
          </cell>
          <cell r="D1999" t="str">
            <v>RUSSIA</v>
          </cell>
          <cell r="E1999" t="str">
            <v>caa3</v>
          </cell>
        </row>
        <row r="2000">
          <cell r="C2000" t="str">
            <v>Spar Nord Bank A/S</v>
          </cell>
          <cell r="D2000" t="str">
            <v>DENMARK</v>
          </cell>
          <cell r="E2000" t="str">
            <v>ba1</v>
          </cell>
        </row>
        <row r="2001">
          <cell r="C2001" t="str">
            <v>SpareBank 1 Nord-Norge</v>
          </cell>
          <cell r="D2001" t="str">
            <v>NORWAY</v>
          </cell>
          <cell r="E2001" t="str">
            <v>baa1</v>
          </cell>
        </row>
        <row r="2002">
          <cell r="C2002" t="str">
            <v>SpareBank 1 SMN</v>
          </cell>
          <cell r="D2002" t="str">
            <v>NORWAY</v>
          </cell>
          <cell r="E2002" t="str">
            <v>baa2</v>
          </cell>
        </row>
        <row r="2003">
          <cell r="C2003" t="str">
            <v>SpareBank 1 SR-Bank ASA</v>
          </cell>
          <cell r="D2003" t="str">
            <v>NORWAY</v>
          </cell>
          <cell r="E2003" t="str">
            <v>baa2</v>
          </cell>
        </row>
        <row r="2004">
          <cell r="C2004" t="str">
            <v>Sparebanken Hedmark</v>
          </cell>
          <cell r="D2004" t="str">
            <v>NORWAY</v>
          </cell>
          <cell r="E2004" t="str">
            <v>baa2</v>
          </cell>
        </row>
        <row r="2005">
          <cell r="C2005" t="str">
            <v>Sparebanken More</v>
          </cell>
          <cell r="D2005" t="str">
            <v>NORWAY</v>
          </cell>
          <cell r="E2005" t="str">
            <v>baa2</v>
          </cell>
        </row>
        <row r="2006">
          <cell r="C2006" t="str">
            <v>Sparebanken Oest</v>
          </cell>
          <cell r="D2006" t="str">
            <v>NORWAY</v>
          </cell>
          <cell r="E2006" t="str">
            <v>baa2</v>
          </cell>
        </row>
        <row r="2007">
          <cell r="C2007" t="str">
            <v>Sparebanken Sogn og Fjordane</v>
          </cell>
          <cell r="D2007" t="str">
            <v>NORWAY</v>
          </cell>
          <cell r="E2007" t="str">
            <v>baa2</v>
          </cell>
        </row>
        <row r="2008">
          <cell r="C2008" t="str">
            <v>Sparebanken Sor</v>
          </cell>
          <cell r="D2008" t="str">
            <v>NORWAY</v>
          </cell>
          <cell r="E2008" t="str">
            <v>baa1</v>
          </cell>
        </row>
        <row r="2009">
          <cell r="C2009" t="str">
            <v>Sparebanken Sor (Old)</v>
          </cell>
          <cell r="D2009" t="str">
            <v>NORWAY</v>
          </cell>
          <cell r="E2009" t="str">
            <v>baa2</v>
          </cell>
        </row>
        <row r="2010">
          <cell r="C2010" t="str">
            <v>Sparebanken Vest</v>
          </cell>
          <cell r="D2010" t="str">
            <v>NORWAY</v>
          </cell>
          <cell r="E2010" t="str">
            <v>baa1</v>
          </cell>
        </row>
        <row r="2011">
          <cell r="C2011" t="str">
            <v>Spareskillingsbanken</v>
          </cell>
          <cell r="D2011" t="str">
            <v>NORWAY</v>
          </cell>
          <cell r="E2011" t="str">
            <v>ba2</v>
          </cell>
        </row>
        <row r="2012">
          <cell r="C2012" t="str">
            <v>Sparkasse Aachen</v>
          </cell>
          <cell r="D2012" t="str">
            <v>GERMANY</v>
          </cell>
          <cell r="E2012" t="str">
            <v>a2</v>
          </cell>
        </row>
        <row r="2013">
          <cell r="C2013" t="str">
            <v>Sparkasse KoelnBonn</v>
          </cell>
          <cell r="D2013" t="str">
            <v>GERMANY</v>
          </cell>
          <cell r="E2013" t="str">
            <v>ba3</v>
          </cell>
        </row>
        <row r="2014">
          <cell r="C2014" t="str">
            <v>Sparkasse Spree-Neisse</v>
          </cell>
          <cell r="D2014" t="str">
            <v>GERMANY</v>
          </cell>
          <cell r="E2014" t="str">
            <v>a2</v>
          </cell>
        </row>
        <row r="2015">
          <cell r="C2015" t="str">
            <v>Sparkassen-Finanzgruppe</v>
          </cell>
          <cell r="D2015" t="str">
            <v>GERMANY</v>
          </cell>
          <cell r="E2015" t="str">
            <v>a2</v>
          </cell>
        </row>
        <row r="2016">
          <cell r="C2016" t="str">
            <v>Sparkassenverband Baden-Wuerttemberg</v>
          </cell>
          <cell r="D2016" t="str">
            <v>GERMANY</v>
          </cell>
          <cell r="E2016" t="str">
            <v>a3</v>
          </cell>
        </row>
        <row r="2017">
          <cell r="C2017" t="str">
            <v>St. Galler Kantonalbank</v>
          </cell>
          <cell r="D2017" t="str">
            <v>SWITZERLAND</v>
          </cell>
          <cell r="E2017" t="str">
            <v>a2</v>
          </cell>
        </row>
        <row r="2018">
          <cell r="C2018" t="str">
            <v>St.George Bank Limited</v>
          </cell>
          <cell r="D2018" t="str">
            <v>AUSTRALIA</v>
          </cell>
          <cell r="E2018" t="str">
            <v>a1</v>
          </cell>
        </row>
        <row r="2019">
          <cell r="C2019" t="str">
            <v>Stadtsparkasse Duesseldorf</v>
          </cell>
          <cell r="D2019" t="str">
            <v>GERMANY</v>
          </cell>
          <cell r="E2019" t="str">
            <v>a2</v>
          </cell>
        </row>
        <row r="2020">
          <cell r="C2020" t="str">
            <v>Standard Bank of South Africa</v>
          </cell>
          <cell r="D2020" t="str">
            <v>SOUTH AFRICA</v>
          </cell>
          <cell r="E2020" t="str">
            <v>baa1</v>
          </cell>
        </row>
        <row r="2021">
          <cell r="C2021" t="str">
            <v>Standard Bank Plc</v>
          </cell>
          <cell r="D2021" t="str">
            <v>UNITED KINGDOM</v>
          </cell>
          <cell r="E2021" t="str">
            <v>ba2</v>
          </cell>
        </row>
        <row r="2022">
          <cell r="C2022" t="str">
            <v>Standard Chartered Bank</v>
          </cell>
          <cell r="D2022" t="str">
            <v>UNITED KINGDOM</v>
          </cell>
          <cell r="E2022" t="str">
            <v>a1</v>
          </cell>
        </row>
        <row r="2023">
          <cell r="C2023" t="str">
            <v>Standard Chartered Bank (Hong Kong) Ltd</v>
          </cell>
          <cell r="D2023" t="str">
            <v>HONG KONG</v>
          </cell>
          <cell r="E2023" t="str">
            <v>a1</v>
          </cell>
        </row>
        <row r="2024">
          <cell r="C2024" t="str">
            <v>Standard Chartered Bank (Thai) Public Co Ltd</v>
          </cell>
          <cell r="D2024" t="str">
            <v>THAILAND</v>
          </cell>
          <cell r="E2024" t="str">
            <v>baa3</v>
          </cell>
        </row>
        <row r="2025">
          <cell r="C2025" t="str">
            <v>Standard Chartered Bank Korea Limited</v>
          </cell>
          <cell r="D2025" t="str">
            <v>KOREA</v>
          </cell>
          <cell r="E2025" t="str">
            <v>baa2</v>
          </cell>
        </row>
        <row r="2026">
          <cell r="C2026" t="str">
            <v>Standard Chartered Bank Malaysia Berhad</v>
          </cell>
          <cell r="D2026" t="str">
            <v>MALAYSIA</v>
          </cell>
          <cell r="E2026" t="str">
            <v>baa2</v>
          </cell>
        </row>
        <row r="2027">
          <cell r="C2027" t="str">
            <v>Standard Life Bank Plc</v>
          </cell>
          <cell r="D2027" t="str">
            <v>UNITED KINGDOM</v>
          </cell>
          <cell r="E2027" t="str">
            <v>ba2</v>
          </cell>
        </row>
        <row r="2028">
          <cell r="C2028" t="str">
            <v>StarBank</v>
          </cell>
          <cell r="D2028" t="str">
            <v>RUSSIA</v>
          </cell>
          <cell r="E2028" t="str">
            <v>caa3</v>
          </cell>
        </row>
        <row r="2029">
          <cell r="C2029" t="str">
            <v>State Bank of India</v>
          </cell>
          <cell r="D2029" t="str">
            <v>INDIA</v>
          </cell>
          <cell r="E2029" t="str">
            <v>ba1</v>
          </cell>
        </row>
        <row r="2030">
          <cell r="C2030" t="str">
            <v>State Bank of Mauritius Ltd.</v>
          </cell>
          <cell r="D2030" t="str">
            <v>MAURITIUS</v>
          </cell>
          <cell r="E2030" t="str">
            <v>baa2</v>
          </cell>
        </row>
        <row r="2031">
          <cell r="C2031" t="str">
            <v>State Bank of New South Wales Limited</v>
          </cell>
          <cell r="D2031" t="str">
            <v>AUSTRALIA</v>
          </cell>
          <cell r="E2031" t="str">
            <v>aa3</v>
          </cell>
        </row>
        <row r="2032">
          <cell r="C2032" t="str">
            <v>State Street Bank and Trust Company</v>
          </cell>
          <cell r="D2032" t="str">
            <v>UNITED STATES</v>
          </cell>
          <cell r="E2032" t="str">
            <v>a1</v>
          </cell>
        </row>
        <row r="2033">
          <cell r="C2033" t="str">
            <v>Storebrand Bank</v>
          </cell>
          <cell r="D2033" t="str">
            <v>NORWAY</v>
          </cell>
          <cell r="E2033" t="str">
            <v>baa3</v>
          </cell>
        </row>
        <row r="2034">
          <cell r="C2034" t="str">
            <v>Stroykredit Bank</v>
          </cell>
          <cell r="D2034" t="str">
            <v>RUSSIA</v>
          </cell>
          <cell r="E2034" t="str">
            <v>caa1</v>
          </cell>
        </row>
        <row r="2035">
          <cell r="C2035" t="str">
            <v>Subsidiary Bank Sberbank of Russia</v>
          </cell>
          <cell r="D2035" t="str">
            <v>UKRAINE</v>
          </cell>
          <cell r="E2035" t="str">
            <v>caa3</v>
          </cell>
        </row>
        <row r="2036">
          <cell r="C2036" t="str">
            <v>Suhyup Bank</v>
          </cell>
          <cell r="D2036" t="str">
            <v>KOREA</v>
          </cell>
          <cell r="E2036" t="str">
            <v>ba3</v>
          </cell>
        </row>
        <row r="2037">
          <cell r="C2037" t="str">
            <v>Sumitomo Bank, Ltd.</v>
          </cell>
          <cell r="D2037" t="str">
            <v>JAPAN</v>
          </cell>
          <cell r="E2037" t="str">
            <v>b2</v>
          </cell>
        </row>
        <row r="2038">
          <cell r="C2038" t="str">
            <v>Sumitomo Mitsui Banking Corporation</v>
          </cell>
          <cell r="D2038" t="str">
            <v>JAPAN</v>
          </cell>
          <cell r="E2038" t="str">
            <v>a3</v>
          </cell>
        </row>
        <row r="2039">
          <cell r="C2039" t="str">
            <v>Sumitomo Mitsui Banking Corporation Europe</v>
          </cell>
          <cell r="D2039" t="str">
            <v>UNITED KINGDOM</v>
          </cell>
          <cell r="E2039" t="str">
            <v>a3</v>
          </cell>
        </row>
        <row r="2040">
          <cell r="C2040" t="str">
            <v>Sumitomo Mitsui Trust Bank, Limited</v>
          </cell>
          <cell r="D2040" t="str">
            <v>JAPAN</v>
          </cell>
          <cell r="E2040" t="str">
            <v>a3</v>
          </cell>
        </row>
        <row r="2041">
          <cell r="C2041" t="str">
            <v>Summit Bank NJ</v>
          </cell>
          <cell r="D2041" t="str">
            <v>UNITED STATES</v>
          </cell>
          <cell r="E2041" t="str">
            <v>aa3</v>
          </cell>
        </row>
        <row r="2042">
          <cell r="C2042" t="str">
            <v>Summit Bank PA</v>
          </cell>
          <cell r="D2042" t="str">
            <v>UNITED STATES</v>
          </cell>
          <cell r="E2042" t="str">
            <v>aa3</v>
          </cell>
        </row>
        <row r="2043">
          <cell r="C2043" t="str">
            <v>Suncorp-Metway Ltd.</v>
          </cell>
          <cell r="D2043" t="str">
            <v>AUSTRALIA</v>
          </cell>
          <cell r="E2043" t="str">
            <v>baa2</v>
          </cell>
        </row>
        <row r="2044">
          <cell r="C2044" t="str">
            <v>SunTrust Bank</v>
          </cell>
          <cell r="D2044" t="str">
            <v>UNITED STATES</v>
          </cell>
          <cell r="E2044" t="str">
            <v>a3</v>
          </cell>
        </row>
        <row r="2045">
          <cell r="C2045" t="str">
            <v>SunTrust Bank, Augusta, N.A.</v>
          </cell>
          <cell r="D2045" t="str">
            <v>UNITED STATES</v>
          </cell>
          <cell r="E2045" t="str">
            <v>a2</v>
          </cell>
        </row>
        <row r="2046">
          <cell r="C2046" t="str">
            <v>SunTrust Bank, Central Florida, N.A.</v>
          </cell>
          <cell r="D2046" t="str">
            <v>UNITED STATES</v>
          </cell>
          <cell r="E2046" t="str">
            <v>aa3</v>
          </cell>
        </row>
        <row r="2047">
          <cell r="C2047" t="str">
            <v>SunTrust Bank, Chattanooga, N.A.</v>
          </cell>
          <cell r="D2047" t="str">
            <v>UNITED STATES</v>
          </cell>
          <cell r="E2047" t="str">
            <v>a2</v>
          </cell>
        </row>
        <row r="2048">
          <cell r="C2048" t="str">
            <v>SunTrust Bank, East Central Florida, N.A.</v>
          </cell>
          <cell r="D2048" t="str">
            <v>UNITED STATES</v>
          </cell>
          <cell r="E2048" t="str">
            <v>a2</v>
          </cell>
        </row>
        <row r="2049">
          <cell r="C2049" t="str">
            <v>SunTrust Bank, East Tennessee, N.A.</v>
          </cell>
          <cell r="D2049" t="str">
            <v>UNITED STATES</v>
          </cell>
          <cell r="E2049" t="str">
            <v>a2</v>
          </cell>
        </row>
        <row r="2050">
          <cell r="C2050" t="str">
            <v>SunTrust Bank, Gulf Coast</v>
          </cell>
          <cell r="D2050" t="str">
            <v>UNITED STATES</v>
          </cell>
          <cell r="E2050" t="str">
            <v>a2</v>
          </cell>
        </row>
        <row r="2051">
          <cell r="C2051" t="str">
            <v>SunTrust Bank, Miami, N.A.</v>
          </cell>
          <cell r="D2051" t="str">
            <v>UNITED STATES</v>
          </cell>
          <cell r="E2051" t="str">
            <v>aa3</v>
          </cell>
        </row>
        <row r="2052">
          <cell r="C2052" t="str">
            <v>SunTrust Bank, Mid-Florida, N.A.</v>
          </cell>
          <cell r="D2052" t="str">
            <v>UNITED STATES</v>
          </cell>
          <cell r="E2052" t="str">
            <v>a2</v>
          </cell>
        </row>
        <row r="2053">
          <cell r="C2053" t="str">
            <v>SunTrust Bank, Middle Georgia, N.A.</v>
          </cell>
          <cell r="D2053" t="str">
            <v>UNITED STATES</v>
          </cell>
          <cell r="E2053" t="str">
            <v>a2</v>
          </cell>
        </row>
        <row r="2054">
          <cell r="C2054" t="str">
            <v>SunTrust Bank, Nashville, N.A.</v>
          </cell>
          <cell r="D2054" t="str">
            <v>UNITED STATES</v>
          </cell>
          <cell r="E2054" t="str">
            <v>a2</v>
          </cell>
        </row>
        <row r="2055">
          <cell r="C2055" t="str">
            <v>SunTrust Bank, Nature Coast</v>
          </cell>
          <cell r="D2055" t="str">
            <v>UNITED STATES</v>
          </cell>
          <cell r="E2055" t="str">
            <v>a2</v>
          </cell>
        </row>
        <row r="2056">
          <cell r="C2056" t="str">
            <v>SunTrust Bank, North Central Florida</v>
          </cell>
          <cell r="D2056" t="str">
            <v>UNITED STATES</v>
          </cell>
          <cell r="E2056" t="str">
            <v>a2</v>
          </cell>
        </row>
        <row r="2057">
          <cell r="C2057" t="str">
            <v>SunTrust Bank, North Florida, N.A.</v>
          </cell>
          <cell r="D2057" t="str">
            <v>UNITED STATES</v>
          </cell>
          <cell r="E2057" t="str">
            <v>a2</v>
          </cell>
        </row>
        <row r="2058">
          <cell r="C2058" t="str">
            <v>SunTrust Bank, Northeast Georgia, N.A.</v>
          </cell>
          <cell r="D2058" t="str">
            <v>UNITED STATES</v>
          </cell>
          <cell r="E2058" t="str">
            <v>a2</v>
          </cell>
        </row>
        <row r="2059">
          <cell r="C2059" t="str">
            <v>SunTrust Bank, Savannah, N.A.</v>
          </cell>
          <cell r="D2059" t="str">
            <v>UNITED STATES</v>
          </cell>
          <cell r="E2059" t="str">
            <v>a2</v>
          </cell>
        </row>
        <row r="2060">
          <cell r="C2060" t="str">
            <v>SunTrust Bank, South Florida, N.A.</v>
          </cell>
          <cell r="D2060" t="str">
            <v>UNITED STATES</v>
          </cell>
          <cell r="E2060" t="str">
            <v>aa3</v>
          </cell>
        </row>
        <row r="2061">
          <cell r="C2061" t="str">
            <v>SunTrust Bank, South Georgia, N.A.</v>
          </cell>
          <cell r="D2061" t="str">
            <v>UNITED STATES</v>
          </cell>
          <cell r="E2061" t="str">
            <v>a2</v>
          </cell>
        </row>
        <row r="2062">
          <cell r="C2062" t="str">
            <v>SunTrust Bank, Southeast Georgia, N.A.</v>
          </cell>
          <cell r="D2062" t="str">
            <v>UNITED STATES</v>
          </cell>
          <cell r="E2062" t="str">
            <v>a2</v>
          </cell>
        </row>
        <row r="2063">
          <cell r="C2063" t="str">
            <v>SunTrust Bank, Southwest Florida</v>
          </cell>
          <cell r="D2063" t="str">
            <v>UNITED STATES</v>
          </cell>
          <cell r="E2063" t="str">
            <v>a2</v>
          </cell>
        </row>
        <row r="2064">
          <cell r="C2064" t="str">
            <v>SunTrust Bank, Tallahassee, N.A.</v>
          </cell>
          <cell r="D2064" t="str">
            <v>UNITED STATES</v>
          </cell>
          <cell r="E2064" t="str">
            <v>a2</v>
          </cell>
        </row>
        <row r="2065">
          <cell r="C2065" t="str">
            <v>SunTrust Bank, Tampa Bay</v>
          </cell>
          <cell r="D2065" t="str">
            <v>UNITED STATES</v>
          </cell>
          <cell r="E2065" t="str">
            <v>aa3</v>
          </cell>
        </row>
        <row r="2066">
          <cell r="C2066" t="str">
            <v>SunTrust Bank, West Florida</v>
          </cell>
          <cell r="D2066" t="str">
            <v>UNITED STATES</v>
          </cell>
          <cell r="E2066" t="str">
            <v>a2</v>
          </cell>
        </row>
        <row r="2067">
          <cell r="C2067" t="str">
            <v>SunTrust Bank, West Georgia, N.A.</v>
          </cell>
          <cell r="D2067" t="str">
            <v>UNITED STATES</v>
          </cell>
          <cell r="E2067" t="str">
            <v>a2</v>
          </cell>
        </row>
        <row r="2068">
          <cell r="C2068" t="str">
            <v>Sunwest Bank of Albuquerque, N.A.</v>
          </cell>
          <cell r="D2068" t="str">
            <v>UNITED STATES</v>
          </cell>
          <cell r="E2068" t="str">
            <v>a2</v>
          </cell>
        </row>
        <row r="2069">
          <cell r="C2069" t="str">
            <v>Suruga Bank, Ltd.</v>
          </cell>
          <cell r="D2069" t="str">
            <v>JAPAN</v>
          </cell>
          <cell r="E2069" t="str">
            <v>baa2</v>
          </cell>
        </row>
        <row r="2070">
          <cell r="C2070" t="str">
            <v>Susquehanna Bank</v>
          </cell>
          <cell r="D2070" t="str">
            <v>UNITED STATES</v>
          </cell>
          <cell r="E2070" t="str">
            <v>baa1</v>
          </cell>
        </row>
        <row r="2071">
          <cell r="C2071" t="str">
            <v>Svenska Handelsbanken AB</v>
          </cell>
          <cell r="D2071" t="str">
            <v>SWEDEN</v>
          </cell>
          <cell r="E2071" t="str">
            <v>a3</v>
          </cell>
        </row>
        <row r="2072">
          <cell r="C2072" t="str">
            <v>Sviaz-Bank</v>
          </cell>
          <cell r="D2072" t="str">
            <v>RUSSIA</v>
          </cell>
          <cell r="E2072" t="str">
            <v>b2</v>
          </cell>
        </row>
        <row r="2073">
          <cell r="C2073" t="str">
            <v>SVYAZNOY BANK JOINT STOCK COMPANY</v>
          </cell>
          <cell r="D2073" t="str">
            <v>RUSSIA</v>
          </cell>
          <cell r="E2073" t="str">
            <v>caa1</v>
          </cell>
        </row>
        <row r="2074">
          <cell r="C2074" t="str">
            <v>Swedbank</v>
          </cell>
          <cell r="D2074" t="str">
            <v>UKRAINE</v>
          </cell>
          <cell r="E2074" t="str">
            <v>caa3</v>
          </cell>
        </row>
        <row r="2075">
          <cell r="C2075" t="str">
            <v>Swedbank AB</v>
          </cell>
          <cell r="D2075" t="str">
            <v>SWEDEN</v>
          </cell>
          <cell r="E2075" t="str">
            <v>baa1</v>
          </cell>
        </row>
        <row r="2076">
          <cell r="C2076" t="str">
            <v>Swedbank AS</v>
          </cell>
          <cell r="D2076" t="str">
            <v>ESTONIA</v>
          </cell>
          <cell r="E2076" t="str">
            <v>ba3</v>
          </cell>
        </row>
        <row r="2077">
          <cell r="C2077" t="str">
            <v>Swedbank Invest</v>
          </cell>
          <cell r="D2077" t="str">
            <v>UKRAINE</v>
          </cell>
          <cell r="E2077" t="str">
            <v>caa3</v>
          </cell>
        </row>
        <row r="2078">
          <cell r="C2078" t="str">
            <v>Swedbank, OJSC</v>
          </cell>
          <cell r="D2078" t="str">
            <v>RUSSIA</v>
          </cell>
          <cell r="E2078" t="str">
            <v>b2</v>
          </cell>
        </row>
        <row r="2079">
          <cell r="C2079" t="str">
            <v>Swiss Bank Corporation</v>
          </cell>
          <cell r="D2079" t="str">
            <v>SWITZERLAND</v>
          </cell>
          <cell r="E2079" t="str">
            <v>aaa</v>
          </cell>
        </row>
        <row r="2080">
          <cell r="C2080" t="str">
            <v>Sydbank A/S</v>
          </cell>
          <cell r="D2080" t="str">
            <v>DENMARK</v>
          </cell>
          <cell r="E2080" t="str">
            <v>baa2</v>
          </cell>
        </row>
        <row r="2081">
          <cell r="C2081" t="str">
            <v>Synchrony Bank</v>
          </cell>
          <cell r="D2081" t="str">
            <v>UNITED STATES</v>
          </cell>
          <cell r="E2081" t="str">
            <v>ba2</v>
          </cell>
        </row>
        <row r="2082">
          <cell r="C2082" t="str">
            <v>Syndicate Bank</v>
          </cell>
          <cell r="D2082" t="str">
            <v>INDIA</v>
          </cell>
          <cell r="E2082" t="str">
            <v>ba2</v>
          </cell>
        </row>
        <row r="2083">
          <cell r="C2083" t="str">
            <v>Synovus Bank</v>
          </cell>
          <cell r="D2083" t="str">
            <v>UNITED STATES</v>
          </cell>
          <cell r="E2083" t="str">
            <v>ba2</v>
          </cell>
        </row>
        <row r="2084">
          <cell r="C2084" t="str">
            <v>T.C. Ziraat Bankasi</v>
          </cell>
          <cell r="D2084" t="str">
            <v>TURKEY</v>
          </cell>
          <cell r="E2084" t="str">
            <v>ba1</v>
          </cell>
        </row>
        <row r="2085">
          <cell r="C2085" t="str">
            <v>Taipei Fubon Commercial Bank Co Ltd</v>
          </cell>
          <cell r="D2085" t="str">
            <v>TAIWAN</v>
          </cell>
          <cell r="E2085" t="str">
            <v>baa2</v>
          </cell>
        </row>
        <row r="2086">
          <cell r="C2086" t="str">
            <v>Taipei Fubon Commercial Bank Co Ltd</v>
          </cell>
          <cell r="D2086" t="str">
            <v>TAIWAN</v>
          </cell>
          <cell r="E2086" t="str">
            <v>ba1</v>
          </cell>
        </row>
        <row r="2087">
          <cell r="C2087" t="str">
            <v>Taishin International Bank</v>
          </cell>
          <cell r="D2087" t="str">
            <v>TAIWAN</v>
          </cell>
          <cell r="E2087" t="str">
            <v>ba1</v>
          </cell>
        </row>
        <row r="2088">
          <cell r="C2088" t="str">
            <v>Taiwan Cooperative Bank</v>
          </cell>
          <cell r="D2088" t="str">
            <v>TAIWAN</v>
          </cell>
          <cell r="E2088" t="str">
            <v>ba2</v>
          </cell>
        </row>
        <row r="2089">
          <cell r="C2089" t="str">
            <v>Tamweel PJSC</v>
          </cell>
          <cell r="D2089" t="str">
            <v>UNITED ARAB EMIRATES</v>
          </cell>
          <cell r="E2089" t="str">
            <v>ba3</v>
          </cell>
        </row>
        <row r="2090">
          <cell r="C2090" t="str">
            <v>Tat Lee Bank Limited</v>
          </cell>
          <cell r="D2090" t="str">
            <v>SINGAPORE</v>
          </cell>
          <cell r="E2090" t="str">
            <v>a3</v>
          </cell>
        </row>
        <row r="2091">
          <cell r="C2091" t="str">
            <v>Tatfondbank</v>
          </cell>
          <cell r="D2091" t="str">
            <v>RUSSIA</v>
          </cell>
          <cell r="E2091" t="str">
            <v>b3</v>
          </cell>
        </row>
        <row r="2092">
          <cell r="C2092" t="str">
            <v>Tatra banka, a.s.</v>
          </cell>
          <cell r="D2092" t="str">
            <v>SLOVAK REPUBLIC</v>
          </cell>
          <cell r="E2092" t="str">
            <v>baa2</v>
          </cell>
        </row>
        <row r="2093">
          <cell r="C2093" t="str">
            <v>TBC Bank</v>
          </cell>
          <cell r="D2093" t="str">
            <v>GEORGIA</v>
          </cell>
          <cell r="E2093" t="str">
            <v>ba3</v>
          </cell>
        </row>
        <row r="2094">
          <cell r="C2094" t="str">
            <v>TCF National Bank</v>
          </cell>
          <cell r="D2094" t="str">
            <v>UNITED STATES</v>
          </cell>
          <cell r="E2094" t="str">
            <v>baa1</v>
          </cell>
        </row>
        <row r="2095">
          <cell r="C2095" t="str">
            <v>TD Bank, N.A.</v>
          </cell>
          <cell r="D2095" t="str">
            <v>UNITED STATES</v>
          </cell>
          <cell r="E2095" t="str">
            <v>a2</v>
          </cell>
        </row>
        <row r="2096">
          <cell r="C2096" t="str">
            <v>Temirbank</v>
          </cell>
          <cell r="D2096" t="str">
            <v>KAZAKHSTAN</v>
          </cell>
          <cell r="E2096" t="str">
            <v>caa3</v>
          </cell>
        </row>
        <row r="2097">
          <cell r="C2097" t="str">
            <v>Texas Capital Bank, National Association</v>
          </cell>
          <cell r="D2097" t="str">
            <v>UNITED STATES</v>
          </cell>
          <cell r="E2097" t="str">
            <v>baa2</v>
          </cell>
        </row>
        <row r="2098">
          <cell r="C2098" t="str">
            <v>Texas Capital Bank, National Association</v>
          </cell>
          <cell r="D2098" t="str">
            <v>UNITED STATES</v>
          </cell>
          <cell r="E2098" t="str">
            <v>baa2</v>
          </cell>
        </row>
        <row r="2099">
          <cell r="C2099" t="str">
            <v>Texas State Bank</v>
          </cell>
          <cell r="D2099" t="str">
            <v>UNITED STATES</v>
          </cell>
          <cell r="E2099" t="str">
            <v>a1</v>
          </cell>
        </row>
        <row r="2100">
          <cell r="C2100" t="str">
            <v>Tianjin International Trust &amp; Investment Corp</v>
          </cell>
          <cell r="D2100" t="str">
            <v>CHINA</v>
          </cell>
          <cell r="E2100" t="str">
            <v>caa3</v>
          </cell>
        </row>
        <row r="2101">
          <cell r="C2101" t="str">
            <v>Tinkoff.Credit Systems</v>
          </cell>
          <cell r="D2101" t="str">
            <v>RUSSIA</v>
          </cell>
          <cell r="E2101" t="str">
            <v>b2</v>
          </cell>
        </row>
        <row r="2102">
          <cell r="C2102" t="str">
            <v>TMB Bank Public Company Limited</v>
          </cell>
          <cell r="D2102" t="str">
            <v>THAILAND</v>
          </cell>
          <cell r="E2102" t="str">
            <v>ba2</v>
          </cell>
        </row>
        <row r="2103">
          <cell r="C2103" t="str">
            <v>Tokai Bank, Ltd.</v>
          </cell>
          <cell r="D2103" t="str">
            <v>JAPAN</v>
          </cell>
          <cell r="E2103" t="str">
            <v>b2</v>
          </cell>
        </row>
        <row r="2104">
          <cell r="C2104" t="str">
            <v>Tokyo Trust Bank, Limited</v>
          </cell>
          <cell r="D2104" t="str">
            <v>JAPAN</v>
          </cell>
          <cell r="E2104" t="str">
            <v>ba2</v>
          </cell>
        </row>
        <row r="2105">
          <cell r="C2105" t="str">
            <v>Toprakbank AS</v>
          </cell>
          <cell r="D2105" t="str">
            <v>TURKEY</v>
          </cell>
          <cell r="E2105" t="str">
            <v>caa3</v>
          </cell>
        </row>
        <row r="2106">
          <cell r="C2106" t="str">
            <v>Toronto-Dominion Bank (The)</v>
          </cell>
          <cell r="D2106" t="str">
            <v>CANADA</v>
          </cell>
          <cell r="E2106" t="str">
            <v>aa3</v>
          </cell>
        </row>
        <row r="2107">
          <cell r="C2107" t="str">
            <v>Toyota Compania Financiera de Argentina S.A.</v>
          </cell>
          <cell r="D2107" t="str">
            <v>ARGENTINA</v>
          </cell>
          <cell r="E2107" t="str">
            <v>caa1</v>
          </cell>
        </row>
        <row r="2108">
          <cell r="C2108" t="str">
            <v>Trade and Development Bank of Mongolia LLC</v>
          </cell>
          <cell r="D2108" t="str">
            <v>MONGOLIA</v>
          </cell>
          <cell r="E2108" t="str">
            <v>b3</v>
          </cell>
        </row>
        <row r="2109">
          <cell r="C2109" t="str">
            <v>Trans Financial Bank, N.A.</v>
          </cell>
          <cell r="D2109" t="str">
            <v>UNITED STATES</v>
          </cell>
          <cell r="E2109" t="str">
            <v>a2</v>
          </cell>
        </row>
        <row r="2110">
          <cell r="C2110" t="str">
            <v>TranscapitalBank JSC Bank</v>
          </cell>
          <cell r="D2110" t="str">
            <v>RUSSIA</v>
          </cell>
          <cell r="E2110" t="str">
            <v>b1</v>
          </cell>
        </row>
        <row r="2111">
          <cell r="C2111" t="str">
            <v>TransCreditBank</v>
          </cell>
          <cell r="D2111" t="str">
            <v>RUSSIA</v>
          </cell>
          <cell r="E2111" t="str">
            <v>ba3</v>
          </cell>
        </row>
        <row r="2112">
          <cell r="C2112" t="str">
            <v>Trasta Komercbanka</v>
          </cell>
          <cell r="D2112" t="str">
            <v>LATVIA</v>
          </cell>
          <cell r="E2112" t="str">
            <v>b3</v>
          </cell>
        </row>
        <row r="2113">
          <cell r="C2113" t="str">
            <v>Trust &amp; Custody Services Bank, Ltd.</v>
          </cell>
          <cell r="D2113" t="str">
            <v>JAPAN</v>
          </cell>
          <cell r="E2113" t="str">
            <v>a3</v>
          </cell>
        </row>
        <row r="2114">
          <cell r="C2114" t="str">
            <v>TRUST Investment Bank</v>
          </cell>
          <cell r="D2114" t="str">
            <v>RUSSIA</v>
          </cell>
          <cell r="E2114" t="str">
            <v>b2</v>
          </cell>
        </row>
        <row r="2115">
          <cell r="C2115" t="str">
            <v>Trustmark National Bank</v>
          </cell>
          <cell r="D2115" t="str">
            <v>UNITED STATES</v>
          </cell>
          <cell r="E2115" t="str">
            <v>a3</v>
          </cell>
        </row>
        <row r="2116">
          <cell r="C2116" t="str">
            <v>TSB Bank plc</v>
          </cell>
          <cell r="D2116" t="str">
            <v>UNITED KINGDOM</v>
          </cell>
          <cell r="E2116" t="str">
            <v>aaa</v>
          </cell>
        </row>
        <row r="2117">
          <cell r="C2117" t="str">
            <v>Tsesna Bank</v>
          </cell>
          <cell r="D2117" t="str">
            <v>KAZAKHSTAN</v>
          </cell>
          <cell r="E2117" t="str">
            <v>caa1</v>
          </cell>
        </row>
        <row r="2118">
          <cell r="C2118" t="str">
            <v>TumenEnergoBank</v>
          </cell>
          <cell r="D2118" t="str">
            <v>RUSSIA</v>
          </cell>
          <cell r="E2118" t="str">
            <v>caa3</v>
          </cell>
        </row>
        <row r="2119">
          <cell r="C2119" t="str">
            <v>Turk Ekonomi Bankasi AS</v>
          </cell>
          <cell r="D2119" t="str">
            <v>TURKEY</v>
          </cell>
          <cell r="E2119" t="str">
            <v>ba2</v>
          </cell>
        </row>
        <row r="2120">
          <cell r="C2120" t="str">
            <v>Turkiye Emlak Bankasi AS</v>
          </cell>
          <cell r="D2120" t="str">
            <v>TURKEY</v>
          </cell>
          <cell r="E2120" t="str">
            <v>caa3</v>
          </cell>
        </row>
        <row r="2121">
          <cell r="C2121" t="str">
            <v>Turkiye Garanti Bankasi AS</v>
          </cell>
          <cell r="D2121" t="str">
            <v>TURKEY</v>
          </cell>
          <cell r="E2121" t="str">
            <v>ba1</v>
          </cell>
        </row>
        <row r="2122">
          <cell r="C2122" t="str">
            <v>Turkiye Halk Bankasi A.S.</v>
          </cell>
          <cell r="D2122" t="str">
            <v>TURKEY</v>
          </cell>
          <cell r="E2122" t="str">
            <v>ba1</v>
          </cell>
        </row>
        <row r="2123">
          <cell r="C2123" t="str">
            <v>Turkiye Halk Bankasi A.S.</v>
          </cell>
          <cell r="D2123" t="str">
            <v>TURKEY</v>
          </cell>
          <cell r="E2123" t="str">
            <v>ba1</v>
          </cell>
        </row>
        <row r="2124">
          <cell r="C2124" t="str">
            <v>Turkiye Is Bankasi AS</v>
          </cell>
          <cell r="D2124" t="str">
            <v>TURKEY</v>
          </cell>
          <cell r="E2124" t="str">
            <v>ba1</v>
          </cell>
        </row>
        <row r="2125">
          <cell r="C2125" t="str">
            <v>Turkiye Sinai Kalkinma Bankasi A.S.</v>
          </cell>
          <cell r="D2125" t="str">
            <v>TURKEY</v>
          </cell>
          <cell r="E2125" t="str">
            <v>ba1</v>
          </cell>
        </row>
        <row r="2126">
          <cell r="C2126" t="str">
            <v>Turkiye Vakiflar Bankasi TAO</v>
          </cell>
          <cell r="D2126" t="str">
            <v>TURKEY</v>
          </cell>
          <cell r="E2126" t="str">
            <v>ba1</v>
          </cell>
        </row>
        <row r="2127">
          <cell r="C2127" t="str">
            <v>Turon Joint-Stock Commercial Bank</v>
          </cell>
          <cell r="D2127" t="str">
            <v>UZBEKISTAN</v>
          </cell>
          <cell r="E2127" t="str">
            <v>b2</v>
          </cell>
        </row>
        <row r="2128">
          <cell r="C2128" t="str">
            <v>U.S. Bank National Association</v>
          </cell>
          <cell r="D2128" t="str">
            <v>UNITED STATES</v>
          </cell>
          <cell r="E2128" t="str">
            <v>aa3</v>
          </cell>
        </row>
        <row r="2129">
          <cell r="C2129" t="str">
            <v>U.S. Bank National Association ND</v>
          </cell>
          <cell r="D2129" t="str">
            <v>UNITED STATES</v>
          </cell>
          <cell r="E2129" t="str">
            <v>aa3</v>
          </cell>
        </row>
        <row r="2130">
          <cell r="C2130" t="str">
            <v>U.S. Bank of Idaho</v>
          </cell>
          <cell r="D2130" t="str">
            <v>UNITED STATES</v>
          </cell>
          <cell r="E2130" t="str">
            <v>aa3</v>
          </cell>
        </row>
        <row r="2131">
          <cell r="C2131" t="str">
            <v>U.S. Bank of Washington, N.A.</v>
          </cell>
          <cell r="D2131" t="str">
            <v>UNITED STATES</v>
          </cell>
          <cell r="E2131" t="str">
            <v>a2</v>
          </cell>
        </row>
        <row r="2132">
          <cell r="C2132" t="str">
            <v>U.S. National Bank of Oregon</v>
          </cell>
          <cell r="D2132" t="str">
            <v>UNITED STATES</v>
          </cell>
          <cell r="E2132" t="str">
            <v>aa3</v>
          </cell>
        </row>
        <row r="2133">
          <cell r="C2133" t="str">
            <v>Ubank Limited</v>
          </cell>
          <cell r="D2133" t="str">
            <v>SOUTH AFRICA</v>
          </cell>
          <cell r="E2133" t="str">
            <v>b3</v>
          </cell>
        </row>
        <row r="2134">
          <cell r="C2134" t="str">
            <v>UBCI</v>
          </cell>
          <cell r="D2134" t="str">
            <v>TUNISIA</v>
          </cell>
          <cell r="E2134" t="str">
            <v>ba1</v>
          </cell>
        </row>
        <row r="2135">
          <cell r="C2135" t="str">
            <v>UBS (Trust &amp; Banking) Limited</v>
          </cell>
          <cell r="D2135" t="str">
            <v>JAPAN</v>
          </cell>
          <cell r="E2135" t="str">
            <v>a3</v>
          </cell>
        </row>
        <row r="2136">
          <cell r="C2136" t="str">
            <v>UBS AG</v>
          </cell>
          <cell r="D2136" t="str">
            <v>SWITZERLAND</v>
          </cell>
          <cell r="E2136" t="str">
            <v>baa2</v>
          </cell>
        </row>
        <row r="2137">
          <cell r="C2137" t="str">
            <v>UBS DEUTSCHLAND AG</v>
          </cell>
          <cell r="D2137" t="str">
            <v>GERMANY</v>
          </cell>
          <cell r="E2137" t="str">
            <v>baa2</v>
          </cell>
        </row>
        <row r="2138">
          <cell r="C2138" t="str">
            <v>UFJ Bank Limited</v>
          </cell>
          <cell r="D2138" t="str">
            <v>JAPAN</v>
          </cell>
          <cell r="E2138" t="str">
            <v>ba1</v>
          </cell>
        </row>
        <row r="2139">
          <cell r="C2139" t="str">
            <v>UFJ Trust Bank Limited</v>
          </cell>
          <cell r="D2139" t="str">
            <v>JAPAN</v>
          </cell>
          <cell r="E2139" t="str">
            <v>ba3</v>
          </cell>
        </row>
        <row r="2140">
          <cell r="C2140" t="str">
            <v>Ukreximbank</v>
          </cell>
          <cell r="D2140" t="str">
            <v>UKRAINE</v>
          </cell>
          <cell r="E2140" t="str">
            <v>caa3</v>
          </cell>
        </row>
        <row r="2141">
          <cell r="C2141" t="str">
            <v>Ukrgasbank</v>
          </cell>
          <cell r="D2141" t="str">
            <v>UKRAINE</v>
          </cell>
          <cell r="E2141" t="str">
            <v>b2</v>
          </cell>
        </row>
        <row r="2142">
          <cell r="C2142" t="str">
            <v>Ukrgazprombank</v>
          </cell>
          <cell r="D2142" t="str">
            <v>UKRAINE</v>
          </cell>
          <cell r="E2142" t="str">
            <v>b2</v>
          </cell>
        </row>
        <row r="2143">
          <cell r="C2143" t="str">
            <v>Ukrinbank</v>
          </cell>
          <cell r="D2143" t="str">
            <v>UKRAINE</v>
          </cell>
          <cell r="E2143" t="str">
            <v>caa1</v>
          </cell>
        </row>
        <row r="2144">
          <cell r="C2144" t="str">
            <v>Ukrprombank</v>
          </cell>
          <cell r="D2144" t="str">
            <v>UKRAINE</v>
          </cell>
          <cell r="E2144" t="str">
            <v>caa3</v>
          </cell>
        </row>
        <row r="2145">
          <cell r="C2145" t="str">
            <v>UkrSibbank</v>
          </cell>
          <cell r="D2145" t="str">
            <v>UKRAINE</v>
          </cell>
          <cell r="E2145" t="str">
            <v>b2</v>
          </cell>
        </row>
        <row r="2146">
          <cell r="C2146" t="str">
            <v>Ukrsotsbank</v>
          </cell>
          <cell r="D2146" t="str">
            <v>UKRAINE</v>
          </cell>
          <cell r="E2146" t="str">
            <v>ba3</v>
          </cell>
        </row>
        <row r="2147">
          <cell r="C2147" t="str">
            <v>Ulster Bank Ireland Limited</v>
          </cell>
          <cell r="D2147" t="str">
            <v>IRELAND</v>
          </cell>
          <cell r="E2147" t="str">
            <v>b3</v>
          </cell>
        </row>
        <row r="2148">
          <cell r="C2148" t="str">
            <v>Ulster Bank Limited</v>
          </cell>
          <cell r="D2148" t="str">
            <v>UNITED KINGDOM</v>
          </cell>
          <cell r="E2148" t="str">
            <v>b3</v>
          </cell>
        </row>
        <row r="2149">
          <cell r="C2149" t="str">
            <v>UMB Bank, N.A.</v>
          </cell>
          <cell r="D2149" t="str">
            <v>UNITED STATES</v>
          </cell>
          <cell r="E2149" t="str">
            <v>a2</v>
          </cell>
        </row>
        <row r="2150">
          <cell r="C2150" t="str">
            <v>UmweltBank AG</v>
          </cell>
          <cell r="D2150" t="str">
            <v>GERMANY</v>
          </cell>
          <cell r="E2150" t="str">
            <v>ba1</v>
          </cell>
        </row>
        <row r="2151">
          <cell r="C2151" t="str">
            <v>Uniao de Bancos Brasileiros S.A. (Unibanco)</v>
          </cell>
          <cell r="D2151" t="str">
            <v>BRAZIL</v>
          </cell>
          <cell r="E2151" t="str">
            <v>a1</v>
          </cell>
        </row>
        <row r="2152">
          <cell r="C2152" t="str">
            <v>Uniastrum Bank</v>
          </cell>
          <cell r="D2152" t="str">
            <v>RUSSIA</v>
          </cell>
          <cell r="E2152" t="str">
            <v>caa2</v>
          </cell>
        </row>
        <row r="2153">
          <cell r="C2153" t="str">
            <v>Uniastrum Bank</v>
          </cell>
          <cell r="D2153" t="str">
            <v>RUSSIA</v>
          </cell>
          <cell r="E2153" t="str">
            <v>b2</v>
          </cell>
        </row>
        <row r="2154">
          <cell r="C2154" t="str">
            <v>Unibank CJSC</v>
          </cell>
          <cell r="D2154" t="str">
            <v>ARMENIA</v>
          </cell>
          <cell r="E2154" t="str">
            <v>b2</v>
          </cell>
        </row>
        <row r="2155">
          <cell r="C2155" t="str">
            <v>UniBank Commercial Bank</v>
          </cell>
          <cell r="D2155" t="str">
            <v>AZERBAIJAN</v>
          </cell>
          <cell r="E2155" t="str">
            <v>b2</v>
          </cell>
        </row>
        <row r="2156">
          <cell r="C2156" t="str">
            <v>UniBanka, a.s.</v>
          </cell>
          <cell r="D2156" t="str">
            <v>SLOVAK REPUBLIC</v>
          </cell>
          <cell r="E2156" t="str">
            <v>ba2</v>
          </cell>
        </row>
        <row r="2157">
          <cell r="C2157" t="str">
            <v>Unicaja</v>
          </cell>
          <cell r="D2157" t="str">
            <v>SPAIN</v>
          </cell>
          <cell r="E2157" t="str">
            <v>a2</v>
          </cell>
        </row>
        <row r="2158">
          <cell r="C2158" t="str">
            <v>Unicaja Banco</v>
          </cell>
          <cell r="D2158" t="str">
            <v>SPAIN</v>
          </cell>
          <cell r="E2158" t="str">
            <v>b1</v>
          </cell>
        </row>
        <row r="2159">
          <cell r="C2159" t="str">
            <v>UniCredit Banca di Roma S.p.A.</v>
          </cell>
          <cell r="D2159" t="str">
            <v>ITALY</v>
          </cell>
          <cell r="E2159" t="str">
            <v>a3</v>
          </cell>
        </row>
        <row r="2160">
          <cell r="C2160" t="str">
            <v>UniCredit Bank AG</v>
          </cell>
          <cell r="D2160" t="str">
            <v>GERMANY</v>
          </cell>
          <cell r="E2160" t="str">
            <v>baa3</v>
          </cell>
        </row>
        <row r="2161">
          <cell r="C2161" t="str">
            <v>UniCredit Bank Austria AG</v>
          </cell>
          <cell r="D2161" t="str">
            <v>AUSTRIA</v>
          </cell>
          <cell r="E2161" t="str">
            <v>ba1</v>
          </cell>
        </row>
        <row r="2162">
          <cell r="C2162" t="str">
            <v>UniCredit Bank Czech Republic and Slovakia</v>
          </cell>
          <cell r="D2162" t="str">
            <v>CZECH REPUBLIC</v>
          </cell>
          <cell r="E2162" t="str">
            <v>ba1</v>
          </cell>
        </row>
        <row r="2163">
          <cell r="C2163" t="str">
            <v>UniCredit Bank Czech Republic and Slovakia</v>
          </cell>
          <cell r="D2163" t="str">
            <v>CZECH REPUBLIC</v>
          </cell>
          <cell r="E2163" t="str">
            <v>ba1</v>
          </cell>
        </row>
        <row r="2164">
          <cell r="C2164" t="str">
            <v>UniCredit Bank Hungary Zrt.</v>
          </cell>
          <cell r="D2164" t="str">
            <v>HUNGARY</v>
          </cell>
          <cell r="E2164" t="str">
            <v>ba2</v>
          </cell>
        </row>
        <row r="2165">
          <cell r="C2165" t="str">
            <v>UniCredit Bank Slovakia a.s.</v>
          </cell>
          <cell r="D2165" t="str">
            <v>SLOVAK REPUBLIC</v>
          </cell>
          <cell r="E2165" t="str">
            <v>ba1</v>
          </cell>
        </row>
        <row r="2166">
          <cell r="C2166" t="str">
            <v>UniCredit Family Financing Bank SpA</v>
          </cell>
          <cell r="D2166" t="str">
            <v>ITALY</v>
          </cell>
          <cell r="E2166" t="str">
            <v>baa2</v>
          </cell>
        </row>
        <row r="2167">
          <cell r="C2167" t="str">
            <v>UniCredit Luxembourg S.A.</v>
          </cell>
          <cell r="D2167" t="str">
            <v>LUXEMBOURG</v>
          </cell>
          <cell r="E2167" t="str">
            <v>baa3</v>
          </cell>
        </row>
        <row r="2168">
          <cell r="C2168" t="str">
            <v>UniCredit Mortgage Bank Zrt</v>
          </cell>
          <cell r="D2168" t="str">
            <v>HUNGARY</v>
          </cell>
          <cell r="E2168" t="str">
            <v>ba3</v>
          </cell>
        </row>
        <row r="2169">
          <cell r="C2169" t="str">
            <v>UniCredit SpA</v>
          </cell>
          <cell r="D2169" t="str">
            <v>ITALY</v>
          </cell>
          <cell r="E2169" t="str">
            <v>ba1</v>
          </cell>
        </row>
        <row r="2170">
          <cell r="C2170" t="str">
            <v>UNIFIN</v>
          </cell>
          <cell r="D2170" t="str">
            <v>RUSSIA</v>
          </cell>
          <cell r="E2170" t="str">
            <v>b3</v>
          </cell>
        </row>
        <row r="2171">
          <cell r="C2171" t="str">
            <v>Union Bank</v>
          </cell>
          <cell r="D2171" t="str">
            <v>UNITED STATES</v>
          </cell>
          <cell r="E2171" t="str">
            <v>a2</v>
          </cell>
        </row>
        <row r="2172">
          <cell r="C2172" t="str">
            <v>Union Bank of India</v>
          </cell>
          <cell r="D2172" t="str">
            <v>INDIA</v>
          </cell>
          <cell r="E2172" t="str">
            <v>ba2</v>
          </cell>
        </row>
        <row r="2173">
          <cell r="C2173" t="str">
            <v>Union Bank of Switzerland</v>
          </cell>
          <cell r="D2173" t="str">
            <v>SWITZERLAND</v>
          </cell>
          <cell r="E2173" t="str">
            <v>aaa</v>
          </cell>
        </row>
        <row r="2174">
          <cell r="C2174" t="str">
            <v>Union de Credito Agri de Cuauhtemoc, S.A.</v>
          </cell>
          <cell r="D2174" t="str">
            <v>MEXICO</v>
          </cell>
          <cell r="E2174" t="str">
            <v>b1</v>
          </cell>
        </row>
        <row r="2175">
          <cell r="C2175" t="str">
            <v>Union de Credito Empresarial de Cuauhtemoc</v>
          </cell>
          <cell r="D2175" t="str">
            <v>MEXICO</v>
          </cell>
          <cell r="E2175" t="str">
            <v>caa3</v>
          </cell>
        </row>
        <row r="2176">
          <cell r="C2176" t="str">
            <v>Union de Credito Progreso, S.A.</v>
          </cell>
          <cell r="D2176" t="str">
            <v>MEXICO</v>
          </cell>
          <cell r="E2176" t="str">
            <v>b3</v>
          </cell>
        </row>
        <row r="2177">
          <cell r="C2177" t="str">
            <v>Union National Bank PJSC</v>
          </cell>
          <cell r="D2177" t="str">
            <v>UNITED ARAB EMIRATES</v>
          </cell>
          <cell r="E2177" t="str">
            <v>baa3</v>
          </cell>
        </row>
        <row r="2178">
          <cell r="C2178" t="str">
            <v>Union Planters Bank, National Association</v>
          </cell>
          <cell r="D2178" t="str">
            <v>UNITED STATES</v>
          </cell>
          <cell r="E2178" t="str">
            <v>aa3</v>
          </cell>
        </row>
        <row r="2179">
          <cell r="C2179" t="str">
            <v>UnionBank of the Philippines</v>
          </cell>
          <cell r="D2179" t="str">
            <v>PHILIPPINES</v>
          </cell>
          <cell r="E2179" t="str">
            <v>ba2</v>
          </cell>
        </row>
        <row r="2180">
          <cell r="C2180" t="str">
            <v>Unione di Banche Italiane S.c.p.A.</v>
          </cell>
          <cell r="D2180" t="str">
            <v>ITALY</v>
          </cell>
          <cell r="E2180" t="str">
            <v>ba1</v>
          </cell>
        </row>
        <row r="2181">
          <cell r="C2181" t="str">
            <v>Unipol Banca</v>
          </cell>
          <cell r="D2181" t="str">
            <v>ITALY</v>
          </cell>
          <cell r="E2181" t="str">
            <v>caa1</v>
          </cell>
        </row>
        <row r="2182">
          <cell r="C2182" t="str">
            <v>United Arab Bank PJSC</v>
          </cell>
          <cell r="D2182" t="str">
            <v>UNITED ARAB EMIRATES</v>
          </cell>
          <cell r="E2182" t="str">
            <v>baa3</v>
          </cell>
        </row>
        <row r="2183">
          <cell r="C2183" t="str">
            <v>United Bank</v>
          </cell>
          <cell r="D2183" t="str">
            <v>UNITED STATES</v>
          </cell>
          <cell r="E2183" t="str">
            <v>a3</v>
          </cell>
        </row>
        <row r="2184">
          <cell r="C2184" t="str">
            <v>United Bank Ltd.</v>
          </cell>
          <cell r="D2184" t="str">
            <v>PAKISTAN</v>
          </cell>
          <cell r="E2184" t="str">
            <v>caa1</v>
          </cell>
        </row>
        <row r="2185">
          <cell r="C2185" t="str">
            <v>United Bank, Inc.</v>
          </cell>
          <cell r="D2185" t="str">
            <v>UNITED STATES</v>
          </cell>
          <cell r="E2185" t="str">
            <v>a3</v>
          </cell>
        </row>
        <row r="2186">
          <cell r="C2186" t="str">
            <v>United California Bank</v>
          </cell>
          <cell r="D2186" t="str">
            <v>UNITED STATES</v>
          </cell>
          <cell r="E2186" t="str">
            <v>a1</v>
          </cell>
        </row>
        <row r="2187">
          <cell r="C2187" t="str">
            <v>United Coconut Planters Bank</v>
          </cell>
          <cell r="D2187" t="str">
            <v>PHILIPPINES</v>
          </cell>
          <cell r="E2187" t="str">
            <v>caa1</v>
          </cell>
        </row>
        <row r="2188">
          <cell r="C2188" t="str">
            <v>United Commercial Bank</v>
          </cell>
          <cell r="D2188" t="str">
            <v>UNITED STATES</v>
          </cell>
          <cell r="E2188" t="str">
            <v>caa3</v>
          </cell>
        </row>
        <row r="2189">
          <cell r="C2189" t="str">
            <v>United Community Bank</v>
          </cell>
          <cell r="D2189" t="str">
            <v>UNITED STATES</v>
          </cell>
          <cell r="E2189" t="str">
            <v>baa2</v>
          </cell>
        </row>
        <row r="2190">
          <cell r="C2190" t="str">
            <v>United Export Import Bank JSC</v>
          </cell>
          <cell r="D2190" t="str">
            <v>RUSSIA</v>
          </cell>
          <cell r="E2190" t="str">
            <v>caa3</v>
          </cell>
        </row>
        <row r="2191">
          <cell r="C2191" t="str">
            <v>United Gulf Bank B.S.C.</v>
          </cell>
          <cell r="D2191" t="str">
            <v>BAHRAIN - OFF SHORE</v>
          </cell>
          <cell r="E2191" t="str">
            <v>ba3</v>
          </cell>
        </row>
        <row r="2192">
          <cell r="C2192" t="str">
            <v>United Jersey Bank</v>
          </cell>
          <cell r="D2192" t="str">
            <v>UNITED STATES</v>
          </cell>
          <cell r="E2192" t="str">
            <v>a2</v>
          </cell>
        </row>
        <row r="2193">
          <cell r="C2193" t="str">
            <v>United Overseas Bank (Thai) Public Co Ltd</v>
          </cell>
          <cell r="D2193" t="str">
            <v>THAILAND</v>
          </cell>
          <cell r="E2193" t="str">
            <v>ba2</v>
          </cell>
        </row>
        <row r="2194">
          <cell r="C2194" t="str">
            <v>United Overseas Bank Limited</v>
          </cell>
          <cell r="D2194" t="str">
            <v>SINGAPORE</v>
          </cell>
          <cell r="E2194" t="str">
            <v>aa3</v>
          </cell>
        </row>
        <row r="2195">
          <cell r="C2195" t="str">
            <v>United Saudi Bank</v>
          </cell>
          <cell r="D2195" t="str">
            <v>SAUDI ARABIA</v>
          </cell>
          <cell r="E2195" t="str">
            <v>ba2</v>
          </cell>
        </row>
        <row r="2196">
          <cell r="C2196" t="str">
            <v>United Saudi Commercial Bank</v>
          </cell>
          <cell r="D2196" t="str">
            <v>SAUDI ARABIA</v>
          </cell>
          <cell r="E2196" t="str">
            <v>ba1</v>
          </cell>
        </row>
        <row r="2197">
          <cell r="C2197" t="str">
            <v>United States Trust Company, N. A.</v>
          </cell>
          <cell r="D2197" t="str">
            <v>UNITED STATES</v>
          </cell>
          <cell r="E2197" t="str">
            <v>aa1</v>
          </cell>
        </row>
        <row r="2198">
          <cell r="C2198" t="str">
            <v>Ural Bank for Reconstruction and Development</v>
          </cell>
          <cell r="D2198" t="str">
            <v>RUSSIA</v>
          </cell>
          <cell r="E2198" t="str">
            <v>caa3</v>
          </cell>
        </row>
        <row r="2199">
          <cell r="C2199" t="str">
            <v>Uralvneshtorgbank OAO</v>
          </cell>
          <cell r="D2199" t="str">
            <v>RUSSIA</v>
          </cell>
          <cell r="E2199" t="str">
            <v>b2</v>
          </cell>
        </row>
        <row r="2200">
          <cell r="C2200" t="str">
            <v>Uzbek-Turkish Bank</v>
          </cell>
          <cell r="D2200" t="str">
            <v>UZBEKISTAN</v>
          </cell>
          <cell r="E2200" t="str">
            <v>b3</v>
          </cell>
        </row>
        <row r="2201">
          <cell r="C2201" t="str">
            <v>Uzbek-Turkish Bank</v>
          </cell>
          <cell r="D2201" t="str">
            <v>UZBEKISTAN</v>
          </cell>
          <cell r="E2201" t="str">
            <v>b3</v>
          </cell>
        </row>
        <row r="2202">
          <cell r="C2202" t="str">
            <v>VAB Bank</v>
          </cell>
          <cell r="D2202" t="str">
            <v>UKRAINE</v>
          </cell>
          <cell r="E2202" t="str">
            <v>caa3</v>
          </cell>
        </row>
        <row r="2203">
          <cell r="C2203" t="str">
            <v>Valiant Bank AG</v>
          </cell>
          <cell r="D2203" t="str">
            <v>SWITZERLAND</v>
          </cell>
          <cell r="E2203" t="str">
            <v>baa1</v>
          </cell>
        </row>
        <row r="2204">
          <cell r="C2204" t="str">
            <v>Valley National Bank</v>
          </cell>
          <cell r="D2204" t="str">
            <v>UNITED STATES</v>
          </cell>
          <cell r="E2204" t="str">
            <v>a2</v>
          </cell>
        </row>
        <row r="2205">
          <cell r="C2205" t="str">
            <v>Valut-Tranzit Bank</v>
          </cell>
          <cell r="D2205" t="str">
            <v>KAZAKHSTAN</v>
          </cell>
          <cell r="E2205" t="str">
            <v>b2</v>
          </cell>
        </row>
        <row r="2206">
          <cell r="C2206" t="str">
            <v>Veneto Banca ScpA</v>
          </cell>
          <cell r="D2206" t="str">
            <v>ITALY</v>
          </cell>
          <cell r="E2206" t="str">
            <v>b1</v>
          </cell>
        </row>
        <row r="2207">
          <cell r="C2207" t="str">
            <v>Vereinsbank Ireland</v>
          </cell>
          <cell r="D2207" t="str">
            <v>IRELAND</v>
          </cell>
          <cell r="E2207" t="str">
            <v>ba1</v>
          </cell>
        </row>
        <row r="2208">
          <cell r="C2208" t="str">
            <v>Vestjysk Bank A/S</v>
          </cell>
          <cell r="D2208" t="str">
            <v>DENMARK</v>
          </cell>
          <cell r="E2208" t="str">
            <v>ba1</v>
          </cell>
        </row>
        <row r="2209">
          <cell r="C2209" t="str">
            <v>Victoria Teachers Mutual Bank</v>
          </cell>
          <cell r="D2209" t="str">
            <v>AUSTRALIA</v>
          </cell>
          <cell r="E2209" t="str">
            <v>baa1</v>
          </cell>
        </row>
        <row r="2210">
          <cell r="C2210" t="str">
            <v>Victoria Teachers Mutual Bank</v>
          </cell>
          <cell r="D2210" t="str">
            <v>AUSTRALIA</v>
          </cell>
          <cell r="E2210" t="str">
            <v>baa1</v>
          </cell>
        </row>
        <row r="2211">
          <cell r="C2211" t="str">
            <v>Vietcombank</v>
          </cell>
          <cell r="D2211" t="str">
            <v>VIETNAM</v>
          </cell>
          <cell r="E2211" t="str">
            <v>b2</v>
          </cell>
        </row>
        <row r="2212">
          <cell r="C2212" t="str">
            <v>Vietnam Bank for Industry and Trade</v>
          </cell>
          <cell r="D2212" t="str">
            <v>VIETNAM</v>
          </cell>
          <cell r="E2212" t="str">
            <v>b3</v>
          </cell>
        </row>
        <row r="2213">
          <cell r="C2213" t="str">
            <v>Vietnam Bank for Industry and Trade</v>
          </cell>
          <cell r="D2213" t="str">
            <v>VIETNAM</v>
          </cell>
          <cell r="E2213" t="str">
            <v>b2</v>
          </cell>
        </row>
        <row r="2214">
          <cell r="C2214" t="str">
            <v>Vietnam International Bank</v>
          </cell>
          <cell r="D2214" t="str">
            <v>VIETNAM</v>
          </cell>
          <cell r="E2214" t="str">
            <v>ba3</v>
          </cell>
        </row>
        <row r="2215">
          <cell r="C2215" t="str">
            <v>Vietnam International Bank</v>
          </cell>
          <cell r="D2215" t="str">
            <v>VIETNAM</v>
          </cell>
          <cell r="E2215" t="str">
            <v>caa1</v>
          </cell>
        </row>
        <row r="2216">
          <cell r="C2216" t="str">
            <v>Vietnam Prosperity Jt. Stk. Commercial Bank</v>
          </cell>
          <cell r="D2216" t="str">
            <v>VIETNAM</v>
          </cell>
          <cell r="E2216" t="str">
            <v>caa1</v>
          </cell>
        </row>
        <row r="2217">
          <cell r="C2217" t="str">
            <v>Vietnam Technological and Comm'l JSB</v>
          </cell>
          <cell r="D2217" t="str">
            <v>VIETNAM</v>
          </cell>
          <cell r="E2217" t="str">
            <v>caa1</v>
          </cell>
        </row>
        <row r="2218">
          <cell r="C2218" t="str">
            <v>Vnesheconombank</v>
          </cell>
          <cell r="D2218" t="str">
            <v>RUSSIA</v>
          </cell>
          <cell r="E2218" t="str">
            <v>b2</v>
          </cell>
        </row>
        <row r="2219">
          <cell r="C2219" t="str">
            <v>Vneshprombank</v>
          </cell>
          <cell r="D2219" t="str">
            <v>RUSSIA</v>
          </cell>
          <cell r="E2219" t="str">
            <v>b2</v>
          </cell>
        </row>
        <row r="2220">
          <cell r="C2220" t="str">
            <v>Volkswagen Bank GmbH</v>
          </cell>
          <cell r="D2220" t="str">
            <v>GERMANY</v>
          </cell>
          <cell r="E2220" t="str">
            <v>baa2</v>
          </cell>
        </row>
        <row r="2221">
          <cell r="C2221" t="str">
            <v>Volkswagen Bank, S.A.</v>
          </cell>
          <cell r="D2221" t="str">
            <v>MEXICO</v>
          </cell>
          <cell r="E2221" t="str">
            <v>b2</v>
          </cell>
        </row>
        <row r="2222">
          <cell r="C2222" t="str">
            <v>Volkswagen Financial Services AG</v>
          </cell>
          <cell r="D2222" t="str">
            <v>GERMANY</v>
          </cell>
          <cell r="E2222" t="str">
            <v>baa3</v>
          </cell>
        </row>
        <row r="2223">
          <cell r="C2223" t="str">
            <v>Volvo Auto Bank Deutschland GmbH</v>
          </cell>
          <cell r="D2223" t="str">
            <v>GERMANY</v>
          </cell>
          <cell r="E2223" t="str">
            <v>b2</v>
          </cell>
        </row>
        <row r="2224">
          <cell r="C2224" t="str">
            <v>Volvofinans Bank AB</v>
          </cell>
          <cell r="D2224" t="str">
            <v>SWEDEN</v>
          </cell>
          <cell r="E2224" t="str">
            <v>baa3</v>
          </cell>
        </row>
        <row r="2225">
          <cell r="C2225" t="str">
            <v>Vorarlberger Landes- und Hypothekenbank AG</v>
          </cell>
          <cell r="D2225" t="str">
            <v>AUSTRIA</v>
          </cell>
          <cell r="E2225" t="str">
            <v>baa3</v>
          </cell>
        </row>
        <row r="2226">
          <cell r="C2226" t="str">
            <v>Vostochny Express Bank</v>
          </cell>
          <cell r="D2226" t="str">
            <v>RUSSIA</v>
          </cell>
          <cell r="E2226" t="str">
            <v>b1</v>
          </cell>
        </row>
        <row r="2227">
          <cell r="C2227" t="str">
            <v>Vozrozhdenie Bank</v>
          </cell>
          <cell r="D2227" t="str">
            <v>RUSSIA</v>
          </cell>
          <cell r="E2227" t="str">
            <v>ba3</v>
          </cell>
        </row>
        <row r="2228">
          <cell r="C2228" t="str">
            <v>Vseobecna uverova banka, a.s.</v>
          </cell>
          <cell r="D2228" t="str">
            <v>SLOVAK REPUBLIC</v>
          </cell>
          <cell r="E2228" t="str">
            <v>baa2</v>
          </cell>
        </row>
        <row r="2229">
          <cell r="C2229" t="str">
            <v>VTB Bank (Armenia)</v>
          </cell>
          <cell r="D2229" t="str">
            <v>ARMENIA</v>
          </cell>
          <cell r="E2229" t="str">
            <v>ba3</v>
          </cell>
        </row>
        <row r="2230">
          <cell r="C2230" t="str">
            <v>VTB Bank (Armenia)</v>
          </cell>
          <cell r="D2230" t="str">
            <v>ARMENIA</v>
          </cell>
          <cell r="E2230" t="str">
            <v>ba3</v>
          </cell>
        </row>
        <row r="2231">
          <cell r="C2231" t="str">
            <v>VTB Bank (Austria) AG</v>
          </cell>
          <cell r="D2231" t="str">
            <v>AUSTRIA</v>
          </cell>
          <cell r="E2231" t="str">
            <v>ba3</v>
          </cell>
        </row>
        <row r="2232">
          <cell r="C2232" t="str">
            <v>VTB Bank (Austria) AG</v>
          </cell>
          <cell r="D2232" t="str">
            <v>AUSTRIA</v>
          </cell>
          <cell r="E2232" t="str">
            <v>ba3</v>
          </cell>
        </row>
        <row r="2233">
          <cell r="C2233" t="str">
            <v>VTB Bank (Deutschland) AG</v>
          </cell>
          <cell r="D2233" t="str">
            <v>GERMANY</v>
          </cell>
          <cell r="E2233" t="str">
            <v>ba3</v>
          </cell>
        </row>
        <row r="2234">
          <cell r="C2234" t="str">
            <v>VTB Bank (Deutschland) AG</v>
          </cell>
          <cell r="D2234" t="str">
            <v>GERMANY</v>
          </cell>
          <cell r="E2234" t="str">
            <v>ba3</v>
          </cell>
        </row>
        <row r="2235">
          <cell r="C2235" t="str">
            <v>VTB Bank (France) SA</v>
          </cell>
          <cell r="D2235" t="str">
            <v>FRANCE</v>
          </cell>
          <cell r="E2235" t="str">
            <v>ba3</v>
          </cell>
        </row>
        <row r="2236">
          <cell r="C2236" t="str">
            <v>VTB Capital plc</v>
          </cell>
          <cell r="D2236" t="str">
            <v>UNITED KINGDOM</v>
          </cell>
          <cell r="E2236" t="str">
            <v>ba3</v>
          </cell>
        </row>
        <row r="2237">
          <cell r="C2237" t="str">
            <v>VTB24</v>
          </cell>
          <cell r="D2237" t="str">
            <v>RUSSIA</v>
          </cell>
          <cell r="E2237" t="str">
            <v>ba3</v>
          </cell>
        </row>
        <row r="2238">
          <cell r="C2238" t="str">
            <v>Wachovia Bank of Georgia, N.A.</v>
          </cell>
          <cell r="D2238" t="str">
            <v>UNITED STATES</v>
          </cell>
          <cell r="E2238" t="str">
            <v>aa3</v>
          </cell>
        </row>
        <row r="2239">
          <cell r="C2239" t="str">
            <v>Wachovia Bank of South Carolina, N.A.</v>
          </cell>
          <cell r="D2239" t="str">
            <v>UNITED STATES</v>
          </cell>
          <cell r="E2239" t="str">
            <v>aa2</v>
          </cell>
        </row>
        <row r="2240">
          <cell r="C2240" t="str">
            <v>Wachovia Bank, N.A.</v>
          </cell>
          <cell r="D2240" t="str">
            <v>UNITED STATES</v>
          </cell>
          <cell r="E2240" t="str">
            <v>a3</v>
          </cell>
        </row>
        <row r="2241">
          <cell r="C2241" t="str">
            <v>Wachovia Bank, N.A. (Old)</v>
          </cell>
          <cell r="D2241" t="str">
            <v>UNITED STATES</v>
          </cell>
          <cell r="E2241" t="str">
            <v>aa3</v>
          </cell>
        </row>
        <row r="2242">
          <cell r="C2242" t="str">
            <v>Wafabank</v>
          </cell>
          <cell r="D2242" t="str">
            <v>MOROCCO</v>
          </cell>
          <cell r="E2242" t="str">
            <v>ba1</v>
          </cell>
        </row>
        <row r="2243">
          <cell r="C2243" t="str">
            <v>Washington Mutual Bank</v>
          </cell>
          <cell r="D2243" t="str">
            <v>UNITED STATES</v>
          </cell>
          <cell r="E2243" t="str">
            <v>caa3</v>
          </cell>
        </row>
        <row r="2244">
          <cell r="C2244" t="str">
            <v>Washington Mutual Bank (Old)</v>
          </cell>
          <cell r="D2244" t="str">
            <v>UNITED STATES</v>
          </cell>
          <cell r="E2244" t="str">
            <v>a2</v>
          </cell>
        </row>
        <row r="2245">
          <cell r="C2245" t="str">
            <v>Washington Mutual Bank FSB</v>
          </cell>
          <cell r="D2245" t="str">
            <v>UNITED STATES</v>
          </cell>
          <cell r="E2245" t="str">
            <v>caa3</v>
          </cell>
        </row>
        <row r="2246">
          <cell r="C2246" t="str">
            <v>Webster Bank N.A.</v>
          </cell>
          <cell r="D2246" t="str">
            <v>UNITED STATES</v>
          </cell>
          <cell r="E2246" t="str">
            <v>a3</v>
          </cell>
        </row>
        <row r="2247">
          <cell r="C2247" t="str">
            <v>Wells Fargo Bank (Arizona) N.A. (Old)</v>
          </cell>
          <cell r="D2247" t="str">
            <v>UNITED STATES</v>
          </cell>
          <cell r="E2247" t="str">
            <v>a3</v>
          </cell>
        </row>
        <row r="2248">
          <cell r="C2248" t="str">
            <v>Wells Fargo Bank (Colorado), N.A.</v>
          </cell>
          <cell r="D2248" t="str">
            <v>UNITED STATES</v>
          </cell>
          <cell r="E2248" t="str">
            <v>a2</v>
          </cell>
        </row>
        <row r="2249">
          <cell r="C2249" t="str">
            <v>Wells Fargo Bank (Texas) N.A.</v>
          </cell>
          <cell r="D2249" t="str">
            <v>UNITED STATES</v>
          </cell>
          <cell r="E2249" t="str">
            <v>aaa</v>
          </cell>
        </row>
        <row r="2250">
          <cell r="C2250" t="str">
            <v>Wells Fargo Bank Iowa, N.A.</v>
          </cell>
          <cell r="D2250" t="str">
            <v>UNITED STATES</v>
          </cell>
          <cell r="E2250" t="str">
            <v>aaa</v>
          </cell>
        </row>
        <row r="2251">
          <cell r="C2251" t="str">
            <v>Wells Fargo Bank Minnesota, N.A.</v>
          </cell>
          <cell r="D2251" t="str">
            <v>UNITED STATES</v>
          </cell>
          <cell r="E2251" t="str">
            <v>aaa</v>
          </cell>
        </row>
        <row r="2252">
          <cell r="C2252" t="str">
            <v>Wells Fargo Bank Nebraska, N.A.</v>
          </cell>
          <cell r="D2252" t="str">
            <v>UNITED STATES</v>
          </cell>
          <cell r="E2252" t="str">
            <v>aaa</v>
          </cell>
        </row>
        <row r="2253">
          <cell r="C2253" t="str">
            <v>Wells Fargo Bank New Mexico, N.A.</v>
          </cell>
          <cell r="D2253" t="str">
            <v>UNITED STATES</v>
          </cell>
          <cell r="E2253" t="str">
            <v>aaa</v>
          </cell>
        </row>
        <row r="2254">
          <cell r="C2254" t="str">
            <v>Wells Fargo Bank Northwest, N.A.</v>
          </cell>
          <cell r="D2254" t="str">
            <v>UNITED STATES</v>
          </cell>
          <cell r="E2254" t="str">
            <v>a2</v>
          </cell>
        </row>
        <row r="2255">
          <cell r="C2255" t="str">
            <v>Wells Fargo Bank of Arizona, N.A.(Old)</v>
          </cell>
          <cell r="D2255" t="str">
            <v>UNITED STATES</v>
          </cell>
          <cell r="E2255" t="str">
            <v>a2</v>
          </cell>
        </row>
        <row r="2256">
          <cell r="C2256" t="str">
            <v>Wells Fargo Bank South Dakota, N.A.</v>
          </cell>
          <cell r="D2256" t="str">
            <v>UNITED STATES</v>
          </cell>
          <cell r="E2256" t="str">
            <v>aaa</v>
          </cell>
        </row>
        <row r="2257">
          <cell r="C2257" t="str">
            <v>Wells Fargo Bank Texas, N.A.</v>
          </cell>
          <cell r="D2257" t="str">
            <v>UNITED STATES</v>
          </cell>
          <cell r="E2257" t="str">
            <v>aaa</v>
          </cell>
        </row>
        <row r="2258">
          <cell r="C2258" t="str">
            <v>Wells Fargo Bank West, N.A.</v>
          </cell>
          <cell r="D2258" t="str">
            <v>UNITED STATES</v>
          </cell>
          <cell r="E2258" t="str">
            <v>aaa</v>
          </cell>
        </row>
        <row r="2259">
          <cell r="C2259" t="str">
            <v>Wells Fargo Bank, N.A.</v>
          </cell>
          <cell r="D2259" t="str">
            <v>UNITED STATES</v>
          </cell>
          <cell r="E2259" t="str">
            <v>a2</v>
          </cell>
        </row>
        <row r="2260">
          <cell r="C2260" t="str">
            <v>West Bromwich Building Society</v>
          </cell>
          <cell r="D2260" t="str">
            <v>UNITED KINGDOM</v>
          </cell>
          <cell r="E2260" t="str">
            <v>b2</v>
          </cell>
        </row>
        <row r="2261">
          <cell r="C2261" t="str">
            <v>Westdeutsche Landesbank (Europa) AG</v>
          </cell>
          <cell r="D2261" t="str">
            <v>GERMANY</v>
          </cell>
          <cell r="E2261" t="str">
            <v>ba1</v>
          </cell>
        </row>
        <row r="2262">
          <cell r="C2262" t="str">
            <v>Western Financial Bank, F.S.B.</v>
          </cell>
          <cell r="D2262" t="str">
            <v>UNITED STATES</v>
          </cell>
          <cell r="E2262" t="str">
            <v>aa2</v>
          </cell>
        </row>
        <row r="2263">
          <cell r="C2263" t="str">
            <v>Westfaelische Hypothekenbank AG</v>
          </cell>
          <cell r="D2263" t="str">
            <v>GERMANY</v>
          </cell>
          <cell r="E2263" t="str">
            <v>ba1</v>
          </cell>
        </row>
        <row r="2264">
          <cell r="C2264" t="str">
            <v>Westpac Banking Corporation</v>
          </cell>
          <cell r="D2264" t="str">
            <v>AUSTRALIA</v>
          </cell>
          <cell r="E2264" t="str">
            <v>a1</v>
          </cell>
        </row>
        <row r="2265">
          <cell r="C2265" t="str">
            <v>Westpac New Zealand Limited</v>
          </cell>
          <cell r="D2265" t="str">
            <v>NEW ZEALAND</v>
          </cell>
          <cell r="E2265" t="str">
            <v>a3</v>
          </cell>
        </row>
        <row r="2266">
          <cell r="C2266" t="str">
            <v>WGZ BANK AG</v>
          </cell>
          <cell r="D2266" t="str">
            <v>GERMANY</v>
          </cell>
          <cell r="E2266" t="str">
            <v>baa2</v>
          </cell>
        </row>
        <row r="2267">
          <cell r="C2267" t="str">
            <v>WGZ Bank Ireland Plc</v>
          </cell>
          <cell r="D2267" t="str">
            <v>IRELAND</v>
          </cell>
          <cell r="E2267" t="str">
            <v>baa2</v>
          </cell>
        </row>
        <row r="2268">
          <cell r="C2268" t="str">
            <v>Whitney Bank</v>
          </cell>
          <cell r="D2268" t="str">
            <v>UNITED STATES</v>
          </cell>
          <cell r="E2268" t="str">
            <v>a3</v>
          </cell>
        </row>
        <row r="2269">
          <cell r="C2269" t="str">
            <v>Whitney Bank (old)</v>
          </cell>
          <cell r="D2269" t="str">
            <v>UNITED STATES</v>
          </cell>
          <cell r="E2269" t="str">
            <v>a3</v>
          </cell>
        </row>
        <row r="2270">
          <cell r="C2270" t="str">
            <v>Whitney National Bank</v>
          </cell>
          <cell r="D2270" t="str">
            <v>UNITED STATES</v>
          </cell>
          <cell r="E2270" t="str">
            <v>a3</v>
          </cell>
        </row>
        <row r="2271">
          <cell r="C2271" t="str">
            <v>Wielkopolski Bank Kredytowy S.A.</v>
          </cell>
          <cell r="D2271" t="str">
            <v>POLAND</v>
          </cell>
          <cell r="E2271" t="str">
            <v>ba1</v>
          </cell>
        </row>
        <row r="2272">
          <cell r="C2272" t="str">
            <v>Wilmington Trust Company</v>
          </cell>
          <cell r="D2272" t="str">
            <v>UNITED STATES</v>
          </cell>
          <cell r="E2272" t="str">
            <v>a2</v>
          </cell>
        </row>
        <row r="2273">
          <cell r="C2273" t="str">
            <v>Wilmington Trust, National Association</v>
          </cell>
          <cell r="D2273" t="str">
            <v>UNITED STATES</v>
          </cell>
          <cell r="E2273" t="str">
            <v>a2</v>
          </cell>
        </row>
        <row r="2274">
          <cell r="C2274" t="str">
            <v>Wing Hang Bank, Limited</v>
          </cell>
          <cell r="D2274" t="str">
            <v>HONG KONG</v>
          </cell>
          <cell r="E2274" t="str">
            <v>a2</v>
          </cell>
        </row>
        <row r="2275">
          <cell r="C2275" t="str">
            <v>Wing Lung Bank Limited</v>
          </cell>
          <cell r="D2275" t="str">
            <v>HONG KONG</v>
          </cell>
          <cell r="E2275" t="str">
            <v>baa1</v>
          </cell>
        </row>
        <row r="2276">
          <cell r="C2276" t="str">
            <v>Woolwich plc</v>
          </cell>
          <cell r="D2276" t="str">
            <v>UNITED KINGDOM</v>
          </cell>
          <cell r="E2276" t="str">
            <v>aa3</v>
          </cell>
        </row>
        <row r="2277">
          <cell r="C2277" t="str">
            <v>Woori Bank</v>
          </cell>
          <cell r="D2277" t="str">
            <v>KOREA</v>
          </cell>
          <cell r="E2277" t="str">
            <v>baa2</v>
          </cell>
        </row>
        <row r="2278">
          <cell r="C2278" t="str">
            <v>World Savings Bank, FSB</v>
          </cell>
          <cell r="D2278" t="str">
            <v>UNITED STATES</v>
          </cell>
          <cell r="E2278" t="str">
            <v>a3</v>
          </cell>
        </row>
        <row r="2279">
          <cell r="C2279" t="str">
            <v>XacBank LLC</v>
          </cell>
          <cell r="D2279" t="str">
            <v>MONGOLIA</v>
          </cell>
          <cell r="E2279" t="str">
            <v>ba3</v>
          </cell>
        </row>
        <row r="2280">
          <cell r="C2280" t="str">
            <v>XacBank LLC</v>
          </cell>
          <cell r="D2280" t="str">
            <v>MONGOLIA</v>
          </cell>
          <cell r="E2280" t="str">
            <v>b2</v>
          </cell>
        </row>
        <row r="2281">
          <cell r="C2281" t="str">
            <v>Xiosbank S.A.</v>
          </cell>
          <cell r="D2281" t="str">
            <v>GREECE</v>
          </cell>
          <cell r="E2281" t="str">
            <v>ba2</v>
          </cell>
        </row>
        <row r="2282">
          <cell r="C2282" t="str">
            <v>Yamaguchi Bank, Ltd.</v>
          </cell>
          <cell r="D2282" t="str">
            <v>JAPAN</v>
          </cell>
          <cell r="E2282" t="str">
            <v>ba1</v>
          </cell>
        </row>
        <row r="2283">
          <cell r="C2283" t="str">
            <v>Yapi ve Kredi Bankasi AS</v>
          </cell>
          <cell r="D2283" t="str">
            <v>TURKEY</v>
          </cell>
          <cell r="E2283" t="str">
            <v>ba1</v>
          </cell>
        </row>
        <row r="2284">
          <cell r="C2284" t="str">
            <v>Yes Bank Limited</v>
          </cell>
          <cell r="D2284" t="str">
            <v>INDIA</v>
          </cell>
          <cell r="E2284" t="str">
            <v>ba1</v>
          </cell>
        </row>
        <row r="2285">
          <cell r="C2285" t="str">
            <v>Yien Yieh Commercial Bank, Ltd. (The)</v>
          </cell>
          <cell r="D2285" t="str">
            <v>CHINA</v>
          </cell>
          <cell r="E2285" t="str">
            <v>ba1</v>
          </cell>
        </row>
        <row r="2286">
          <cell r="C2286" t="str">
            <v>York Bank and Trust Company</v>
          </cell>
          <cell r="D2286" t="str">
            <v>UNITED STATES</v>
          </cell>
          <cell r="E2286" t="str">
            <v>a3</v>
          </cell>
        </row>
        <row r="2287">
          <cell r="C2287" t="str">
            <v>Yorkshire Building Society</v>
          </cell>
          <cell r="D2287" t="str">
            <v>UNITED KINGDOM</v>
          </cell>
          <cell r="E2287" t="str">
            <v>baa1</v>
          </cell>
        </row>
        <row r="2288">
          <cell r="C2288" t="str">
            <v>Zagrebacka banka d.d.</v>
          </cell>
          <cell r="D2288" t="str">
            <v>CROATIA</v>
          </cell>
          <cell r="E2288" t="str">
            <v>ba1</v>
          </cell>
        </row>
        <row r="2289">
          <cell r="C2289" t="str">
            <v>ZAO Raiffeisenbank</v>
          </cell>
          <cell r="D2289" t="str">
            <v>RUSSIA</v>
          </cell>
          <cell r="E2289" t="str">
            <v>baa3</v>
          </cell>
        </row>
        <row r="2290">
          <cell r="C2290" t="str">
            <v>Zenit Bank</v>
          </cell>
          <cell r="D2290" t="str">
            <v>RUSSIA</v>
          </cell>
          <cell r="E2290" t="str">
            <v>ba3</v>
          </cell>
        </row>
        <row r="2291">
          <cell r="C2291" t="str">
            <v>Zions First National Bank</v>
          </cell>
          <cell r="D2291" t="str">
            <v>UNITED STATES</v>
          </cell>
          <cell r="E2291" t="str">
            <v>baa3</v>
          </cell>
        </row>
        <row r="2292">
          <cell r="C2292" t="str">
            <v>Zivnostenska Banka, a.s.</v>
          </cell>
          <cell r="D2292" t="str">
            <v>CZECH REPUBLIC</v>
          </cell>
          <cell r="E2292" t="str">
            <v>ba2</v>
          </cell>
        </row>
        <row r="2293">
          <cell r="C2293" t="str">
            <v>Zoos Bank</v>
          </cell>
          <cell r="D2293" t="str">
            <v>MONGOLIA</v>
          </cell>
          <cell r="E2293" t="str">
            <v>b2</v>
          </cell>
        </row>
        <row r="2294">
          <cell r="C2294" t="str">
            <v>Zuercher Kantonalbank</v>
          </cell>
          <cell r="D2294" t="str">
            <v>SWITZERLAND</v>
          </cell>
          <cell r="E2294" t="str">
            <v>a2</v>
          </cell>
        </row>
        <row r="2295">
          <cell r="C2295" t="str">
            <v>Zurich Bank</v>
          </cell>
          <cell r="D2295" t="str">
            <v>IRELAND</v>
          </cell>
          <cell r="E2295" t="str">
            <v>b3</v>
          </cell>
        </row>
      </sheetData>
      <sheetData sheetId="2">
        <row r="1">
          <cell r="C1" t="str">
            <v>Organization</v>
          </cell>
          <cell r="D1" t="str">
            <v>Domicile</v>
          </cell>
          <cell r="E1" t="str">
            <v>Adj. BCA</v>
          </cell>
        </row>
        <row r="2">
          <cell r="C2" t="str">
            <v>AB Finance</v>
          </cell>
          <cell r="D2" t="str">
            <v>RUSSIA</v>
          </cell>
          <cell r="E2" t="str">
            <v>b3</v>
          </cell>
        </row>
        <row r="3">
          <cell r="C3" t="str">
            <v>Abanka Vipa d.d.</v>
          </cell>
          <cell r="D3" t="str">
            <v>SLOVENIA</v>
          </cell>
          <cell r="E3" t="str">
            <v>caa3</v>
          </cell>
        </row>
        <row r="4">
          <cell r="C4" t="str">
            <v>ABN AMRO Bank N.V.</v>
          </cell>
          <cell r="D4" t="str">
            <v>NETHERLANDS</v>
          </cell>
          <cell r="E4" t="str">
            <v>baa2</v>
          </cell>
        </row>
        <row r="5">
          <cell r="C5" t="str">
            <v>ABSA Bank Limited</v>
          </cell>
          <cell r="D5" t="str">
            <v>SOUTH AFRICA</v>
          </cell>
          <cell r="E5" t="str">
            <v>baa1</v>
          </cell>
        </row>
        <row r="6">
          <cell r="C6" t="str">
            <v>Absolut Bank</v>
          </cell>
          <cell r="D6" t="str">
            <v>RUSSIA</v>
          </cell>
          <cell r="E6" t="str">
            <v>b1</v>
          </cell>
        </row>
        <row r="7">
          <cell r="C7" t="str">
            <v>Abu Dhabi Commercial Bank</v>
          </cell>
          <cell r="D7" t="str">
            <v>UNITED ARAB EMIRATES</v>
          </cell>
          <cell r="E7" t="str">
            <v>ba1</v>
          </cell>
        </row>
        <row r="8">
          <cell r="C8" t="str">
            <v>Abu Dhabi Islamic Bank</v>
          </cell>
          <cell r="D8" t="str">
            <v>UNITED ARAB EMIRATES</v>
          </cell>
          <cell r="E8" t="str">
            <v>ba2</v>
          </cell>
        </row>
        <row r="9">
          <cell r="C9" t="str">
            <v>ACBA - Credit Agricole</v>
          </cell>
          <cell r="D9" t="str">
            <v>ARMENIA</v>
          </cell>
          <cell r="E9" t="str">
            <v>ba2</v>
          </cell>
        </row>
        <row r="10">
          <cell r="C10" t="str">
            <v>ACLEDA Bank Plc</v>
          </cell>
          <cell r="D10" t="str">
            <v>CAMBODIA</v>
          </cell>
          <cell r="E10" t="str">
            <v>b1</v>
          </cell>
        </row>
        <row r="11">
          <cell r="C11" t="str">
            <v>AfrAsia Bank Limited</v>
          </cell>
          <cell r="D11" t="str">
            <v>MAURITIUS</v>
          </cell>
          <cell r="E11" t="str">
            <v>ba3</v>
          </cell>
        </row>
        <row r="12">
          <cell r="C12" t="str">
            <v>African Bank Limited</v>
          </cell>
          <cell r="D12" t="str">
            <v>SOUTH AFRICA</v>
          </cell>
          <cell r="E12" t="str">
            <v>ca</v>
          </cell>
        </row>
        <row r="13">
          <cell r="C13" t="str">
            <v>African Export-Import Bank</v>
          </cell>
          <cell r="D13" t="str">
            <v>SUPRANATIONAL</v>
          </cell>
          <cell r="E13" t="str">
            <v>baa2</v>
          </cell>
        </row>
        <row r="14">
          <cell r="C14" t="str">
            <v>AgriBank, FCB</v>
          </cell>
          <cell r="D14" t="str">
            <v>UNITED STATES</v>
          </cell>
          <cell r="E14" t="str">
            <v>a1</v>
          </cell>
        </row>
        <row r="15">
          <cell r="C15" t="str">
            <v>Agricultural Bank of China Limited</v>
          </cell>
          <cell r="D15" t="str">
            <v>CHINA</v>
          </cell>
          <cell r="E15" t="str">
            <v>baa3</v>
          </cell>
        </row>
        <row r="16">
          <cell r="C16" t="str">
            <v>Agricultural Bank of Greece S.A.</v>
          </cell>
          <cell r="D16" t="str">
            <v>GREECE</v>
          </cell>
          <cell r="E16" t="str">
            <v>caa3</v>
          </cell>
        </row>
        <row r="17">
          <cell r="C17" t="str">
            <v>Agrobank</v>
          </cell>
          <cell r="D17" t="str">
            <v>UZBEKISTAN</v>
          </cell>
          <cell r="E17" t="str">
            <v>ca</v>
          </cell>
        </row>
        <row r="18">
          <cell r="C18" t="str">
            <v>Ahli United Bank K.S.C.</v>
          </cell>
          <cell r="D18" t="str">
            <v>KUWAIT</v>
          </cell>
          <cell r="E18" t="str">
            <v>baa3</v>
          </cell>
        </row>
        <row r="19">
          <cell r="C19" t="str">
            <v>Ak Bars Bank</v>
          </cell>
          <cell r="D19" t="str">
            <v>RUSSIA</v>
          </cell>
          <cell r="E19" t="str">
            <v>b3</v>
          </cell>
        </row>
        <row r="20">
          <cell r="C20" t="str">
            <v>Akbank TAS</v>
          </cell>
          <cell r="D20" t="str">
            <v>TURKEY</v>
          </cell>
          <cell r="E20" t="str">
            <v>ba1</v>
          </cell>
        </row>
        <row r="21">
          <cell r="C21" t="str">
            <v>Akibank</v>
          </cell>
          <cell r="D21" t="str">
            <v>RUSSIA</v>
          </cell>
          <cell r="E21" t="str">
            <v>b3</v>
          </cell>
        </row>
        <row r="22">
          <cell r="C22" t="str">
            <v>Aktia Bank p.l.c.</v>
          </cell>
          <cell r="D22" t="str">
            <v>FINLAND</v>
          </cell>
          <cell r="E22" t="str">
            <v>baa2</v>
          </cell>
        </row>
        <row r="23">
          <cell r="C23" t="str">
            <v>Al Ahli Bank of Kuwait K.S.C</v>
          </cell>
          <cell r="D23" t="str">
            <v>KUWAIT</v>
          </cell>
          <cell r="E23" t="str">
            <v>baa3</v>
          </cell>
        </row>
        <row r="24">
          <cell r="C24" t="str">
            <v>Al Hilal Bank PJSC</v>
          </cell>
          <cell r="D24" t="str">
            <v>UNITED ARAB EMIRATES</v>
          </cell>
          <cell r="E24" t="str">
            <v>ba2</v>
          </cell>
        </row>
        <row r="25">
          <cell r="C25" t="str">
            <v>Al Hilal Bank PJSC</v>
          </cell>
          <cell r="D25" t="str">
            <v>UNITED ARAB EMIRATES</v>
          </cell>
          <cell r="E25" t="str">
            <v>ba2</v>
          </cell>
        </row>
        <row r="26">
          <cell r="C26" t="str">
            <v>Al Khalij Commercial Bank (al khaliji) Q.S.C</v>
          </cell>
          <cell r="D26" t="str">
            <v>QATAR</v>
          </cell>
          <cell r="E26" t="str">
            <v>ba2</v>
          </cell>
        </row>
        <row r="27">
          <cell r="C27" t="str">
            <v>Al Rajhi Bank</v>
          </cell>
          <cell r="D27" t="str">
            <v>SAUDI ARABIA</v>
          </cell>
          <cell r="E27" t="str">
            <v>a3</v>
          </cell>
        </row>
        <row r="28">
          <cell r="C28" t="str">
            <v>Alfa-Bank</v>
          </cell>
          <cell r="D28" t="str">
            <v>RUSSIA</v>
          </cell>
          <cell r="E28" t="str">
            <v>ba2</v>
          </cell>
        </row>
        <row r="29">
          <cell r="C29" t="str">
            <v>Alfa-Bank Kazakhstan</v>
          </cell>
          <cell r="D29" t="str">
            <v>KAZAKHSTAN</v>
          </cell>
          <cell r="E29" t="str">
            <v>b2</v>
          </cell>
        </row>
        <row r="30">
          <cell r="C30" t="str">
            <v>Aljba Alliance Commercial Bank</v>
          </cell>
          <cell r="D30" t="str">
            <v>RUSSIA</v>
          </cell>
          <cell r="E30" t="str">
            <v>b3</v>
          </cell>
        </row>
        <row r="31">
          <cell r="C31" t="str">
            <v>Alliance Bank</v>
          </cell>
          <cell r="D31" t="str">
            <v>KAZAKHSTAN</v>
          </cell>
          <cell r="E31" t="str">
            <v>c</v>
          </cell>
        </row>
        <row r="32">
          <cell r="C32" t="str">
            <v>Allied Bank Limited</v>
          </cell>
          <cell r="D32" t="str">
            <v>PAKISTAN</v>
          </cell>
          <cell r="E32" t="str">
            <v>caa1</v>
          </cell>
        </row>
        <row r="33">
          <cell r="C33" t="str">
            <v>Allied Banking Corporation</v>
          </cell>
          <cell r="D33" t="str">
            <v>PHILIPPINES</v>
          </cell>
          <cell r="E33" t="str">
            <v>b1</v>
          </cell>
        </row>
        <row r="34">
          <cell r="C34" t="str">
            <v>Allied Irish Banks, p.l.c.</v>
          </cell>
          <cell r="D34" t="str">
            <v>IRELAND</v>
          </cell>
          <cell r="E34" t="str">
            <v>b2</v>
          </cell>
        </row>
        <row r="35">
          <cell r="C35" t="str">
            <v>Alokabank Joint-Stock Commercial Bank</v>
          </cell>
          <cell r="D35" t="str">
            <v>UZBEKISTAN</v>
          </cell>
          <cell r="E35" t="str">
            <v>b2</v>
          </cell>
        </row>
        <row r="36">
          <cell r="C36" t="str">
            <v>Alpha Bank AE</v>
          </cell>
          <cell r="D36" t="str">
            <v>GREECE</v>
          </cell>
          <cell r="E36" t="str">
            <v>caa2</v>
          </cell>
        </row>
        <row r="37">
          <cell r="C37" t="str">
            <v>Amarillo National Bank</v>
          </cell>
          <cell r="D37" t="str">
            <v>UNITED STATES</v>
          </cell>
          <cell r="E37" t="str">
            <v>a3</v>
          </cell>
        </row>
        <row r="38">
          <cell r="C38" t="str">
            <v>AmBank (M) Berhad</v>
          </cell>
          <cell r="D38" t="str">
            <v>MALAYSIA</v>
          </cell>
          <cell r="E38" t="str">
            <v>ba1</v>
          </cell>
        </row>
        <row r="39">
          <cell r="C39" t="str">
            <v>Amegy Bank National Association</v>
          </cell>
          <cell r="D39" t="str">
            <v>UNITED STATES</v>
          </cell>
          <cell r="E39" t="str">
            <v>baa3</v>
          </cell>
        </row>
        <row r="40">
          <cell r="C40" t="str">
            <v>Amen Bank</v>
          </cell>
          <cell r="D40" t="str">
            <v>TUNISIA</v>
          </cell>
          <cell r="E40" t="str">
            <v>b3</v>
          </cell>
        </row>
        <row r="41">
          <cell r="C41" t="str">
            <v>American Express Bank, FSB</v>
          </cell>
          <cell r="D41" t="str">
            <v>UNITED STATES</v>
          </cell>
          <cell r="E41" t="str">
            <v>a2</v>
          </cell>
        </row>
        <row r="42">
          <cell r="C42" t="str">
            <v>American Express Centurion Bank</v>
          </cell>
          <cell r="D42" t="str">
            <v>UNITED STATES</v>
          </cell>
          <cell r="E42" t="str">
            <v>a2</v>
          </cell>
        </row>
        <row r="43">
          <cell r="C43" t="str">
            <v>American Savings Bank, FSB</v>
          </cell>
          <cell r="D43" t="str">
            <v>UNITED STATES</v>
          </cell>
          <cell r="E43" t="str">
            <v>a3</v>
          </cell>
        </row>
        <row r="44">
          <cell r="C44" t="str">
            <v>AMP Bank Limited</v>
          </cell>
          <cell r="D44" t="str">
            <v>AUSTRALIA</v>
          </cell>
          <cell r="E44" t="str">
            <v>a2</v>
          </cell>
        </row>
        <row r="45">
          <cell r="C45" t="str">
            <v>Amsterdam Trade Bank N.V.</v>
          </cell>
          <cell r="D45" t="str">
            <v>NETHERLANDS</v>
          </cell>
          <cell r="E45" t="str">
            <v>ba2</v>
          </cell>
        </row>
        <row r="46">
          <cell r="C46" t="str">
            <v>Amsterdam Trade Bank N.V.</v>
          </cell>
          <cell r="D46" t="str">
            <v>NETHERLANDS</v>
          </cell>
          <cell r="E46" t="str">
            <v>ba2</v>
          </cell>
        </row>
        <row r="47">
          <cell r="C47" t="str">
            <v>AMT BANK</v>
          </cell>
          <cell r="D47" t="str">
            <v>RUSSIA</v>
          </cell>
          <cell r="E47" t="str">
            <v>caa2</v>
          </cell>
        </row>
        <row r="48">
          <cell r="C48" t="str">
            <v>Anadolubank AS</v>
          </cell>
          <cell r="D48" t="str">
            <v>TURKEY</v>
          </cell>
          <cell r="E48" t="str">
            <v>ba1</v>
          </cell>
        </row>
        <row r="49">
          <cell r="C49" t="str">
            <v>ANZ BANK NEW ZEALAND LIMITED</v>
          </cell>
          <cell r="D49" t="str">
            <v>NEW ZEALAND</v>
          </cell>
          <cell r="E49" t="str">
            <v>a1</v>
          </cell>
        </row>
        <row r="50">
          <cell r="C50" t="str">
            <v>Aozora Bank, Ltd.</v>
          </cell>
          <cell r="D50" t="str">
            <v>JAPAN</v>
          </cell>
          <cell r="E50" t="str">
            <v>ba1</v>
          </cell>
        </row>
        <row r="51">
          <cell r="C51" t="str">
            <v>Arab Bank Australia Limited</v>
          </cell>
          <cell r="D51" t="str">
            <v>AUSTRALIA</v>
          </cell>
          <cell r="E51" t="str">
            <v>baa3</v>
          </cell>
        </row>
        <row r="52">
          <cell r="C52" t="str">
            <v>Arab Bank PLC</v>
          </cell>
          <cell r="D52" t="str">
            <v>JORDAN</v>
          </cell>
          <cell r="E52" t="str">
            <v>ba2</v>
          </cell>
        </row>
        <row r="53">
          <cell r="C53" t="str">
            <v>Arab Banking Corporation B.S.C.</v>
          </cell>
          <cell r="D53" t="str">
            <v>BAHRAIN</v>
          </cell>
          <cell r="E53" t="str">
            <v>ba1</v>
          </cell>
        </row>
        <row r="54">
          <cell r="C54" t="str">
            <v>Arab National Bank</v>
          </cell>
          <cell r="D54" t="str">
            <v>SAUDI ARABIA</v>
          </cell>
          <cell r="E54" t="str">
            <v>a3</v>
          </cell>
        </row>
        <row r="55">
          <cell r="C55" t="str">
            <v>Arab Tunisian Bank</v>
          </cell>
          <cell r="D55" t="str">
            <v>TUNISIA</v>
          </cell>
          <cell r="E55" t="str">
            <v>ba3</v>
          </cell>
        </row>
        <row r="56">
          <cell r="C56" t="str">
            <v>Ardshininvestbank CJSC</v>
          </cell>
          <cell r="D56" t="str">
            <v>ARMENIA</v>
          </cell>
          <cell r="E56" t="str">
            <v>ba3</v>
          </cell>
        </row>
        <row r="57">
          <cell r="C57" t="str">
            <v>Armeconombank (Armenian Economy Devt Bank)</v>
          </cell>
          <cell r="D57" t="str">
            <v>ARMENIA</v>
          </cell>
          <cell r="E57" t="str">
            <v>b1</v>
          </cell>
        </row>
        <row r="58">
          <cell r="C58" t="str">
            <v>AS Expobank</v>
          </cell>
          <cell r="D58" t="str">
            <v>LATVIA</v>
          </cell>
          <cell r="E58" t="str">
            <v>b1</v>
          </cell>
        </row>
        <row r="59">
          <cell r="C59" t="str">
            <v>AS Expobank</v>
          </cell>
          <cell r="D59" t="str">
            <v>LATVIA</v>
          </cell>
          <cell r="E59" t="str">
            <v>b1</v>
          </cell>
        </row>
        <row r="60">
          <cell r="C60" t="str">
            <v>Asaka Bank</v>
          </cell>
          <cell r="D60" t="str">
            <v>UZBEKISTAN</v>
          </cell>
          <cell r="E60" t="str">
            <v>b2</v>
          </cell>
        </row>
        <row r="61">
          <cell r="C61" t="str">
            <v>ASB Bank Limited</v>
          </cell>
          <cell r="D61" t="str">
            <v>NEW ZEALAND</v>
          </cell>
          <cell r="E61" t="str">
            <v>a1</v>
          </cell>
        </row>
        <row r="62">
          <cell r="C62" t="str">
            <v>Asia Alliance Bank</v>
          </cell>
          <cell r="D62" t="str">
            <v>UZBEKISTAN</v>
          </cell>
          <cell r="E62" t="str">
            <v>b3</v>
          </cell>
        </row>
        <row r="63">
          <cell r="C63" t="str">
            <v>Asia Commercial Bank</v>
          </cell>
          <cell r="D63" t="str">
            <v>VIETNAM</v>
          </cell>
          <cell r="E63" t="str">
            <v>caa1</v>
          </cell>
        </row>
        <row r="64">
          <cell r="C64" t="str">
            <v>Asian - Pacific Bank</v>
          </cell>
          <cell r="D64" t="str">
            <v>RUSSIA</v>
          </cell>
          <cell r="E64" t="str">
            <v>b2</v>
          </cell>
        </row>
        <row r="65">
          <cell r="C65" t="str">
            <v>Associated Bank, N.A.</v>
          </cell>
          <cell r="D65" t="str">
            <v>UNITED STATES</v>
          </cell>
          <cell r="E65" t="str">
            <v>a3</v>
          </cell>
        </row>
        <row r="66">
          <cell r="C66" t="str">
            <v>Astoria Bank</v>
          </cell>
          <cell r="D66" t="str">
            <v>UNITED STATES</v>
          </cell>
          <cell r="E66" t="str">
            <v>baa1</v>
          </cell>
        </row>
        <row r="67">
          <cell r="C67" t="str">
            <v>Asya Katilim Bankasi A.S.</v>
          </cell>
          <cell r="D67" t="str">
            <v>TURKEY</v>
          </cell>
          <cell r="E67" t="str">
            <v>caa3</v>
          </cell>
        </row>
        <row r="68">
          <cell r="C68" t="str">
            <v>ATF Bank</v>
          </cell>
          <cell r="D68" t="str">
            <v>KAZAKHSTAN</v>
          </cell>
          <cell r="E68" t="str">
            <v>caa2</v>
          </cell>
        </row>
        <row r="69">
          <cell r="C69" t="str">
            <v>Atlantic Security Bank</v>
          </cell>
          <cell r="D69" t="str">
            <v>CAYMAN ISLANDS</v>
          </cell>
          <cell r="E69" t="str">
            <v>b1</v>
          </cell>
        </row>
        <row r="70">
          <cell r="C70" t="str">
            <v>Atlas Bank AD Podgorica</v>
          </cell>
          <cell r="D70" t="str">
            <v>MONTENEGRO</v>
          </cell>
          <cell r="E70" t="str">
            <v>b3</v>
          </cell>
        </row>
        <row r="71">
          <cell r="C71" t="str">
            <v>Attica Bank S.A.</v>
          </cell>
          <cell r="D71" t="str">
            <v>GREECE</v>
          </cell>
          <cell r="E71" t="str">
            <v>caa3</v>
          </cell>
        </row>
        <row r="72">
          <cell r="C72" t="str">
            <v>Australia and New Zealand Banking Grp. Ltd.</v>
          </cell>
          <cell r="D72" t="str">
            <v>AUSTRALIA</v>
          </cell>
          <cell r="E72" t="str">
            <v>a1</v>
          </cell>
        </row>
        <row r="73">
          <cell r="C73" t="str">
            <v>Autotorgbank</v>
          </cell>
          <cell r="D73" t="str">
            <v>RUSSIA</v>
          </cell>
          <cell r="E73" t="str">
            <v>b3</v>
          </cell>
        </row>
        <row r="74">
          <cell r="C74" t="str">
            <v>Autotorgbank</v>
          </cell>
          <cell r="D74" t="str">
            <v>RUSSIA</v>
          </cell>
          <cell r="E74" t="str">
            <v>b3</v>
          </cell>
        </row>
        <row r="75">
          <cell r="C75" t="str">
            <v>Axa Bank Europe</v>
          </cell>
          <cell r="D75" t="str">
            <v>BELGIUM</v>
          </cell>
          <cell r="E75" t="str">
            <v>a2</v>
          </cell>
        </row>
        <row r="76">
          <cell r="C76" t="str">
            <v>Axis Bank Ltd</v>
          </cell>
          <cell r="D76" t="str">
            <v>INDIA</v>
          </cell>
          <cell r="E76" t="str">
            <v>baa3</v>
          </cell>
        </row>
        <row r="77">
          <cell r="C77" t="str">
            <v>B&amp;N Bank</v>
          </cell>
          <cell r="D77" t="str">
            <v>RUSSIA</v>
          </cell>
          <cell r="E77" t="str">
            <v>caa1</v>
          </cell>
        </row>
        <row r="78">
          <cell r="C78" t="str">
            <v>BAC International Bank, Inc</v>
          </cell>
          <cell r="D78" t="str">
            <v>PANAMA</v>
          </cell>
          <cell r="E78" t="str">
            <v>baa3</v>
          </cell>
        </row>
        <row r="79">
          <cell r="C79" t="str">
            <v>Bahrain Islamic Bank</v>
          </cell>
          <cell r="D79" t="str">
            <v>BAHRAIN</v>
          </cell>
          <cell r="E79" t="str">
            <v>caa1</v>
          </cell>
        </row>
        <row r="80">
          <cell r="C80" t="str">
            <v>Baltic International Bank</v>
          </cell>
          <cell r="D80" t="str">
            <v>LATVIA</v>
          </cell>
          <cell r="E80" t="str">
            <v>b3</v>
          </cell>
        </row>
        <row r="81">
          <cell r="C81" t="str">
            <v>Baltinvestbank</v>
          </cell>
          <cell r="D81" t="str">
            <v>RUSSIA</v>
          </cell>
          <cell r="E81" t="str">
            <v>b3</v>
          </cell>
        </row>
        <row r="82">
          <cell r="C82" t="str">
            <v>Banca Carige S.p.A.</v>
          </cell>
          <cell r="D82" t="str">
            <v>ITALY</v>
          </cell>
          <cell r="E82" t="str">
            <v>caa3</v>
          </cell>
        </row>
        <row r="83">
          <cell r="C83" t="str">
            <v>Banca Civica S.A.</v>
          </cell>
          <cell r="D83" t="str">
            <v>SPAIN</v>
          </cell>
          <cell r="E83" t="str">
            <v>ba3</v>
          </cell>
        </row>
        <row r="84">
          <cell r="C84" t="str">
            <v>Banca Comerciala Romana S.A.</v>
          </cell>
          <cell r="D84" t="str">
            <v>ROMANIA</v>
          </cell>
          <cell r="E84" t="str">
            <v>b1</v>
          </cell>
        </row>
        <row r="85">
          <cell r="C85" t="str">
            <v>Banca CR Firenze S.p.A.</v>
          </cell>
          <cell r="D85" t="str">
            <v>ITALY</v>
          </cell>
          <cell r="E85" t="str">
            <v>baa3</v>
          </cell>
        </row>
        <row r="86">
          <cell r="C86" t="str">
            <v>Banca del Mezzogiorno - MedioCredito Centrale</v>
          </cell>
          <cell r="D86" t="str">
            <v>ITALY</v>
          </cell>
          <cell r="E86" t="str">
            <v>ba1</v>
          </cell>
        </row>
        <row r="87">
          <cell r="C87" t="str">
            <v>Banca della Marca Credito Cooperativo</v>
          </cell>
          <cell r="D87" t="str">
            <v>ITALY</v>
          </cell>
          <cell r="E87" t="str">
            <v>baa3</v>
          </cell>
        </row>
        <row r="88">
          <cell r="C88" t="str">
            <v>Banca Delle Marche S.p.A.</v>
          </cell>
          <cell r="D88" t="str">
            <v>ITALY</v>
          </cell>
          <cell r="E88" t="str">
            <v>ca</v>
          </cell>
        </row>
        <row r="89">
          <cell r="C89" t="str">
            <v>Banca di Monastier e del Sile</v>
          </cell>
          <cell r="D89" t="str">
            <v>ITALY</v>
          </cell>
          <cell r="E89" t="str">
            <v>b2</v>
          </cell>
        </row>
        <row r="90">
          <cell r="C90" t="str">
            <v>Banca IMI Spa</v>
          </cell>
          <cell r="D90" t="str">
            <v>ITALY</v>
          </cell>
          <cell r="E90" t="str">
            <v>baa3</v>
          </cell>
        </row>
        <row r="91">
          <cell r="C91" t="str">
            <v>Banca Infrastrutture Innovazione e Sviluppo</v>
          </cell>
          <cell r="D91" t="str">
            <v>ITALY</v>
          </cell>
          <cell r="E91" t="str">
            <v>baa2</v>
          </cell>
        </row>
        <row r="92">
          <cell r="C92" t="str">
            <v>Banca Intesa (Russia)</v>
          </cell>
          <cell r="D92" t="str">
            <v>RUSSIA</v>
          </cell>
          <cell r="E92" t="str">
            <v>ba1</v>
          </cell>
        </row>
        <row r="93">
          <cell r="C93" t="str">
            <v>Banca Italease S.p.A.</v>
          </cell>
          <cell r="D93" t="str">
            <v>ITALY</v>
          </cell>
          <cell r="E93" t="str">
            <v>b3</v>
          </cell>
        </row>
        <row r="94">
          <cell r="C94" t="str">
            <v>Banca March S.A.</v>
          </cell>
          <cell r="D94" t="str">
            <v>SPAIN</v>
          </cell>
          <cell r="E94" t="str">
            <v>baa3</v>
          </cell>
        </row>
        <row r="95">
          <cell r="C95" t="str">
            <v>Banca Monte dei Paschi di Siena S.p.A.</v>
          </cell>
          <cell r="D95" t="str">
            <v>ITALY</v>
          </cell>
          <cell r="E95" t="str">
            <v>caa2</v>
          </cell>
        </row>
        <row r="96">
          <cell r="C96" t="str">
            <v>Banca Monte Parma S.p.A.</v>
          </cell>
          <cell r="D96" t="str">
            <v>ITALY</v>
          </cell>
          <cell r="E96" t="str">
            <v>baa2</v>
          </cell>
        </row>
        <row r="97">
          <cell r="C97" t="str">
            <v>Banca Nazionale Del Lavoro S.P.A.</v>
          </cell>
          <cell r="D97" t="str">
            <v>ITALY</v>
          </cell>
          <cell r="E97" t="str">
            <v>baa2</v>
          </cell>
        </row>
        <row r="98">
          <cell r="C98" t="str">
            <v>Banca Padovana Credito Cooperativo</v>
          </cell>
          <cell r="D98" t="str">
            <v>ITALY</v>
          </cell>
          <cell r="E98" t="str">
            <v>b3</v>
          </cell>
        </row>
        <row r="99">
          <cell r="C99" t="str">
            <v>Banca Popolare dell'Alto Adige-Suedtir.Volksb</v>
          </cell>
          <cell r="D99" t="str">
            <v>ITALY</v>
          </cell>
          <cell r="E99" t="str">
            <v>ba1</v>
          </cell>
        </row>
        <row r="100">
          <cell r="C100" t="str">
            <v>Banca Popolare dell'Emilia Romagna s.c.a.r.l.</v>
          </cell>
          <cell r="D100" t="str">
            <v>ITALY</v>
          </cell>
          <cell r="E100" t="str">
            <v>b1</v>
          </cell>
        </row>
        <row r="101">
          <cell r="C101" t="str">
            <v>Banca Popolare di Cividale ScpA</v>
          </cell>
          <cell r="D101" t="str">
            <v>ITALY</v>
          </cell>
          <cell r="E101" t="str">
            <v>ba2</v>
          </cell>
        </row>
        <row r="102">
          <cell r="C102" t="str">
            <v>Banca Popolare di Marostica Scpaarl</v>
          </cell>
          <cell r="D102" t="str">
            <v>ITALY</v>
          </cell>
          <cell r="E102" t="str">
            <v>ba2</v>
          </cell>
        </row>
        <row r="103">
          <cell r="C103" t="str">
            <v>Banca Popolare di Milano S.C.a r.l.</v>
          </cell>
          <cell r="D103" t="str">
            <v>ITALY</v>
          </cell>
          <cell r="E103" t="str">
            <v>b2</v>
          </cell>
        </row>
        <row r="104">
          <cell r="C104" t="str">
            <v>Banca Popolare di Spoleto</v>
          </cell>
          <cell r="D104" t="str">
            <v>ITALY</v>
          </cell>
          <cell r="E104" t="str">
            <v>ca</v>
          </cell>
        </row>
        <row r="105">
          <cell r="C105" t="str">
            <v>Banca Popolare di Vicenza S.c.p.a.</v>
          </cell>
          <cell r="D105" t="str">
            <v>ITALY</v>
          </cell>
          <cell r="E105" t="str">
            <v>ba3</v>
          </cell>
        </row>
        <row r="106">
          <cell r="C106" t="str">
            <v>Banca Popolare Friuladria</v>
          </cell>
          <cell r="D106" t="str">
            <v>ITALY</v>
          </cell>
          <cell r="E106" t="str">
            <v>baa2</v>
          </cell>
        </row>
        <row r="107">
          <cell r="C107" t="str">
            <v>Banca Sella Holding</v>
          </cell>
          <cell r="D107" t="str">
            <v>ITALY</v>
          </cell>
          <cell r="E107" t="str">
            <v>ba2</v>
          </cell>
        </row>
        <row r="108">
          <cell r="C108" t="str">
            <v>Banca Tercas</v>
          </cell>
          <cell r="D108" t="str">
            <v>ITALY</v>
          </cell>
          <cell r="E108" t="str">
            <v>b3</v>
          </cell>
        </row>
        <row r="109">
          <cell r="C109" t="str">
            <v>Bancaperta S.P.A.</v>
          </cell>
          <cell r="D109" t="str">
            <v>ITALY</v>
          </cell>
          <cell r="E109" t="str">
            <v>baa1</v>
          </cell>
        </row>
        <row r="110">
          <cell r="C110" t="str">
            <v>BancApulia S.p.A.</v>
          </cell>
          <cell r="D110" t="str">
            <v>ITALY</v>
          </cell>
          <cell r="E110" t="str">
            <v>ba3</v>
          </cell>
        </row>
        <row r="111">
          <cell r="C111" t="str">
            <v>Banche di Credito Cooperativo - BCC</v>
          </cell>
          <cell r="D111" t="str">
            <v>ITALY</v>
          </cell>
          <cell r="E111" t="str">
            <v>baa3</v>
          </cell>
        </row>
        <row r="112">
          <cell r="C112" t="str">
            <v>Banco ABC Brasil S.A.</v>
          </cell>
          <cell r="D112" t="str">
            <v>BRAZIL</v>
          </cell>
          <cell r="E112" t="str">
            <v>baa3</v>
          </cell>
        </row>
        <row r="113">
          <cell r="C113" t="str">
            <v>Banco Agromercantil de Guatemala, S.A.</v>
          </cell>
          <cell r="D113" t="str">
            <v>GUATEMALA</v>
          </cell>
          <cell r="E113" t="str">
            <v>ba3</v>
          </cell>
        </row>
        <row r="114">
          <cell r="C114" t="str">
            <v>Banco Alfa de Investimento S.A.</v>
          </cell>
          <cell r="D114" t="str">
            <v>BRAZIL</v>
          </cell>
          <cell r="E114" t="str">
            <v>baa2</v>
          </cell>
        </row>
        <row r="115">
          <cell r="C115" t="str">
            <v>Banco Amambay S.A.</v>
          </cell>
          <cell r="D115" t="str">
            <v>PARAGUAY</v>
          </cell>
          <cell r="E115" t="str">
            <v>b2</v>
          </cell>
        </row>
        <row r="116">
          <cell r="C116" t="str">
            <v>Banco Angolano de Investimentos, S.A.</v>
          </cell>
          <cell r="D116" t="str">
            <v>ANGOLA</v>
          </cell>
          <cell r="E116" t="str">
            <v>b1</v>
          </cell>
        </row>
        <row r="117">
          <cell r="C117" t="str">
            <v>Banco Angolano de Investimentos, S.A.</v>
          </cell>
          <cell r="D117" t="str">
            <v>ANGOLA</v>
          </cell>
          <cell r="E117" t="str">
            <v>b1</v>
          </cell>
        </row>
        <row r="118">
          <cell r="C118" t="str">
            <v>Banco Autofin Mexico, S.A.</v>
          </cell>
          <cell r="D118" t="str">
            <v>MEXICO</v>
          </cell>
          <cell r="E118" t="str">
            <v>b3</v>
          </cell>
        </row>
        <row r="119">
          <cell r="C119" t="str">
            <v>Banco Azteca, S.A.</v>
          </cell>
          <cell r="D119" t="str">
            <v>MEXICO</v>
          </cell>
          <cell r="E119" t="str">
            <v>ba3</v>
          </cell>
        </row>
        <row r="120">
          <cell r="C120" t="str">
            <v>Banco Bandes Uruguay S.A.</v>
          </cell>
          <cell r="D120" t="str">
            <v>URUGUAY</v>
          </cell>
          <cell r="E120" t="str">
            <v>b3</v>
          </cell>
        </row>
        <row r="121">
          <cell r="C121" t="str">
            <v>Banco Barclays S.A.</v>
          </cell>
          <cell r="D121" t="str">
            <v>BRAZIL</v>
          </cell>
          <cell r="E121" t="str">
            <v>baa3</v>
          </cell>
        </row>
        <row r="122">
          <cell r="C122" t="str">
            <v>Banco BBM S.A.</v>
          </cell>
          <cell r="D122" t="str">
            <v>BRAZIL</v>
          </cell>
          <cell r="E122" t="str">
            <v>ba1</v>
          </cell>
        </row>
        <row r="123">
          <cell r="C123" t="str">
            <v>Banco Bilbao Vizcaya Argentaria Paraguay</v>
          </cell>
          <cell r="D123" t="str">
            <v>PARAGUAY</v>
          </cell>
          <cell r="E123" t="str">
            <v>ba1</v>
          </cell>
        </row>
        <row r="124">
          <cell r="C124" t="str">
            <v>Banco Bilbao Vizcaya Argentaria Puerto Rico</v>
          </cell>
          <cell r="D124" t="str">
            <v>UNITED STATES</v>
          </cell>
          <cell r="E124" t="str">
            <v>baa2</v>
          </cell>
        </row>
        <row r="125">
          <cell r="C125" t="str">
            <v>Banco Bilbao Vizcaya Argentaria, S.A.</v>
          </cell>
          <cell r="D125" t="str">
            <v>SPAIN</v>
          </cell>
          <cell r="E125" t="str">
            <v>baa2</v>
          </cell>
        </row>
        <row r="126">
          <cell r="C126" t="str">
            <v>Banco BISA S.A.</v>
          </cell>
          <cell r="D126" t="str">
            <v>BOLIVIA</v>
          </cell>
          <cell r="E126" t="str">
            <v>ba3</v>
          </cell>
        </row>
        <row r="127">
          <cell r="C127" t="str">
            <v>Banco BMG S.A.</v>
          </cell>
          <cell r="D127" t="str">
            <v>BRAZIL</v>
          </cell>
          <cell r="E127" t="str">
            <v>b1</v>
          </cell>
        </row>
        <row r="128">
          <cell r="C128" t="str">
            <v>Banco Bonsucesso S.A.</v>
          </cell>
          <cell r="D128" t="str">
            <v>BRAZIL</v>
          </cell>
          <cell r="E128" t="str">
            <v>b2</v>
          </cell>
        </row>
        <row r="129">
          <cell r="C129" t="str">
            <v>Banco BPI S.A.</v>
          </cell>
          <cell r="D129" t="str">
            <v>PORTUGAL</v>
          </cell>
          <cell r="E129" t="str">
            <v>b1</v>
          </cell>
        </row>
        <row r="130">
          <cell r="C130" t="str">
            <v>Banco Bradesco Europa S.A.</v>
          </cell>
          <cell r="D130" t="str">
            <v>LUXEMBOURG</v>
          </cell>
          <cell r="E130" t="str">
            <v>baa1</v>
          </cell>
        </row>
        <row r="131">
          <cell r="C131" t="str">
            <v>Banco Bradesco S.A.</v>
          </cell>
          <cell r="D131" t="str">
            <v>BRAZIL</v>
          </cell>
          <cell r="E131" t="str">
            <v>baa1</v>
          </cell>
        </row>
        <row r="132">
          <cell r="C132" t="str">
            <v>Banco BTG Pactual S.A.</v>
          </cell>
          <cell r="D132" t="str">
            <v>BRAZIL</v>
          </cell>
          <cell r="E132" t="str">
            <v>baa3</v>
          </cell>
        </row>
        <row r="133">
          <cell r="C133" t="str">
            <v>Banco BVA S.A.</v>
          </cell>
          <cell r="D133" t="str">
            <v>BRAZIL</v>
          </cell>
          <cell r="E133" t="str">
            <v>c</v>
          </cell>
        </row>
        <row r="134">
          <cell r="C134" t="str">
            <v>Banco CAM</v>
          </cell>
          <cell r="D134" t="str">
            <v>SPAIN</v>
          </cell>
          <cell r="E134" t="str">
            <v>ba2</v>
          </cell>
        </row>
        <row r="135">
          <cell r="C135" t="str">
            <v>Banco Caminos, S.A.</v>
          </cell>
          <cell r="D135" t="str">
            <v>SPAIN</v>
          </cell>
          <cell r="E135" t="str">
            <v>ba1</v>
          </cell>
        </row>
        <row r="136">
          <cell r="C136" t="str">
            <v>Banco CEISS</v>
          </cell>
          <cell r="D136" t="str">
            <v>SPAIN</v>
          </cell>
          <cell r="E136" t="str">
            <v>b2</v>
          </cell>
        </row>
        <row r="137">
          <cell r="C137" t="str">
            <v>Banco Cetelem Argentina S.A.</v>
          </cell>
          <cell r="D137" t="str">
            <v>ARGENTINA</v>
          </cell>
          <cell r="E137" t="str">
            <v>a3</v>
          </cell>
        </row>
        <row r="138">
          <cell r="C138" t="str">
            <v>Banco Cetelem S.A.</v>
          </cell>
          <cell r="D138" t="str">
            <v>BRAZIL</v>
          </cell>
          <cell r="E138" t="str">
            <v>ba1</v>
          </cell>
        </row>
        <row r="139">
          <cell r="C139" t="str">
            <v>Banco Citibank S.A.</v>
          </cell>
          <cell r="D139" t="str">
            <v>BRAZIL</v>
          </cell>
          <cell r="E139" t="str">
            <v>baa2</v>
          </cell>
        </row>
        <row r="140">
          <cell r="C140" t="str">
            <v>Banco Columbia S.A.</v>
          </cell>
          <cell r="D140" t="str">
            <v>ARGENTINA</v>
          </cell>
          <cell r="E140" t="str">
            <v>caa2</v>
          </cell>
        </row>
        <row r="141">
          <cell r="C141" t="str">
            <v>Banco Comafi S.A.</v>
          </cell>
          <cell r="D141" t="str">
            <v>ARGENTINA</v>
          </cell>
          <cell r="E141" t="str">
            <v>caa1</v>
          </cell>
        </row>
        <row r="142">
          <cell r="C142" t="str">
            <v>Banco Comercial Portugues, S.A.</v>
          </cell>
          <cell r="D142" t="str">
            <v>PORTUGAL</v>
          </cell>
          <cell r="E142" t="str">
            <v>caa2</v>
          </cell>
        </row>
        <row r="143">
          <cell r="C143" t="str">
            <v>Banco Continental S.A.E.C.A.</v>
          </cell>
          <cell r="D143" t="str">
            <v>PARAGUAY</v>
          </cell>
          <cell r="E143" t="str">
            <v>ba2</v>
          </cell>
        </row>
        <row r="144">
          <cell r="C144" t="str">
            <v>Banco Cooperativo Espanol, S.A.</v>
          </cell>
          <cell r="D144" t="str">
            <v>SPAIN</v>
          </cell>
          <cell r="E144" t="str">
            <v>ba3</v>
          </cell>
        </row>
        <row r="145">
          <cell r="C145" t="str">
            <v>Banco Credicoop Cooperativo Limitado</v>
          </cell>
          <cell r="D145" t="str">
            <v>ARGENTINA</v>
          </cell>
          <cell r="E145" t="str">
            <v>caa1</v>
          </cell>
        </row>
        <row r="146">
          <cell r="C146" t="str">
            <v>Banco Credit Suisse Mexico, S.A.</v>
          </cell>
          <cell r="D146" t="str">
            <v>MEXICO</v>
          </cell>
          <cell r="E146" t="str">
            <v>baa1</v>
          </cell>
        </row>
        <row r="147">
          <cell r="C147" t="str">
            <v>Banco Cruzeiro do Sul S.A.</v>
          </cell>
          <cell r="D147" t="str">
            <v>BRAZIL</v>
          </cell>
          <cell r="E147" t="str">
            <v>ca</v>
          </cell>
        </row>
        <row r="148">
          <cell r="C148" t="str">
            <v>Banco Davivienda S.A.</v>
          </cell>
          <cell r="D148" t="str">
            <v>COLOMBIA</v>
          </cell>
          <cell r="E148" t="str">
            <v>ba1</v>
          </cell>
        </row>
        <row r="149">
          <cell r="C149" t="str">
            <v>Banco Davivienda S.A.</v>
          </cell>
          <cell r="D149" t="str">
            <v>COLOMBIA</v>
          </cell>
          <cell r="E149" t="str">
            <v>ba1</v>
          </cell>
        </row>
        <row r="150">
          <cell r="C150" t="str">
            <v>Banco Daycoval S.A.</v>
          </cell>
          <cell r="D150" t="str">
            <v>BRAZIL</v>
          </cell>
          <cell r="E150" t="str">
            <v>baa3</v>
          </cell>
        </row>
        <row r="151">
          <cell r="C151" t="str">
            <v>Banco de Bogota S.A.</v>
          </cell>
          <cell r="D151" t="str">
            <v>COLOMBIA</v>
          </cell>
          <cell r="E151" t="str">
            <v>baa2</v>
          </cell>
        </row>
        <row r="152">
          <cell r="C152" t="str">
            <v>Banco de Chile</v>
          </cell>
          <cell r="D152" t="str">
            <v>CHILE</v>
          </cell>
          <cell r="E152" t="str">
            <v>a1</v>
          </cell>
        </row>
        <row r="153">
          <cell r="C153" t="str">
            <v>Banco de Corrientes S.A.</v>
          </cell>
          <cell r="D153" t="str">
            <v>ARGENTINA</v>
          </cell>
          <cell r="E153" t="str">
            <v>caa1</v>
          </cell>
        </row>
        <row r="154">
          <cell r="C154" t="str">
            <v>Banco de Costa Rica</v>
          </cell>
          <cell r="D154" t="str">
            <v>COSTA RICA</v>
          </cell>
          <cell r="E154" t="str">
            <v>ba1</v>
          </cell>
        </row>
        <row r="155">
          <cell r="C155" t="str">
            <v>Banco de Costa Rica</v>
          </cell>
          <cell r="D155" t="str">
            <v>COSTA RICA</v>
          </cell>
          <cell r="E155" t="str">
            <v>baa3</v>
          </cell>
        </row>
        <row r="156">
          <cell r="C156" t="str">
            <v>Banco de Credito de Bolivia S.A.</v>
          </cell>
          <cell r="D156" t="str">
            <v>BOLIVIA</v>
          </cell>
          <cell r="E156" t="str">
            <v>baa3</v>
          </cell>
        </row>
        <row r="157">
          <cell r="C157" t="str">
            <v>Banco de Credito del Peru</v>
          </cell>
          <cell r="D157" t="str">
            <v>PERU</v>
          </cell>
          <cell r="E157" t="str">
            <v>baa2</v>
          </cell>
        </row>
        <row r="158">
          <cell r="C158" t="str">
            <v>Banco de Credito e Inversiones</v>
          </cell>
          <cell r="D158" t="str">
            <v>CHILE</v>
          </cell>
          <cell r="E158" t="str">
            <v>a3</v>
          </cell>
        </row>
        <row r="159">
          <cell r="C159" t="str">
            <v>Banco de Credito e Varejo S.A.</v>
          </cell>
          <cell r="D159" t="str">
            <v>BRAZIL</v>
          </cell>
          <cell r="E159" t="str">
            <v>b2</v>
          </cell>
        </row>
        <row r="160">
          <cell r="C160" t="str">
            <v>Banco de Desarrollo de El Salvador</v>
          </cell>
          <cell r="D160" t="str">
            <v>EL SALVADOR</v>
          </cell>
          <cell r="E160" t="str">
            <v>ba3</v>
          </cell>
        </row>
        <row r="161">
          <cell r="C161" t="str">
            <v>Banco de Galicia y Buenos Aires S.A.</v>
          </cell>
          <cell r="D161" t="str">
            <v>ARGENTINA</v>
          </cell>
          <cell r="E161" t="str">
            <v>caa1</v>
          </cell>
        </row>
        <row r="162">
          <cell r="C162" t="str">
            <v>Banco de Inversion y Comercio Exterior S.A.</v>
          </cell>
          <cell r="D162" t="str">
            <v>ARGENTINA</v>
          </cell>
          <cell r="E162" t="str">
            <v>b2</v>
          </cell>
        </row>
        <row r="163">
          <cell r="C163" t="str">
            <v>Banco de la Ciudad de Buenos Aires</v>
          </cell>
          <cell r="D163" t="str">
            <v>ARGENTINA</v>
          </cell>
          <cell r="E163" t="str">
            <v>caa1</v>
          </cell>
        </row>
        <row r="164">
          <cell r="C164" t="str">
            <v>Banco de la Nacion Argentina</v>
          </cell>
          <cell r="D164" t="str">
            <v>ARGENTINA</v>
          </cell>
          <cell r="E164" t="str">
            <v>caa1</v>
          </cell>
        </row>
        <row r="165">
          <cell r="C165" t="str">
            <v>Banco de la Provincia de Cordoba S.A.</v>
          </cell>
          <cell r="D165" t="str">
            <v>ARGENTINA</v>
          </cell>
          <cell r="E165" t="str">
            <v>caa1</v>
          </cell>
        </row>
        <row r="166">
          <cell r="C166" t="str">
            <v>Banco de la Republica Oriental del Uruguay</v>
          </cell>
          <cell r="D166" t="str">
            <v>URUGUAY</v>
          </cell>
          <cell r="E166" t="str">
            <v>baa3</v>
          </cell>
        </row>
        <row r="167">
          <cell r="C167" t="str">
            <v>Banco de los Trabajadores</v>
          </cell>
          <cell r="D167" t="str">
            <v>GUATEMALA</v>
          </cell>
          <cell r="E167" t="str">
            <v>b1</v>
          </cell>
        </row>
        <row r="168">
          <cell r="C168" t="str">
            <v>Banco de los Trabajadores</v>
          </cell>
          <cell r="D168" t="str">
            <v>GUATEMALA</v>
          </cell>
          <cell r="E168" t="str">
            <v>b1</v>
          </cell>
        </row>
        <row r="169">
          <cell r="C169" t="str">
            <v>Banco de Reservas de la Republica Dominicana</v>
          </cell>
          <cell r="D169" t="str">
            <v>DOMINICAN REPUBLIC</v>
          </cell>
          <cell r="E169" t="str">
            <v>b1</v>
          </cell>
        </row>
        <row r="170">
          <cell r="C170" t="str">
            <v>Banco de Reservas de la Republica Dominicana</v>
          </cell>
          <cell r="D170" t="str">
            <v>DOMINICAN REPUBLIC</v>
          </cell>
          <cell r="E170" t="str">
            <v>b1</v>
          </cell>
        </row>
        <row r="171">
          <cell r="C171" t="str">
            <v>Banco de Santiago del Estero S.A.</v>
          </cell>
          <cell r="D171" t="str">
            <v>ARGENTINA</v>
          </cell>
          <cell r="E171" t="str">
            <v>caa1</v>
          </cell>
        </row>
        <row r="172">
          <cell r="C172" t="str">
            <v>Banco de Servicios Financieros S.A.</v>
          </cell>
          <cell r="D172" t="str">
            <v>ARGENTINA</v>
          </cell>
          <cell r="E172" t="str">
            <v>b1</v>
          </cell>
        </row>
        <row r="173">
          <cell r="C173" t="str">
            <v>Banco de Servicios y Transacciones S.A.</v>
          </cell>
          <cell r="D173" t="str">
            <v>ARGENTINA</v>
          </cell>
          <cell r="E173" t="str">
            <v>caa1</v>
          </cell>
        </row>
        <row r="174">
          <cell r="C174" t="str">
            <v>Banco De Valencia S.A.</v>
          </cell>
          <cell r="D174" t="str">
            <v>SPAIN</v>
          </cell>
          <cell r="E174" t="str">
            <v>ba3</v>
          </cell>
        </row>
        <row r="175">
          <cell r="C175" t="str">
            <v>Banco de Valores S.A.</v>
          </cell>
          <cell r="D175" t="str">
            <v>ARGENTINA</v>
          </cell>
          <cell r="E175" t="str">
            <v>caa1</v>
          </cell>
        </row>
        <row r="176">
          <cell r="C176" t="str">
            <v>Banco del Bajio, S.A.</v>
          </cell>
          <cell r="D176" t="str">
            <v>MEXICO</v>
          </cell>
          <cell r="E176" t="str">
            <v>ba1</v>
          </cell>
        </row>
        <row r="177">
          <cell r="C177" t="str">
            <v>Banco del Chubut S.A.</v>
          </cell>
          <cell r="D177" t="str">
            <v>ARGENTINA</v>
          </cell>
          <cell r="E177" t="str">
            <v>caa1</v>
          </cell>
        </row>
        <row r="178">
          <cell r="C178" t="str">
            <v>Banco del Estado de Chile</v>
          </cell>
          <cell r="D178" t="str">
            <v>CHILE</v>
          </cell>
          <cell r="E178" t="str">
            <v>aa3</v>
          </cell>
        </row>
        <row r="179">
          <cell r="C179" t="str">
            <v>Banco del Tucuman S.A.</v>
          </cell>
          <cell r="D179" t="str">
            <v>ARGENTINA</v>
          </cell>
          <cell r="E179" t="str">
            <v>caa1</v>
          </cell>
        </row>
        <row r="180">
          <cell r="C180" t="str">
            <v>Banco do Brasil S.A.</v>
          </cell>
          <cell r="D180" t="str">
            <v>BRAZIL</v>
          </cell>
          <cell r="E180" t="str">
            <v>baa2</v>
          </cell>
        </row>
        <row r="181">
          <cell r="C181" t="str">
            <v>Banco do Estado de Sergipe S.A.</v>
          </cell>
          <cell r="D181" t="str">
            <v>BRAZIL</v>
          </cell>
          <cell r="E181" t="str">
            <v>ba2</v>
          </cell>
        </row>
        <row r="182">
          <cell r="C182" t="str">
            <v>Banco do Estado do Para S.A.</v>
          </cell>
          <cell r="D182" t="str">
            <v>BRAZIL</v>
          </cell>
          <cell r="E182" t="str">
            <v>ba3</v>
          </cell>
        </row>
        <row r="183">
          <cell r="C183" t="str">
            <v>Banco do Estado do Para S.A.</v>
          </cell>
          <cell r="D183" t="str">
            <v>BRAZIL</v>
          </cell>
          <cell r="E183" t="str">
            <v>ba3</v>
          </cell>
        </row>
        <row r="184">
          <cell r="C184" t="str">
            <v>Banco do Estado do Rio Grande do Sul S.A.</v>
          </cell>
          <cell r="D184" t="str">
            <v>BRAZIL</v>
          </cell>
          <cell r="E184" t="str">
            <v>baa3</v>
          </cell>
        </row>
        <row r="185">
          <cell r="C185" t="str">
            <v>Banco do Estado do Rio Grande do Sul S.A.</v>
          </cell>
          <cell r="D185" t="str">
            <v>BRAZIL</v>
          </cell>
          <cell r="E185" t="str">
            <v>ba1</v>
          </cell>
        </row>
        <row r="186">
          <cell r="C186" t="str">
            <v>Banco do Nordeste do Brasil S.A.</v>
          </cell>
          <cell r="D186" t="str">
            <v>BRAZIL</v>
          </cell>
          <cell r="E186" t="str">
            <v>ba2</v>
          </cell>
        </row>
        <row r="187">
          <cell r="C187" t="str">
            <v>Banco Economico S.A. (Bolivia)</v>
          </cell>
          <cell r="D187" t="str">
            <v>BOLIVIA</v>
          </cell>
          <cell r="E187" t="str">
            <v>b1</v>
          </cell>
        </row>
        <row r="188">
          <cell r="C188" t="str">
            <v>Banco Espanol de Credito, S.A. (Banesto)</v>
          </cell>
          <cell r="D188" t="str">
            <v>SPAIN</v>
          </cell>
          <cell r="E188" t="str">
            <v>baa3</v>
          </cell>
        </row>
        <row r="189">
          <cell r="C189" t="str">
            <v>Banco Espirito Santo, S.A.</v>
          </cell>
          <cell r="D189" t="str">
            <v>PORTUGAL</v>
          </cell>
          <cell r="E189" t="str">
            <v>ca</v>
          </cell>
        </row>
        <row r="190">
          <cell r="C190" t="str">
            <v>Banco Fassil S.A.</v>
          </cell>
          <cell r="D190" t="str">
            <v>BOLIVIA</v>
          </cell>
          <cell r="E190" t="str">
            <v>b2</v>
          </cell>
        </row>
        <row r="191">
          <cell r="C191" t="str">
            <v>Banco Fibra S.A.</v>
          </cell>
          <cell r="D191" t="str">
            <v>BRAZIL</v>
          </cell>
          <cell r="E191" t="str">
            <v>b1</v>
          </cell>
        </row>
        <row r="192">
          <cell r="C192" t="str">
            <v>Banco FIE S.A.</v>
          </cell>
          <cell r="D192" t="str">
            <v>BOLIVIA</v>
          </cell>
          <cell r="E192" t="str">
            <v>b1</v>
          </cell>
        </row>
        <row r="193">
          <cell r="C193" t="str">
            <v>Banco Finansur S.A.</v>
          </cell>
          <cell r="D193" t="str">
            <v>ARGENTINA</v>
          </cell>
          <cell r="E193" t="str">
            <v>caa1</v>
          </cell>
        </row>
        <row r="194">
          <cell r="C194" t="str">
            <v>Banco Ford S.A.</v>
          </cell>
          <cell r="D194" t="str">
            <v>BRAZIL</v>
          </cell>
          <cell r="E194" t="str">
            <v>ba2</v>
          </cell>
        </row>
        <row r="195">
          <cell r="C195" t="str">
            <v>Banco Fortaleza S.A.</v>
          </cell>
          <cell r="D195" t="str">
            <v>BOLIVIA</v>
          </cell>
          <cell r="E195" t="str">
            <v>b2</v>
          </cell>
        </row>
        <row r="196">
          <cell r="C196" t="str">
            <v>Banco Gallego, S.A.</v>
          </cell>
          <cell r="D196" t="str">
            <v>SPAIN</v>
          </cell>
          <cell r="E196" t="str">
            <v>b3</v>
          </cell>
        </row>
        <row r="197">
          <cell r="C197" t="str">
            <v>Banco Ganadero S.A.</v>
          </cell>
          <cell r="D197" t="str">
            <v>BOLIVIA</v>
          </cell>
          <cell r="E197" t="str">
            <v>b1</v>
          </cell>
        </row>
        <row r="198">
          <cell r="C198" t="str">
            <v>Banco GMAC S.A.</v>
          </cell>
          <cell r="D198" t="str">
            <v>BRAZIL</v>
          </cell>
          <cell r="E198" t="str">
            <v>ba3</v>
          </cell>
        </row>
        <row r="199">
          <cell r="C199" t="str">
            <v>Banco GNB Sudameris S.A.</v>
          </cell>
          <cell r="D199" t="str">
            <v>COLOMBIA</v>
          </cell>
          <cell r="E199" t="str">
            <v>ba2</v>
          </cell>
        </row>
        <row r="200">
          <cell r="C200" t="str">
            <v>Banco GNB Sudameris S.A.</v>
          </cell>
          <cell r="D200" t="str">
            <v>COLOMBIA</v>
          </cell>
          <cell r="E200" t="str">
            <v>ba3</v>
          </cell>
        </row>
        <row r="201">
          <cell r="C201" t="str">
            <v>Banco Hipotecario del Uruguay</v>
          </cell>
          <cell r="D201" t="str">
            <v>URUGUAY</v>
          </cell>
          <cell r="E201" t="str">
            <v>b3</v>
          </cell>
        </row>
        <row r="202">
          <cell r="C202" t="str">
            <v>Banco Inbursa, S.A.</v>
          </cell>
          <cell r="D202" t="str">
            <v>MEXICO</v>
          </cell>
          <cell r="E202" t="str">
            <v>baa1</v>
          </cell>
        </row>
        <row r="203">
          <cell r="C203" t="str">
            <v>Banco Industrial do Brasil S.A.</v>
          </cell>
          <cell r="D203" t="str">
            <v>BRAZIL</v>
          </cell>
          <cell r="E203" t="str">
            <v>ba2</v>
          </cell>
        </row>
        <row r="204">
          <cell r="C204" t="str">
            <v>Banco Industrial e Comercial S.A. (Bicbanco)</v>
          </cell>
          <cell r="D204" t="str">
            <v>BRAZIL</v>
          </cell>
          <cell r="E204" t="str">
            <v>ba1</v>
          </cell>
        </row>
        <row r="205">
          <cell r="C205" t="str">
            <v>Banco Industrial S.A.</v>
          </cell>
          <cell r="D205" t="str">
            <v>GUATEMALA</v>
          </cell>
          <cell r="E205" t="str">
            <v>ba1</v>
          </cell>
        </row>
        <row r="206">
          <cell r="C206" t="str">
            <v>Banco Industrial S.A. (Argentina)</v>
          </cell>
          <cell r="D206" t="str">
            <v>ARGENTINA</v>
          </cell>
          <cell r="E206" t="str">
            <v>b3</v>
          </cell>
        </row>
        <row r="207">
          <cell r="C207" t="str">
            <v>Banco Indusval S.A. (BI&amp;P)</v>
          </cell>
          <cell r="D207" t="str">
            <v>BRAZIL</v>
          </cell>
          <cell r="E207" t="str">
            <v>b1</v>
          </cell>
        </row>
        <row r="208">
          <cell r="C208" t="str">
            <v>Banco Interacciones, S.A.</v>
          </cell>
          <cell r="D208" t="str">
            <v>MEXICO</v>
          </cell>
          <cell r="E208" t="str">
            <v>ba3</v>
          </cell>
        </row>
        <row r="209">
          <cell r="C209" t="str">
            <v>Banco Interacciones, S.A.</v>
          </cell>
          <cell r="D209" t="str">
            <v>MEXICO</v>
          </cell>
          <cell r="E209" t="str">
            <v>ba3</v>
          </cell>
        </row>
        <row r="210">
          <cell r="C210" t="str">
            <v>Banco Internacional de Costa Rica, S.A.</v>
          </cell>
          <cell r="D210" t="str">
            <v>PANAMA</v>
          </cell>
          <cell r="E210" t="str">
            <v>ba1</v>
          </cell>
        </row>
        <row r="211">
          <cell r="C211" t="str">
            <v>Banco Internacional del Peru - Interbank</v>
          </cell>
          <cell r="D211" t="str">
            <v>PERU</v>
          </cell>
          <cell r="E211" t="str">
            <v>baa3</v>
          </cell>
        </row>
        <row r="212">
          <cell r="C212" t="str">
            <v>Banco Itau Argentina S.A.</v>
          </cell>
          <cell r="D212" t="str">
            <v>ARGENTINA</v>
          </cell>
          <cell r="E212" t="str">
            <v>ba1</v>
          </cell>
        </row>
        <row r="213">
          <cell r="C213" t="str">
            <v>Banco Itau BBA International, S.A.</v>
          </cell>
          <cell r="D213" t="str">
            <v>PORTUGAL</v>
          </cell>
          <cell r="E213" t="str">
            <v>baa3</v>
          </cell>
        </row>
        <row r="214">
          <cell r="C214" t="str">
            <v>Banco Itau BBA S.A.</v>
          </cell>
          <cell r="D214" t="str">
            <v>BRAZIL</v>
          </cell>
          <cell r="E214" t="str">
            <v>baa1</v>
          </cell>
        </row>
        <row r="215">
          <cell r="C215" t="str">
            <v>Banco Itau Chile</v>
          </cell>
          <cell r="D215" t="str">
            <v>CHILE</v>
          </cell>
          <cell r="E215" t="str">
            <v>baa2</v>
          </cell>
        </row>
        <row r="216">
          <cell r="C216" t="str">
            <v>Banco Itau Uruguay S.A.</v>
          </cell>
          <cell r="D216" t="str">
            <v>URUGUAY</v>
          </cell>
          <cell r="E216" t="str">
            <v>baa2</v>
          </cell>
        </row>
        <row r="217">
          <cell r="C217" t="str">
            <v>Banco Latinoamericano de Comercio Exterior</v>
          </cell>
          <cell r="D217" t="str">
            <v>PANAMA</v>
          </cell>
          <cell r="E217" t="str">
            <v>baa2</v>
          </cell>
        </row>
        <row r="218">
          <cell r="C218" t="str">
            <v>Banco Macro S.A.</v>
          </cell>
          <cell r="D218" t="str">
            <v>ARGENTINA</v>
          </cell>
          <cell r="E218" t="str">
            <v>caa1</v>
          </cell>
        </row>
        <row r="219">
          <cell r="C219" t="str">
            <v>Banco Maxima S.A.</v>
          </cell>
          <cell r="D219" t="str">
            <v>BRAZIL</v>
          </cell>
          <cell r="E219" t="str">
            <v>b3</v>
          </cell>
        </row>
        <row r="220">
          <cell r="C220" t="str">
            <v>Banco Mercantil del Norte, S.A.</v>
          </cell>
          <cell r="D220" t="str">
            <v>MEXICO</v>
          </cell>
          <cell r="E220" t="str">
            <v>baa1</v>
          </cell>
        </row>
        <row r="221">
          <cell r="C221" t="str">
            <v>Banco Mercantil do Brasil S.A.</v>
          </cell>
          <cell r="D221" t="str">
            <v>BRAZIL</v>
          </cell>
          <cell r="E221" t="str">
            <v>b1</v>
          </cell>
        </row>
        <row r="222">
          <cell r="C222" t="str">
            <v>Banco Mercantil Santa Cruz S.A.</v>
          </cell>
          <cell r="D222" t="str">
            <v>BOLIVIA</v>
          </cell>
          <cell r="E222" t="str">
            <v>ba3</v>
          </cell>
        </row>
        <row r="223">
          <cell r="C223" t="str">
            <v>Banco Mizuho do Brasil S.A.</v>
          </cell>
          <cell r="D223" t="str">
            <v>BRAZIL</v>
          </cell>
          <cell r="E223" t="str">
            <v>baa2</v>
          </cell>
        </row>
        <row r="224">
          <cell r="C224" t="str">
            <v>Banco Modal S.A.</v>
          </cell>
          <cell r="D224" t="str">
            <v>BRAZIL</v>
          </cell>
          <cell r="E224" t="str">
            <v>b1</v>
          </cell>
        </row>
        <row r="225">
          <cell r="C225" t="str">
            <v>Banco Multiva, S.A.</v>
          </cell>
          <cell r="D225" t="str">
            <v>MEXICO</v>
          </cell>
          <cell r="E225" t="str">
            <v>b3</v>
          </cell>
        </row>
        <row r="226">
          <cell r="C226" t="str">
            <v>Banco Nacional de Bolivia S.A.</v>
          </cell>
          <cell r="D226" t="str">
            <v>BOLIVIA</v>
          </cell>
          <cell r="E226" t="str">
            <v>ba3</v>
          </cell>
        </row>
        <row r="227">
          <cell r="C227" t="str">
            <v>Banco Nacional de Comercio Exterior, S.N.C.</v>
          </cell>
          <cell r="D227" t="str">
            <v>MEXICO</v>
          </cell>
          <cell r="E227" t="str">
            <v>baa1</v>
          </cell>
        </row>
        <row r="228">
          <cell r="C228" t="str">
            <v>Banco Nacional de Costa Rica</v>
          </cell>
          <cell r="D228" t="str">
            <v>COSTA RICA</v>
          </cell>
          <cell r="E228" t="str">
            <v>ba1</v>
          </cell>
        </row>
        <row r="229">
          <cell r="C229" t="str">
            <v>Banco Nacional de Costa Rica</v>
          </cell>
          <cell r="D229" t="str">
            <v>COSTA RICA</v>
          </cell>
          <cell r="E229" t="str">
            <v>baa3</v>
          </cell>
        </row>
        <row r="230">
          <cell r="C230" t="str">
            <v>Banco Nacional de Mexico, S.A.</v>
          </cell>
          <cell r="D230" t="str">
            <v>MEXICO</v>
          </cell>
          <cell r="E230" t="str">
            <v>baa2</v>
          </cell>
        </row>
        <row r="231">
          <cell r="C231" t="str">
            <v>Banco Nacional de Obras y Servicios Publicos</v>
          </cell>
          <cell r="D231" t="str">
            <v>MEXICO</v>
          </cell>
          <cell r="E231" t="str">
            <v>ba3</v>
          </cell>
        </row>
        <row r="232">
          <cell r="C232" t="str">
            <v>Banco Original do Agronegocio S.A.</v>
          </cell>
          <cell r="D232" t="str">
            <v>BRAZIL</v>
          </cell>
          <cell r="E232" t="str">
            <v>b1</v>
          </cell>
        </row>
        <row r="233">
          <cell r="C233" t="str">
            <v>Banco Original S.A.</v>
          </cell>
          <cell r="D233" t="str">
            <v>BRAZIL</v>
          </cell>
          <cell r="E233" t="str">
            <v>b1</v>
          </cell>
        </row>
        <row r="234">
          <cell r="C234" t="str">
            <v>Banco Pan S.A.</v>
          </cell>
          <cell r="D234" t="str">
            <v>BRAZIL</v>
          </cell>
          <cell r="E234" t="str">
            <v>ba2</v>
          </cell>
        </row>
        <row r="235">
          <cell r="C235" t="str">
            <v>Banco Pastor, S.A.</v>
          </cell>
          <cell r="D235" t="str">
            <v>SPAIN</v>
          </cell>
          <cell r="E235" t="str">
            <v>ba2</v>
          </cell>
        </row>
        <row r="236">
          <cell r="C236" t="str">
            <v>Banco Patagonia S.A.</v>
          </cell>
          <cell r="D236" t="str">
            <v>ARGENTINA</v>
          </cell>
          <cell r="E236" t="str">
            <v>b1</v>
          </cell>
        </row>
        <row r="237">
          <cell r="C237" t="str">
            <v>Banco Paulista S.A.</v>
          </cell>
          <cell r="D237" t="str">
            <v>BRAZIL</v>
          </cell>
          <cell r="E237" t="str">
            <v>b2</v>
          </cell>
        </row>
        <row r="238">
          <cell r="C238" t="str">
            <v>Banco Piano S.A.</v>
          </cell>
          <cell r="D238" t="str">
            <v>ARGENTINA</v>
          </cell>
          <cell r="E238" t="str">
            <v>caa1</v>
          </cell>
        </row>
        <row r="239">
          <cell r="C239" t="str">
            <v>Banco Pine S.A.</v>
          </cell>
          <cell r="D239" t="str">
            <v>BRAZIL</v>
          </cell>
          <cell r="E239" t="str">
            <v>ba1</v>
          </cell>
        </row>
        <row r="240">
          <cell r="C240" t="str">
            <v>Banco Popolare Societa Cooperativa</v>
          </cell>
          <cell r="D240" t="str">
            <v>ITALY</v>
          </cell>
          <cell r="E240" t="str">
            <v>b3</v>
          </cell>
        </row>
        <row r="241">
          <cell r="C241" t="str">
            <v>Banco Popular de Puerto Rico</v>
          </cell>
          <cell r="D241" t="str">
            <v>UNITED STATES</v>
          </cell>
          <cell r="E241" t="str">
            <v>ba3</v>
          </cell>
        </row>
        <row r="242">
          <cell r="C242" t="str">
            <v>Banco Popular Espanol, S.A.</v>
          </cell>
          <cell r="D242" t="str">
            <v>SPAIN</v>
          </cell>
          <cell r="E242" t="str">
            <v>b1</v>
          </cell>
        </row>
        <row r="243">
          <cell r="C243" t="str">
            <v>Banco Privado de Andorra</v>
          </cell>
          <cell r="D243" t="str">
            <v>ANDORRA</v>
          </cell>
          <cell r="E243" t="str">
            <v>ba1</v>
          </cell>
        </row>
        <row r="244">
          <cell r="C244" t="str">
            <v>Banco Psa Finance Brasil S.A.</v>
          </cell>
          <cell r="D244" t="str">
            <v>BRAZIL</v>
          </cell>
          <cell r="E244" t="str">
            <v>ba2</v>
          </cell>
        </row>
        <row r="245">
          <cell r="C245" t="str">
            <v>Banco Pyme Ecofuturo S.A.</v>
          </cell>
          <cell r="D245" t="str">
            <v>BOLIVIA</v>
          </cell>
          <cell r="E245" t="str">
            <v>b2</v>
          </cell>
        </row>
        <row r="246">
          <cell r="C246" t="str">
            <v>Banco Pyme Los Andes Procredit. S.A.</v>
          </cell>
          <cell r="D246" t="str">
            <v>BOLIVIA</v>
          </cell>
          <cell r="E246" t="str">
            <v>ba3</v>
          </cell>
        </row>
        <row r="247">
          <cell r="C247" t="str">
            <v>Banco Regional de Monterrey, S.A.</v>
          </cell>
          <cell r="D247" t="str">
            <v>MEXICO</v>
          </cell>
          <cell r="E247" t="str">
            <v>baa3</v>
          </cell>
        </row>
        <row r="248">
          <cell r="C248" t="str">
            <v>Banco Regional S.A.E.C.A.</v>
          </cell>
          <cell r="D248" t="str">
            <v>PARAGUAY</v>
          </cell>
          <cell r="E248" t="str">
            <v>ba2</v>
          </cell>
        </row>
        <row r="249">
          <cell r="C249" t="str">
            <v>Banco Ribeirao Preto S.A. (BRP)</v>
          </cell>
          <cell r="D249" t="str">
            <v>BRAZIL</v>
          </cell>
          <cell r="E249" t="str">
            <v>ba2</v>
          </cell>
        </row>
        <row r="250">
          <cell r="C250" t="str">
            <v>Banco Rural S.A.</v>
          </cell>
          <cell r="D250" t="str">
            <v>BRAZIL</v>
          </cell>
          <cell r="E250" t="str">
            <v>c</v>
          </cell>
        </row>
        <row r="251">
          <cell r="C251" t="str">
            <v>Banco Sabadell, S.A.</v>
          </cell>
          <cell r="D251" t="str">
            <v>SPAIN</v>
          </cell>
          <cell r="E251" t="str">
            <v>ba3</v>
          </cell>
        </row>
        <row r="252">
          <cell r="C252" t="str">
            <v>Banco Saenz S.A.</v>
          </cell>
          <cell r="D252" t="str">
            <v>ARGENTINA</v>
          </cell>
          <cell r="E252" t="str">
            <v>caa1</v>
          </cell>
        </row>
        <row r="253">
          <cell r="C253" t="str">
            <v>Banco Safra S.A.</v>
          </cell>
          <cell r="D253" t="str">
            <v>BRAZIL</v>
          </cell>
          <cell r="E253" t="str">
            <v>baa2</v>
          </cell>
        </row>
        <row r="254">
          <cell r="C254" t="str">
            <v>Banco Santander (Brasil) S.A.</v>
          </cell>
          <cell r="D254" t="str">
            <v>BRAZIL</v>
          </cell>
          <cell r="E254" t="str">
            <v>baa2</v>
          </cell>
        </row>
        <row r="255">
          <cell r="C255" t="str">
            <v>Banco Santander (Mexico), S.A.</v>
          </cell>
          <cell r="D255" t="str">
            <v>MEXICO</v>
          </cell>
          <cell r="E255" t="str">
            <v>baa1</v>
          </cell>
        </row>
        <row r="256">
          <cell r="C256" t="str">
            <v>Banco Santander Puerto Rico</v>
          </cell>
          <cell r="D256" t="str">
            <v>UNITED STATES</v>
          </cell>
          <cell r="E256" t="str">
            <v>baa1</v>
          </cell>
        </row>
        <row r="257">
          <cell r="C257" t="str">
            <v>Banco Santander Rio S.A.</v>
          </cell>
          <cell r="D257" t="str">
            <v>ARGENTINA</v>
          </cell>
          <cell r="E257" t="str">
            <v>b1</v>
          </cell>
        </row>
        <row r="258">
          <cell r="C258" t="str">
            <v>Banco Santander S.A. (Spain)</v>
          </cell>
          <cell r="D258" t="str">
            <v>SPAIN</v>
          </cell>
          <cell r="E258" t="str">
            <v>baa1</v>
          </cell>
        </row>
        <row r="259">
          <cell r="C259" t="str">
            <v>Banco Santander Totta S.A.</v>
          </cell>
          <cell r="D259" t="str">
            <v>PORTUGAL</v>
          </cell>
          <cell r="E259" t="str">
            <v>ba1</v>
          </cell>
        </row>
        <row r="260">
          <cell r="C260" t="str">
            <v>Banco Santander, S.A. (Uruguay)</v>
          </cell>
          <cell r="D260" t="str">
            <v>URUGUAY</v>
          </cell>
          <cell r="E260" t="str">
            <v>baa3</v>
          </cell>
        </row>
        <row r="261">
          <cell r="C261" t="str">
            <v>Banco Santander-Chile</v>
          </cell>
          <cell r="D261" t="str">
            <v>CHILE</v>
          </cell>
          <cell r="E261" t="str">
            <v>a2</v>
          </cell>
        </row>
        <row r="262">
          <cell r="C262" t="str">
            <v>Banco Sofisa S.A.</v>
          </cell>
          <cell r="D262" t="str">
            <v>BRAZIL</v>
          </cell>
          <cell r="E262" t="str">
            <v>ba2</v>
          </cell>
        </row>
        <row r="263">
          <cell r="C263" t="str">
            <v>Banco Solidario S.A. (Bolivia)</v>
          </cell>
          <cell r="D263" t="str">
            <v>BOLIVIA</v>
          </cell>
          <cell r="E263" t="str">
            <v>ba3</v>
          </cell>
        </row>
        <row r="264">
          <cell r="C264" t="str">
            <v>Banco Supervielle S.A.</v>
          </cell>
          <cell r="D264" t="str">
            <v>ARGENTINA</v>
          </cell>
          <cell r="E264" t="str">
            <v>caa1</v>
          </cell>
        </row>
        <row r="265">
          <cell r="C265" t="str">
            <v>Banco Union S.A. (Bolivia)</v>
          </cell>
          <cell r="D265" t="str">
            <v>BOLIVIA</v>
          </cell>
          <cell r="E265" t="str">
            <v>b1</v>
          </cell>
        </row>
        <row r="266">
          <cell r="C266" t="str">
            <v>Banco Ve por Mas, S.A.</v>
          </cell>
          <cell r="D266" t="str">
            <v>MEXICO</v>
          </cell>
          <cell r="E266" t="str">
            <v>ba3</v>
          </cell>
        </row>
        <row r="267">
          <cell r="C267" t="str">
            <v>Banco Votorantim S.A.</v>
          </cell>
          <cell r="D267" t="str">
            <v>BRAZIL</v>
          </cell>
          <cell r="E267" t="str">
            <v>baa2</v>
          </cell>
        </row>
        <row r="268">
          <cell r="C268" t="str">
            <v>Bancolombia S.A.</v>
          </cell>
          <cell r="D268" t="str">
            <v>COLOMBIA</v>
          </cell>
          <cell r="E268" t="str">
            <v>baa3</v>
          </cell>
        </row>
        <row r="269">
          <cell r="C269" t="str">
            <v>BanCoppel, S.A.</v>
          </cell>
          <cell r="D269" t="str">
            <v>MEXICO</v>
          </cell>
          <cell r="E269" t="str">
            <v>caa1</v>
          </cell>
        </row>
        <row r="270">
          <cell r="C270" t="str">
            <v>BancorpSouth Bank</v>
          </cell>
          <cell r="D270" t="str">
            <v>UNITED STATES</v>
          </cell>
          <cell r="E270" t="str">
            <v>baa1</v>
          </cell>
        </row>
        <row r="271">
          <cell r="C271" t="str">
            <v>Bangkok Bank Public Company Limited</v>
          </cell>
          <cell r="D271" t="str">
            <v>THAILAND</v>
          </cell>
          <cell r="E271" t="str">
            <v>baa2</v>
          </cell>
        </row>
        <row r="272">
          <cell r="C272" t="str">
            <v>Banif - Banco Int. do Funchal (Brasil), S.A.</v>
          </cell>
          <cell r="D272" t="str">
            <v>BRAZIL</v>
          </cell>
          <cell r="E272" t="str">
            <v>b2</v>
          </cell>
        </row>
        <row r="273">
          <cell r="C273" t="str">
            <v>Banif Banco de Investimento (Brasil) S.A.</v>
          </cell>
          <cell r="D273" t="str">
            <v>BRAZIL</v>
          </cell>
          <cell r="E273" t="str">
            <v>caa2</v>
          </cell>
        </row>
        <row r="274">
          <cell r="C274" t="str">
            <v>BANIF-Banco Internacional do Funchal, S.A.</v>
          </cell>
          <cell r="D274" t="str">
            <v>PORTUGAL</v>
          </cell>
          <cell r="E274" t="str">
            <v>ca</v>
          </cell>
        </row>
        <row r="275">
          <cell r="C275" t="str">
            <v>Bank Al-Jazira</v>
          </cell>
          <cell r="D275" t="str">
            <v>SAUDI ARABIA</v>
          </cell>
          <cell r="E275" t="str">
            <v>baa3</v>
          </cell>
        </row>
        <row r="276">
          <cell r="C276" t="str">
            <v>Bank AlBilad</v>
          </cell>
          <cell r="D276" t="str">
            <v>SAUDI ARABIA</v>
          </cell>
          <cell r="E276" t="str">
            <v>baa2</v>
          </cell>
        </row>
        <row r="277">
          <cell r="C277" t="str">
            <v>Bank AlBilad</v>
          </cell>
          <cell r="D277" t="str">
            <v>SAUDI ARABIA</v>
          </cell>
          <cell r="E277" t="str">
            <v>baa2</v>
          </cell>
        </row>
        <row r="278">
          <cell r="C278" t="str">
            <v>Bank Audi S.A.L.</v>
          </cell>
          <cell r="D278" t="str">
            <v>LEBANON</v>
          </cell>
          <cell r="E278" t="str">
            <v>b1</v>
          </cell>
        </row>
        <row r="279">
          <cell r="C279" t="str">
            <v>Bank BPH S.A.</v>
          </cell>
          <cell r="D279" t="str">
            <v>POLAND</v>
          </cell>
          <cell r="E279" t="str">
            <v>baa2</v>
          </cell>
        </row>
        <row r="280">
          <cell r="C280" t="str">
            <v>Bank CenterCredit</v>
          </cell>
          <cell r="D280" t="str">
            <v>KAZAKHSTAN</v>
          </cell>
          <cell r="E280" t="str">
            <v>b3</v>
          </cell>
        </row>
        <row r="281">
          <cell r="C281" t="str">
            <v>Bank Central Asia Tbk (P.T.)</v>
          </cell>
          <cell r="D281" t="str">
            <v>INDONESIA</v>
          </cell>
          <cell r="E281" t="str">
            <v>baa3</v>
          </cell>
        </row>
        <row r="282">
          <cell r="C282" t="str">
            <v>Bank Danamon Indonesia TBK (P.T.)</v>
          </cell>
          <cell r="D282" t="str">
            <v>INDONESIA</v>
          </cell>
          <cell r="E282" t="str">
            <v>ba1</v>
          </cell>
        </row>
        <row r="283">
          <cell r="C283" t="str">
            <v>Bank Dhofar SAOG</v>
          </cell>
          <cell r="D283" t="str">
            <v>OMAN</v>
          </cell>
          <cell r="E283" t="str">
            <v>ba1</v>
          </cell>
        </row>
        <row r="284">
          <cell r="C284" t="str">
            <v>Bank Finance and Credit JSC</v>
          </cell>
          <cell r="D284" t="str">
            <v>UKRAINE</v>
          </cell>
          <cell r="E284" t="str">
            <v>caa3</v>
          </cell>
        </row>
        <row r="285">
          <cell r="C285" t="str">
            <v>Bank for Investment &amp; Development of Vietnam</v>
          </cell>
          <cell r="D285" t="str">
            <v>VIETNAM</v>
          </cell>
          <cell r="E285" t="str">
            <v>caa1</v>
          </cell>
        </row>
        <row r="286">
          <cell r="C286" t="str">
            <v>Bank Gospodarki Zywnosciowej S.A.</v>
          </cell>
          <cell r="D286" t="str">
            <v>POLAND</v>
          </cell>
          <cell r="E286" t="str">
            <v>baa3</v>
          </cell>
        </row>
        <row r="287">
          <cell r="C287" t="str">
            <v>Bank Handlowy w Warszawie S.A.</v>
          </cell>
          <cell r="D287" t="str">
            <v>POLAND</v>
          </cell>
          <cell r="E287" t="str">
            <v>baa3</v>
          </cell>
        </row>
        <row r="288">
          <cell r="C288" t="str">
            <v>Bank Hapoalim B.M.</v>
          </cell>
          <cell r="D288" t="str">
            <v>ISRAEL</v>
          </cell>
          <cell r="E288" t="str">
            <v>baa2</v>
          </cell>
        </row>
        <row r="289">
          <cell r="C289" t="str">
            <v>Bank Julius Baer &amp; Co. Ltd.</v>
          </cell>
          <cell r="D289" t="str">
            <v>SWITZERLAND</v>
          </cell>
          <cell r="E289" t="str">
            <v>a2</v>
          </cell>
        </row>
        <row r="290">
          <cell r="C290" t="str">
            <v>Bank Leumi</v>
          </cell>
          <cell r="D290" t="str">
            <v>ISRAEL</v>
          </cell>
          <cell r="E290" t="str">
            <v>baa2</v>
          </cell>
        </row>
        <row r="291">
          <cell r="C291" t="str">
            <v>Bank Mandiri (P.T.)</v>
          </cell>
          <cell r="D291" t="str">
            <v>INDONESIA</v>
          </cell>
          <cell r="E291" t="str">
            <v>ba1</v>
          </cell>
        </row>
        <row r="292">
          <cell r="C292" t="str">
            <v>Bank Millennium S.A.</v>
          </cell>
          <cell r="D292" t="str">
            <v>POLAND</v>
          </cell>
          <cell r="E292" t="str">
            <v>b1</v>
          </cell>
        </row>
        <row r="293">
          <cell r="C293" t="str">
            <v>Bank Morgan Stanley AG</v>
          </cell>
          <cell r="D293" t="str">
            <v>SWITZERLAND</v>
          </cell>
          <cell r="E293" t="str">
            <v>baa2</v>
          </cell>
        </row>
        <row r="294">
          <cell r="C294" t="str">
            <v>Bank Moscow-Minsk</v>
          </cell>
          <cell r="D294" t="str">
            <v>BELARUS</v>
          </cell>
          <cell r="E294" t="str">
            <v>b3</v>
          </cell>
        </row>
        <row r="295">
          <cell r="C295" t="str">
            <v>Bank Nederlandse Gemeenten N.V.</v>
          </cell>
          <cell r="D295" t="str">
            <v>NETHERLANDS</v>
          </cell>
          <cell r="E295" t="str">
            <v>a1</v>
          </cell>
        </row>
        <row r="296">
          <cell r="C296" t="str">
            <v>Bank Negara Indonesia TBK (P.T.)</v>
          </cell>
          <cell r="D296" t="str">
            <v>INDONESIA</v>
          </cell>
          <cell r="E296" t="str">
            <v>ba1</v>
          </cell>
        </row>
        <row r="297">
          <cell r="C297" t="str">
            <v>Bank of Alexandria SAE</v>
          </cell>
          <cell r="D297" t="str">
            <v>EGYPT</v>
          </cell>
          <cell r="E297" t="str">
            <v>b3</v>
          </cell>
        </row>
        <row r="298">
          <cell r="C298" t="str">
            <v>Bank of America Mexico, S.A.</v>
          </cell>
          <cell r="D298" t="str">
            <v>MEXICO</v>
          </cell>
          <cell r="E298" t="str">
            <v>baa2</v>
          </cell>
        </row>
        <row r="299">
          <cell r="C299" t="str">
            <v>Bank of America, N.A.</v>
          </cell>
          <cell r="D299" t="str">
            <v>UNITED STATES</v>
          </cell>
          <cell r="E299" t="str">
            <v>baa2</v>
          </cell>
        </row>
        <row r="300">
          <cell r="C300" t="str">
            <v>Bank of Ayudhya</v>
          </cell>
          <cell r="D300" t="str">
            <v>THAILAND</v>
          </cell>
          <cell r="E300" t="str">
            <v>baa2</v>
          </cell>
        </row>
        <row r="301">
          <cell r="C301" t="str">
            <v>Bank of Baroda</v>
          </cell>
          <cell r="D301" t="str">
            <v>INDIA</v>
          </cell>
          <cell r="E301" t="str">
            <v>ba2</v>
          </cell>
        </row>
        <row r="302">
          <cell r="C302" t="str">
            <v>Bank of Beirut</v>
          </cell>
          <cell r="D302" t="str">
            <v>LEBANON</v>
          </cell>
          <cell r="E302" t="str">
            <v>ba3</v>
          </cell>
        </row>
        <row r="303">
          <cell r="C303" t="str">
            <v>Bank of Ceylon</v>
          </cell>
          <cell r="D303" t="str">
            <v>SRI LANKA</v>
          </cell>
          <cell r="E303" t="str">
            <v>b2</v>
          </cell>
        </row>
        <row r="304">
          <cell r="C304" t="str">
            <v>Bank of China (Hong Kong) Limited</v>
          </cell>
          <cell r="D304" t="str">
            <v>HONG KONG</v>
          </cell>
          <cell r="E304" t="str">
            <v>a1</v>
          </cell>
        </row>
        <row r="305">
          <cell r="C305" t="str">
            <v>Bank of China Limited</v>
          </cell>
          <cell r="D305" t="str">
            <v>CHINA</v>
          </cell>
          <cell r="E305" t="str">
            <v>baa2</v>
          </cell>
        </row>
        <row r="306">
          <cell r="C306" t="str">
            <v>Bank of Communications Co., Ltd.</v>
          </cell>
          <cell r="D306" t="str">
            <v>CHINA</v>
          </cell>
          <cell r="E306" t="str">
            <v>baa3</v>
          </cell>
        </row>
        <row r="307">
          <cell r="C307" t="str">
            <v>BANK OF CYPRUS PUBLIC COMPANY LIMITED</v>
          </cell>
          <cell r="D307" t="str">
            <v>CYPRUS</v>
          </cell>
          <cell r="E307" t="str">
            <v>ca</v>
          </cell>
        </row>
        <row r="308">
          <cell r="C308" t="str">
            <v>Bank of East Asia, Limited</v>
          </cell>
          <cell r="D308" t="str">
            <v>HONG KONG</v>
          </cell>
          <cell r="E308" t="str">
            <v>baa2</v>
          </cell>
        </row>
        <row r="309">
          <cell r="C309" t="str">
            <v>Bank of Fukuoka, Ltd.</v>
          </cell>
          <cell r="D309" t="str">
            <v>JAPAN</v>
          </cell>
          <cell r="E309" t="str">
            <v>baa3</v>
          </cell>
        </row>
        <row r="310">
          <cell r="C310" t="str">
            <v>Bank of Georgia</v>
          </cell>
          <cell r="D310" t="str">
            <v>GEORGIA</v>
          </cell>
          <cell r="E310" t="str">
            <v>ba3</v>
          </cell>
        </row>
        <row r="311">
          <cell r="C311" t="str">
            <v>Bank of Hawaii</v>
          </cell>
          <cell r="D311" t="str">
            <v>UNITED STATES</v>
          </cell>
          <cell r="E311" t="str">
            <v>aa3</v>
          </cell>
        </row>
        <row r="312">
          <cell r="C312" t="str">
            <v>Bank of India</v>
          </cell>
          <cell r="D312" t="str">
            <v>INDIA</v>
          </cell>
          <cell r="E312" t="str">
            <v>ba2</v>
          </cell>
        </row>
        <row r="313">
          <cell r="C313" t="str">
            <v>Bank of Ireland</v>
          </cell>
          <cell r="D313" t="str">
            <v>IRELAND</v>
          </cell>
          <cell r="E313" t="str">
            <v>b1</v>
          </cell>
        </row>
        <row r="314">
          <cell r="C314" t="str">
            <v>Bank of Ireland (UK) Plc</v>
          </cell>
          <cell r="D314" t="str">
            <v>UNITED KINGDOM</v>
          </cell>
          <cell r="E314" t="str">
            <v>b1</v>
          </cell>
        </row>
        <row r="315">
          <cell r="C315" t="str">
            <v>Bank of Khanty-Mansiysk, JSC</v>
          </cell>
          <cell r="D315" t="str">
            <v>RUSSIA</v>
          </cell>
          <cell r="E315" t="str">
            <v>ba3</v>
          </cell>
        </row>
        <row r="316">
          <cell r="C316" t="str">
            <v>Bank of Kigali Ltd</v>
          </cell>
          <cell r="D316" t="str">
            <v>RWANDA</v>
          </cell>
          <cell r="E316" t="str">
            <v>b2</v>
          </cell>
        </row>
        <row r="317">
          <cell r="C317" t="str">
            <v>Bank of Montreal</v>
          </cell>
          <cell r="D317" t="str">
            <v>CANADA</v>
          </cell>
          <cell r="E317" t="str">
            <v>a2</v>
          </cell>
        </row>
        <row r="318">
          <cell r="C318" t="str">
            <v>Bank of Moscow</v>
          </cell>
          <cell r="D318" t="str">
            <v>RUSSIA</v>
          </cell>
          <cell r="E318" t="str">
            <v>ba1</v>
          </cell>
        </row>
        <row r="319">
          <cell r="C319" t="str">
            <v>Bank of N.T. Butterfield &amp; Son Ltd.(The)</v>
          </cell>
          <cell r="D319" t="str">
            <v>BERMUDA</v>
          </cell>
          <cell r="E319" t="str">
            <v>baa3</v>
          </cell>
        </row>
        <row r="320">
          <cell r="C320" t="str">
            <v>Bank of Nevada</v>
          </cell>
          <cell r="D320" t="str">
            <v>UNITED STATES</v>
          </cell>
          <cell r="E320" t="str">
            <v>ba1</v>
          </cell>
        </row>
        <row r="321">
          <cell r="C321" t="str">
            <v>Bank of New York (Luxembourg) S.A. (The)</v>
          </cell>
          <cell r="D321" t="str">
            <v>LUXEMBOURG</v>
          </cell>
          <cell r="E321" t="str">
            <v>a1</v>
          </cell>
        </row>
        <row r="322">
          <cell r="C322" t="str">
            <v>Bank of New York Mellon (Ireland) Ltd. (The)</v>
          </cell>
          <cell r="D322" t="str">
            <v>IRELAND</v>
          </cell>
          <cell r="E322" t="str">
            <v>aa3</v>
          </cell>
        </row>
        <row r="323">
          <cell r="C323" t="str">
            <v>Bank of New York Mellon (The)</v>
          </cell>
          <cell r="D323" t="str">
            <v>UNITED STATES</v>
          </cell>
          <cell r="E323" t="str">
            <v>a1</v>
          </cell>
        </row>
        <row r="324">
          <cell r="C324" t="str">
            <v>Bank of New York Mellon SA/NV (The)</v>
          </cell>
          <cell r="D324" t="str">
            <v>BELGIUM</v>
          </cell>
          <cell r="E324" t="str">
            <v>a1</v>
          </cell>
        </row>
        <row r="325">
          <cell r="C325" t="str">
            <v>Bank of New York Mellon Trust Company, N.A.</v>
          </cell>
          <cell r="D325" t="str">
            <v>UNITED STATES</v>
          </cell>
          <cell r="E325" t="str">
            <v>a1</v>
          </cell>
        </row>
        <row r="326">
          <cell r="C326" t="str">
            <v>Bank of New Zealand</v>
          </cell>
          <cell r="D326" t="str">
            <v>NEW ZEALAND</v>
          </cell>
          <cell r="E326" t="str">
            <v>a1</v>
          </cell>
        </row>
        <row r="327">
          <cell r="C327" t="str">
            <v>Bank of Nova Scotia</v>
          </cell>
          <cell r="D327" t="str">
            <v>CANADA</v>
          </cell>
          <cell r="E327" t="str">
            <v>a1</v>
          </cell>
        </row>
        <row r="328">
          <cell r="C328" t="str">
            <v>Bank of Queensland Limited</v>
          </cell>
          <cell r="D328" t="str">
            <v>AUSTRALIA</v>
          </cell>
          <cell r="E328" t="str">
            <v>baa1</v>
          </cell>
        </row>
        <row r="329">
          <cell r="C329" t="str">
            <v>Bank of Scotland plc</v>
          </cell>
          <cell r="D329" t="str">
            <v>UNITED KINGDOM</v>
          </cell>
          <cell r="E329" t="str">
            <v>baa1</v>
          </cell>
        </row>
        <row r="330">
          <cell r="C330" t="str">
            <v>Bank of Shanghai Co., Ltd.</v>
          </cell>
          <cell r="D330" t="str">
            <v>CHINA</v>
          </cell>
          <cell r="E330" t="str">
            <v>ba2</v>
          </cell>
        </row>
        <row r="331">
          <cell r="C331" t="str">
            <v>Bank of Singapore Limited</v>
          </cell>
          <cell r="D331" t="str">
            <v>SINGAPORE</v>
          </cell>
          <cell r="E331" t="str">
            <v>aa3</v>
          </cell>
        </row>
        <row r="332">
          <cell r="C332" t="str">
            <v>Bank of Taiwan</v>
          </cell>
          <cell r="D332" t="str">
            <v>TAIWAN</v>
          </cell>
          <cell r="E332" t="str">
            <v>baa2</v>
          </cell>
        </row>
        <row r="333">
          <cell r="C333" t="str">
            <v>Bank of the Philippine Islands</v>
          </cell>
          <cell r="D333" t="str">
            <v>PHILIPPINES</v>
          </cell>
          <cell r="E333" t="str">
            <v>baa3</v>
          </cell>
        </row>
        <row r="334">
          <cell r="C334" t="str">
            <v>Bank of the West</v>
          </cell>
          <cell r="D334" t="str">
            <v>UNITED STATES</v>
          </cell>
          <cell r="E334" t="str">
            <v>a2</v>
          </cell>
        </row>
        <row r="335">
          <cell r="C335" t="str">
            <v>Bank of Tokyo-Mitsubishi UFJ (Mexico), S.A.</v>
          </cell>
          <cell r="D335" t="str">
            <v>MEXICO</v>
          </cell>
          <cell r="E335" t="str">
            <v>baa2</v>
          </cell>
        </row>
        <row r="336">
          <cell r="C336" t="str">
            <v>Bank of Tokyo-Mitsubishi UFJ, Ltd. (The)</v>
          </cell>
          <cell r="D336" t="str">
            <v>JAPAN</v>
          </cell>
          <cell r="E336" t="str">
            <v>a3</v>
          </cell>
        </row>
        <row r="337">
          <cell r="C337" t="str">
            <v>Bank of Western Australia Ltd.</v>
          </cell>
          <cell r="D337" t="str">
            <v>AUSTRALIA</v>
          </cell>
          <cell r="E337" t="str">
            <v>aa2</v>
          </cell>
        </row>
        <row r="338">
          <cell r="C338" t="str">
            <v>Bank of Yokohama, Ltd.</v>
          </cell>
          <cell r="D338" t="str">
            <v>JAPAN</v>
          </cell>
          <cell r="E338" t="str">
            <v>a3</v>
          </cell>
        </row>
        <row r="339">
          <cell r="C339" t="str">
            <v>Bank Otkritie Financial Corporation OJSC</v>
          </cell>
          <cell r="D339" t="str">
            <v>RUSSIA</v>
          </cell>
          <cell r="E339" t="str">
            <v>ba3</v>
          </cell>
        </row>
        <row r="340">
          <cell r="C340" t="str">
            <v>Bank Permata TBK (P.T.)</v>
          </cell>
          <cell r="D340" t="str">
            <v>INDONESIA</v>
          </cell>
          <cell r="E340" t="str">
            <v>ba1</v>
          </cell>
        </row>
        <row r="341">
          <cell r="C341" t="str">
            <v>Bank Polska Kasa Opieki S.A.</v>
          </cell>
          <cell r="D341" t="str">
            <v>POLAND</v>
          </cell>
          <cell r="E341" t="str">
            <v>baa1</v>
          </cell>
        </row>
        <row r="342">
          <cell r="C342" t="str">
            <v>Bank Rakyat Indonesia (P.T.)</v>
          </cell>
          <cell r="D342" t="str">
            <v>INDONESIA</v>
          </cell>
          <cell r="E342" t="str">
            <v>baa3</v>
          </cell>
        </row>
        <row r="343">
          <cell r="C343" t="str">
            <v>Bank Rossiya</v>
          </cell>
          <cell r="D343" t="str">
            <v>RUSSIA</v>
          </cell>
          <cell r="E343" t="str">
            <v>b2</v>
          </cell>
        </row>
        <row r="344">
          <cell r="C344" t="str">
            <v>Bank Saint-Petersburg OJSC</v>
          </cell>
          <cell r="D344" t="str">
            <v>RUSSIA</v>
          </cell>
          <cell r="E344" t="str">
            <v>ba3</v>
          </cell>
        </row>
        <row r="345">
          <cell r="C345" t="str">
            <v>Bank Societe Generale Vostok (BSGV)</v>
          </cell>
          <cell r="D345" t="str">
            <v>RUSSIA</v>
          </cell>
          <cell r="E345" t="str">
            <v>baa2</v>
          </cell>
        </row>
        <row r="346">
          <cell r="C346" t="str">
            <v>Bank Tabungan Negara (P.T.)</v>
          </cell>
          <cell r="D346" t="str">
            <v>INDONESIA</v>
          </cell>
          <cell r="E346" t="str">
            <v>ba2</v>
          </cell>
        </row>
        <row r="347">
          <cell r="C347" t="str">
            <v>Bank Technique OJSC</v>
          </cell>
          <cell r="D347" t="str">
            <v>AZERBAIJAN</v>
          </cell>
          <cell r="E347" t="str">
            <v>caa3</v>
          </cell>
        </row>
        <row r="348">
          <cell r="C348" t="str">
            <v>Bank Uralsib</v>
          </cell>
          <cell r="D348" t="str">
            <v>RUSSIA</v>
          </cell>
          <cell r="E348" t="str">
            <v>b2</v>
          </cell>
        </row>
        <row r="349">
          <cell r="C349" t="str">
            <v>Bank Uralsky Financial House</v>
          </cell>
          <cell r="D349" t="str">
            <v>RUSSIA</v>
          </cell>
          <cell r="E349" t="str">
            <v>b3</v>
          </cell>
        </row>
        <row r="350">
          <cell r="C350" t="str">
            <v>Bank Vontobel AG</v>
          </cell>
          <cell r="D350" t="str">
            <v>SWITZERLAND</v>
          </cell>
          <cell r="E350" t="str">
            <v>a2</v>
          </cell>
        </row>
        <row r="351">
          <cell r="C351" t="str">
            <v>Bank VTB, JSC</v>
          </cell>
          <cell r="D351" t="str">
            <v>RUSSIA</v>
          </cell>
          <cell r="E351" t="str">
            <v>ba3</v>
          </cell>
        </row>
        <row r="352">
          <cell r="C352" t="str">
            <v>Bank Zachodni WBK S.A.</v>
          </cell>
          <cell r="D352" t="str">
            <v>POLAND</v>
          </cell>
          <cell r="E352" t="str">
            <v>baa2</v>
          </cell>
        </row>
        <row r="353">
          <cell r="C353" t="str">
            <v>Banka Kombetare Tregtare Sh.a.</v>
          </cell>
          <cell r="D353" t="str">
            <v>ALBANIA</v>
          </cell>
          <cell r="E353" t="str">
            <v>b1</v>
          </cell>
        </row>
        <row r="354">
          <cell r="C354" t="str">
            <v>Bankia, S.A.</v>
          </cell>
          <cell r="D354" t="str">
            <v>SPAIN</v>
          </cell>
          <cell r="E354" t="str">
            <v>b3</v>
          </cell>
        </row>
        <row r="355">
          <cell r="C355" t="str">
            <v>Bankinter, S.A.</v>
          </cell>
          <cell r="D355" t="str">
            <v>SPAIN</v>
          </cell>
          <cell r="E355" t="str">
            <v>ba1</v>
          </cell>
        </row>
        <row r="356">
          <cell r="C356" t="str">
            <v>BankMuscat S.A.O.G.</v>
          </cell>
          <cell r="D356" t="str">
            <v>OMAN</v>
          </cell>
          <cell r="E356" t="str">
            <v>baa1</v>
          </cell>
        </row>
        <row r="357">
          <cell r="C357" t="str">
            <v>BankNordik P/F</v>
          </cell>
          <cell r="D357" t="str">
            <v>FAROE ISLANDS</v>
          </cell>
          <cell r="E357" t="str">
            <v>ba1</v>
          </cell>
        </row>
        <row r="358">
          <cell r="C358" t="str">
            <v>Bankoa, S.A</v>
          </cell>
          <cell r="D358" t="str">
            <v>SPAIN</v>
          </cell>
          <cell r="E358" t="str">
            <v>ba1</v>
          </cell>
        </row>
        <row r="359">
          <cell r="C359" t="str">
            <v>Bankpozitif Kredi Ve Kalkinma Bankasi A.S.</v>
          </cell>
          <cell r="D359" t="str">
            <v>TURKEY</v>
          </cell>
          <cell r="E359" t="str">
            <v>ba1</v>
          </cell>
        </row>
        <row r="360">
          <cell r="C360" t="str">
            <v>BankUnited, National Association</v>
          </cell>
          <cell r="D360" t="str">
            <v>UNITED STATES</v>
          </cell>
          <cell r="E360" t="str">
            <v>baa3</v>
          </cell>
        </row>
        <row r="361">
          <cell r="C361" t="str">
            <v>BankUnited, National Association</v>
          </cell>
          <cell r="D361" t="str">
            <v>UNITED STATES</v>
          </cell>
          <cell r="E361" t="str">
            <v>baa3</v>
          </cell>
        </row>
        <row r="362">
          <cell r="C362" t="str">
            <v>Banque Bemo SAL</v>
          </cell>
          <cell r="D362" t="str">
            <v>LEBANON</v>
          </cell>
          <cell r="E362" t="str">
            <v>b3</v>
          </cell>
        </row>
        <row r="363">
          <cell r="C363" t="str">
            <v>Banque Cantonale Vaudoise</v>
          </cell>
          <cell r="D363" t="str">
            <v>SWITZERLAND</v>
          </cell>
          <cell r="E363" t="str">
            <v>a3</v>
          </cell>
        </row>
        <row r="364">
          <cell r="C364" t="str">
            <v>Banque de Tunisie</v>
          </cell>
          <cell r="D364" t="str">
            <v>TUNISIA</v>
          </cell>
          <cell r="E364" t="str">
            <v>b1</v>
          </cell>
        </row>
        <row r="365">
          <cell r="C365" t="str">
            <v>Banque du Caire SAE</v>
          </cell>
          <cell r="D365" t="str">
            <v>EGYPT</v>
          </cell>
          <cell r="E365" t="str">
            <v>caa2</v>
          </cell>
        </row>
        <row r="366">
          <cell r="C366" t="str">
            <v>Banque et Caisse d'Epargne de l'Etat</v>
          </cell>
          <cell r="D366" t="str">
            <v>LUXEMBOURG</v>
          </cell>
          <cell r="E366" t="str">
            <v>a3</v>
          </cell>
        </row>
        <row r="367">
          <cell r="C367" t="str">
            <v>Banque Federative du Credit Mutuel</v>
          </cell>
          <cell r="D367" t="str">
            <v>FRANCE</v>
          </cell>
          <cell r="E367" t="str">
            <v>a3</v>
          </cell>
        </row>
        <row r="368">
          <cell r="C368" t="str">
            <v>Banque Heritage</v>
          </cell>
          <cell r="D368" t="str">
            <v>SWITZERLAND</v>
          </cell>
          <cell r="E368" t="str">
            <v>ba3</v>
          </cell>
        </row>
        <row r="369">
          <cell r="C369" t="str">
            <v>Banque Heritage (Uruguay) S.A.</v>
          </cell>
          <cell r="D369" t="str">
            <v>URUGUAY</v>
          </cell>
          <cell r="E369" t="str">
            <v>b3</v>
          </cell>
        </row>
        <row r="370">
          <cell r="C370" t="str">
            <v>Banque Internationale a Luxembourg</v>
          </cell>
          <cell r="D370" t="str">
            <v>LUXEMBOURG</v>
          </cell>
          <cell r="E370" t="str">
            <v>ba1</v>
          </cell>
        </row>
        <row r="371">
          <cell r="C371" t="str">
            <v>Banque Internationale Arabe de Tunisie</v>
          </cell>
          <cell r="D371" t="str">
            <v>TUNISIA</v>
          </cell>
          <cell r="E371" t="str">
            <v>b2</v>
          </cell>
        </row>
        <row r="372">
          <cell r="C372" t="str">
            <v>Banque Misr SAE</v>
          </cell>
          <cell r="D372" t="str">
            <v>EGYPT</v>
          </cell>
          <cell r="E372" t="str">
            <v>caa2</v>
          </cell>
        </row>
        <row r="373">
          <cell r="C373" t="str">
            <v>Banque Palatine</v>
          </cell>
          <cell r="D373" t="str">
            <v>FRANCE</v>
          </cell>
          <cell r="E373" t="str">
            <v>baa2</v>
          </cell>
        </row>
        <row r="374">
          <cell r="C374" t="str">
            <v>Banque Pictet &amp; Cie SA</v>
          </cell>
          <cell r="D374" t="str">
            <v>SWITZERLAND</v>
          </cell>
          <cell r="E374" t="str">
            <v>a1</v>
          </cell>
        </row>
        <row r="375">
          <cell r="C375" t="str">
            <v>Banque PSA Finance</v>
          </cell>
          <cell r="D375" t="str">
            <v>FRANCE</v>
          </cell>
          <cell r="E375" t="str">
            <v>ba2</v>
          </cell>
        </row>
        <row r="376">
          <cell r="C376" t="str">
            <v>Banque Saudi Fransi</v>
          </cell>
          <cell r="D376" t="str">
            <v>SAUDI ARABIA</v>
          </cell>
          <cell r="E376" t="str">
            <v>a2</v>
          </cell>
        </row>
        <row r="377">
          <cell r="C377" t="str">
            <v>Banque SYZ &amp; Co. S.A.</v>
          </cell>
          <cell r="D377" t="str">
            <v>SWITZERLAND</v>
          </cell>
          <cell r="E377" t="str">
            <v>baa2</v>
          </cell>
        </row>
        <row r="378">
          <cell r="C378" t="str">
            <v>Barclays Bank Mexico, S.A.</v>
          </cell>
          <cell r="D378" t="str">
            <v>MEXICO</v>
          </cell>
          <cell r="E378" t="str">
            <v>baa3</v>
          </cell>
        </row>
        <row r="379">
          <cell r="C379" t="str">
            <v>Barclays Bank PLC</v>
          </cell>
          <cell r="D379" t="str">
            <v>UNITED KINGDOM</v>
          </cell>
          <cell r="E379" t="str">
            <v>baa2</v>
          </cell>
        </row>
        <row r="380">
          <cell r="C380" t="str">
            <v>Bausparkasse Mainz AG</v>
          </cell>
          <cell r="D380" t="str">
            <v>GERMANY</v>
          </cell>
          <cell r="E380" t="str">
            <v>baa1</v>
          </cell>
        </row>
        <row r="381">
          <cell r="C381" t="str">
            <v>BAWAG P.S.K.</v>
          </cell>
          <cell r="D381" t="str">
            <v>AUSTRIA</v>
          </cell>
          <cell r="E381" t="str">
            <v>ba1</v>
          </cell>
        </row>
        <row r="382">
          <cell r="C382" t="str">
            <v>Bayerische Landesbank</v>
          </cell>
          <cell r="D382" t="str">
            <v>GERMANY</v>
          </cell>
          <cell r="E382" t="str">
            <v>baa3</v>
          </cell>
        </row>
        <row r="383">
          <cell r="C383" t="str">
            <v>BB&amp;T Financial, FSB</v>
          </cell>
          <cell r="D383" t="str">
            <v>UNITED STATES</v>
          </cell>
          <cell r="E383" t="str">
            <v>a1</v>
          </cell>
        </row>
        <row r="384">
          <cell r="C384" t="str">
            <v>BBK B.S.C.</v>
          </cell>
          <cell r="D384" t="str">
            <v>BAHRAIN</v>
          </cell>
          <cell r="E384" t="str">
            <v>baa3</v>
          </cell>
        </row>
        <row r="385">
          <cell r="C385" t="str">
            <v>BBVA (Chile)</v>
          </cell>
          <cell r="D385" t="str">
            <v>CHILE</v>
          </cell>
          <cell r="E385" t="str">
            <v>baa2</v>
          </cell>
        </row>
        <row r="386">
          <cell r="C386" t="str">
            <v>BBVA Bancomer, S.A.</v>
          </cell>
          <cell r="D386" t="str">
            <v>MEXICO</v>
          </cell>
          <cell r="E386" t="str">
            <v>baa1</v>
          </cell>
        </row>
        <row r="387">
          <cell r="C387" t="str">
            <v>BBVA Colombia S.A.</v>
          </cell>
          <cell r="D387" t="str">
            <v>COLOMBIA</v>
          </cell>
          <cell r="E387" t="str">
            <v>baa2</v>
          </cell>
        </row>
        <row r="388">
          <cell r="C388" t="str">
            <v>BBVA Colombia S.A.</v>
          </cell>
          <cell r="D388" t="str">
            <v>COLOMBIA</v>
          </cell>
          <cell r="E388" t="str">
            <v>ba1</v>
          </cell>
        </row>
        <row r="389">
          <cell r="C389" t="str">
            <v>BDO UNIBANK, INC</v>
          </cell>
          <cell r="D389" t="str">
            <v>PHILIPPINES</v>
          </cell>
          <cell r="E389" t="str">
            <v>baa3</v>
          </cell>
        </row>
        <row r="390">
          <cell r="C390" t="str">
            <v>Belagroprombank JSC</v>
          </cell>
          <cell r="D390" t="str">
            <v>BELARUS</v>
          </cell>
          <cell r="E390" t="str">
            <v>caa1</v>
          </cell>
        </row>
        <row r="391">
          <cell r="C391" t="str">
            <v>Belarusbank</v>
          </cell>
          <cell r="D391" t="str">
            <v>BELARUS</v>
          </cell>
          <cell r="E391" t="str">
            <v>b3</v>
          </cell>
        </row>
        <row r="392">
          <cell r="C392" t="str">
            <v>Belfius Bank SA/NV</v>
          </cell>
          <cell r="D392" t="str">
            <v>BELGIUM</v>
          </cell>
          <cell r="E392" t="str">
            <v>ba1</v>
          </cell>
        </row>
        <row r="393">
          <cell r="C393" t="str">
            <v>Belinvestbank</v>
          </cell>
          <cell r="D393" t="str">
            <v>BELARUS</v>
          </cell>
          <cell r="E393" t="str">
            <v>caa1</v>
          </cell>
        </row>
        <row r="394">
          <cell r="C394" t="str">
            <v>Bendigo and Adelaide Bank Limited</v>
          </cell>
          <cell r="D394" t="str">
            <v>AUSTRALIA</v>
          </cell>
          <cell r="E394" t="str">
            <v>a3</v>
          </cell>
        </row>
        <row r="395">
          <cell r="C395" t="str">
            <v>Berlin Hyp AG</v>
          </cell>
          <cell r="D395" t="str">
            <v>GERMANY</v>
          </cell>
          <cell r="E395" t="str">
            <v>baa3</v>
          </cell>
        </row>
        <row r="396">
          <cell r="C396" t="str">
            <v>Berlin Hyp AG</v>
          </cell>
          <cell r="D396" t="str">
            <v>GERMANY</v>
          </cell>
          <cell r="E396" t="str">
            <v>baa3</v>
          </cell>
        </row>
        <row r="397">
          <cell r="C397" t="str">
            <v>Bermuda Commercial Bank Limited</v>
          </cell>
          <cell r="D397" t="str">
            <v>BERMUDA</v>
          </cell>
          <cell r="E397" t="str">
            <v>ba2</v>
          </cell>
        </row>
        <row r="398">
          <cell r="C398" t="str">
            <v>Berner Kantonalbank AG</v>
          </cell>
          <cell r="D398" t="str">
            <v>SWITZERLAND</v>
          </cell>
          <cell r="E398" t="str">
            <v>a2</v>
          </cell>
        </row>
        <row r="399">
          <cell r="C399" t="str">
            <v>Berner Kantonalbank AG</v>
          </cell>
          <cell r="D399" t="str">
            <v>SWITZERLAND</v>
          </cell>
          <cell r="E399" t="str">
            <v>a2</v>
          </cell>
        </row>
        <row r="400">
          <cell r="C400" t="str">
            <v>BES Investimento do Brasil S.A.</v>
          </cell>
          <cell r="D400" t="str">
            <v>BRAZIL</v>
          </cell>
          <cell r="E400" t="str">
            <v>b2</v>
          </cell>
        </row>
        <row r="401">
          <cell r="C401" t="str">
            <v>BGL BNP Paribas</v>
          </cell>
          <cell r="D401" t="str">
            <v>LUXEMBOURG</v>
          </cell>
          <cell r="E401" t="str">
            <v>a3</v>
          </cell>
        </row>
        <row r="402">
          <cell r="C402" t="str">
            <v>Bidvest Bank Limited</v>
          </cell>
          <cell r="D402" t="str">
            <v>SOUTH AFRICA</v>
          </cell>
          <cell r="E402" t="str">
            <v>ba1</v>
          </cell>
        </row>
        <row r="403">
          <cell r="C403" t="str">
            <v>Bilbao Bizkaia Kutxa</v>
          </cell>
          <cell r="D403" t="str">
            <v>SPAIN</v>
          </cell>
          <cell r="E403" t="str">
            <v>ba1</v>
          </cell>
        </row>
        <row r="404">
          <cell r="C404" t="str">
            <v>BLOM BANK S.A.L.</v>
          </cell>
          <cell r="D404" t="str">
            <v>LEBANON</v>
          </cell>
          <cell r="E404" t="str">
            <v>b1</v>
          </cell>
        </row>
        <row r="405">
          <cell r="C405" t="str">
            <v>BMCE Bank</v>
          </cell>
          <cell r="D405" t="str">
            <v>MOROCCO</v>
          </cell>
          <cell r="E405" t="str">
            <v>ba3</v>
          </cell>
        </row>
        <row r="406">
          <cell r="C406" t="str">
            <v>BMI Bank B.S.C.</v>
          </cell>
          <cell r="D406" t="str">
            <v>BAHRAIN</v>
          </cell>
          <cell r="E406" t="str">
            <v>b1</v>
          </cell>
        </row>
        <row r="407">
          <cell r="C407" t="str">
            <v>BMO Harris Bank National Association</v>
          </cell>
          <cell r="D407" t="str">
            <v>UNITED STATES</v>
          </cell>
          <cell r="E407" t="str">
            <v>a2</v>
          </cell>
        </row>
        <row r="408">
          <cell r="C408" t="str">
            <v>BMW Bank of North America</v>
          </cell>
          <cell r="D408" t="str">
            <v>UNITED STATES</v>
          </cell>
          <cell r="E408" t="str">
            <v>a2</v>
          </cell>
        </row>
        <row r="409">
          <cell r="C409" t="str">
            <v>BNP Paribas</v>
          </cell>
          <cell r="D409" t="str">
            <v>FRANCE</v>
          </cell>
          <cell r="E409" t="str">
            <v>baa1</v>
          </cell>
        </row>
        <row r="410">
          <cell r="C410" t="str">
            <v>BNP Paribas Fortis SA/NV</v>
          </cell>
          <cell r="D410" t="str">
            <v>BELGIUM</v>
          </cell>
          <cell r="E410" t="str">
            <v>baa1</v>
          </cell>
        </row>
        <row r="411">
          <cell r="C411" t="str">
            <v>BNY Mellon National Association</v>
          </cell>
          <cell r="D411" t="str">
            <v>UNITED STATES</v>
          </cell>
          <cell r="E411" t="str">
            <v>a1</v>
          </cell>
        </row>
        <row r="412">
          <cell r="C412" t="str">
            <v>BNY Mellon Trust of Delaware</v>
          </cell>
          <cell r="D412" t="str">
            <v>UNITED STATES</v>
          </cell>
          <cell r="E412" t="str">
            <v>a1</v>
          </cell>
        </row>
        <row r="413">
          <cell r="C413" t="str">
            <v>BOKF, NA</v>
          </cell>
          <cell r="D413" t="str">
            <v>UNITED STATES</v>
          </cell>
          <cell r="E413" t="str">
            <v>a1</v>
          </cell>
        </row>
        <row r="414">
          <cell r="C414" t="str">
            <v>BOQ Specialist Bank Limited</v>
          </cell>
          <cell r="D414" t="str">
            <v>AUSTRALIA</v>
          </cell>
          <cell r="E414" t="str">
            <v>baa1</v>
          </cell>
        </row>
        <row r="415">
          <cell r="C415" t="str">
            <v>Boubyan Bank</v>
          </cell>
          <cell r="D415" t="str">
            <v>KUWAIT</v>
          </cell>
          <cell r="E415" t="str">
            <v>baa1</v>
          </cell>
        </row>
        <row r="416">
          <cell r="C416" t="str">
            <v>BPCE</v>
          </cell>
          <cell r="D416" t="str">
            <v>FRANCE</v>
          </cell>
          <cell r="E416" t="str">
            <v>baa2</v>
          </cell>
        </row>
        <row r="417">
          <cell r="C417" t="str">
            <v>BPN - Banco Portugues de Negocios, S.A.</v>
          </cell>
          <cell r="D417" t="str">
            <v>PORTUGAL</v>
          </cell>
          <cell r="E417" t="str">
            <v>caa1</v>
          </cell>
        </row>
        <row r="418">
          <cell r="C418" t="str">
            <v>BPS-Sberbank</v>
          </cell>
          <cell r="D418" t="str">
            <v>BELARUS</v>
          </cell>
          <cell r="E418" t="str">
            <v>b1</v>
          </cell>
        </row>
        <row r="419">
          <cell r="C419" t="str">
            <v>Branch Banking and Trust Company</v>
          </cell>
          <cell r="D419" t="str">
            <v>UNITED STATES</v>
          </cell>
          <cell r="E419" t="str">
            <v>a1</v>
          </cell>
        </row>
        <row r="420">
          <cell r="C420" t="str">
            <v>BRB-Banco de Brasilia S.A.</v>
          </cell>
          <cell r="D420" t="str">
            <v>BRAZIL</v>
          </cell>
          <cell r="E420" t="str">
            <v>b1</v>
          </cell>
        </row>
        <row r="421">
          <cell r="C421" t="str">
            <v>BRD - Groupe Societe Generale</v>
          </cell>
          <cell r="D421" t="str">
            <v>ROMANIA</v>
          </cell>
          <cell r="E421" t="str">
            <v>ba3</v>
          </cell>
        </row>
        <row r="422">
          <cell r="C422" t="str">
            <v>Bre Bank Hipoteczny</v>
          </cell>
          <cell r="D422" t="str">
            <v>POLAND</v>
          </cell>
          <cell r="E422" t="str">
            <v>ba1</v>
          </cell>
        </row>
        <row r="423">
          <cell r="C423" t="str">
            <v>Bremer Landesbank Kreditanstalt Oldenburg GZ</v>
          </cell>
          <cell r="D423" t="str">
            <v>GERMANY</v>
          </cell>
          <cell r="E423" t="str">
            <v>ba2</v>
          </cell>
        </row>
        <row r="424">
          <cell r="C424" t="str">
            <v>BSI AG</v>
          </cell>
          <cell r="D424" t="str">
            <v>SWITZERLAND</v>
          </cell>
          <cell r="E424" t="str">
            <v>baa1</v>
          </cell>
        </row>
        <row r="425">
          <cell r="C425" t="str">
            <v>BTA Bank</v>
          </cell>
          <cell r="D425" t="str">
            <v>KAZAKHSTAN</v>
          </cell>
          <cell r="E425" t="str">
            <v>caa2</v>
          </cell>
        </row>
        <row r="426">
          <cell r="C426" t="str">
            <v>Budapest Bank Rt.</v>
          </cell>
          <cell r="D426" t="str">
            <v>HUNGARY</v>
          </cell>
          <cell r="E426" t="str">
            <v>ba3</v>
          </cell>
        </row>
        <row r="427">
          <cell r="C427" t="str">
            <v>Bundesverband Volks- u. Raiffeisenbanken</v>
          </cell>
          <cell r="D427" t="str">
            <v>GERMANY</v>
          </cell>
          <cell r="E427" t="str">
            <v>a2</v>
          </cell>
        </row>
        <row r="428">
          <cell r="C428" t="str">
            <v>Burgan Bank A.S.</v>
          </cell>
          <cell r="D428" t="str">
            <v>TURKEY</v>
          </cell>
          <cell r="E428" t="str">
            <v>ba2</v>
          </cell>
        </row>
        <row r="429">
          <cell r="C429" t="str">
            <v>Burgan Bank SAK</v>
          </cell>
          <cell r="D429" t="str">
            <v>KUWAIT</v>
          </cell>
          <cell r="E429" t="str">
            <v>ba1</v>
          </cell>
        </row>
        <row r="430">
          <cell r="C430" t="str">
            <v>Busan Bank</v>
          </cell>
          <cell r="D430" t="str">
            <v>KOREA</v>
          </cell>
          <cell r="E430" t="str">
            <v>baa1</v>
          </cell>
        </row>
        <row r="431">
          <cell r="C431" t="str">
            <v>Byblos Bank S.A.L.</v>
          </cell>
          <cell r="D431" t="str">
            <v>LEBANON</v>
          </cell>
          <cell r="E431" t="str">
            <v>b1</v>
          </cell>
        </row>
        <row r="432">
          <cell r="C432" t="str">
            <v>Cadence Bank, N.A.</v>
          </cell>
          <cell r="D432" t="str">
            <v>UNITED STATES</v>
          </cell>
          <cell r="E432" t="str">
            <v>ba2</v>
          </cell>
        </row>
        <row r="433">
          <cell r="C433" t="str">
            <v>Cairo Amman Bank</v>
          </cell>
          <cell r="D433" t="str">
            <v>JORDAN</v>
          </cell>
          <cell r="E433" t="str">
            <v>b1</v>
          </cell>
        </row>
        <row r="434">
          <cell r="C434" t="str">
            <v>Caisse C'ale du Credit Immobilier de France</v>
          </cell>
          <cell r="D434" t="str">
            <v>FRANCE</v>
          </cell>
          <cell r="E434" t="str">
            <v>ca</v>
          </cell>
        </row>
        <row r="435">
          <cell r="C435" t="str">
            <v>Caisse centrale Desjardins</v>
          </cell>
          <cell r="D435" t="str">
            <v>CANADA</v>
          </cell>
          <cell r="E435" t="str">
            <v>a1</v>
          </cell>
        </row>
        <row r="436">
          <cell r="C436" t="str">
            <v>Caisse Federale de Credit Mutuel</v>
          </cell>
          <cell r="D436" t="str">
            <v>FRANCE</v>
          </cell>
          <cell r="E436" t="str">
            <v>a3</v>
          </cell>
        </row>
        <row r="437">
          <cell r="C437" t="str">
            <v>Caixa Catalunya, Tarragona i Manresa</v>
          </cell>
          <cell r="D437" t="str">
            <v>SPAIN</v>
          </cell>
          <cell r="E437" t="str">
            <v>ba2</v>
          </cell>
        </row>
        <row r="438">
          <cell r="C438" t="str">
            <v>Caixa d'Estalvis de Pollenca</v>
          </cell>
          <cell r="D438" t="str">
            <v>SPAIN</v>
          </cell>
          <cell r="E438" t="str">
            <v>ba2</v>
          </cell>
        </row>
        <row r="439">
          <cell r="C439" t="str">
            <v>Caixa d'Estalvis del Penedes</v>
          </cell>
          <cell r="D439" t="str">
            <v>SPAIN</v>
          </cell>
          <cell r="E439" t="str">
            <v>ba3</v>
          </cell>
        </row>
        <row r="440">
          <cell r="C440" t="str">
            <v>Caixa D'Estalvis Manlleu, Sabadell i Terrassa</v>
          </cell>
          <cell r="D440" t="str">
            <v>SPAIN</v>
          </cell>
          <cell r="E440" t="str">
            <v>b2</v>
          </cell>
        </row>
        <row r="441">
          <cell r="C441" t="str">
            <v>Caixa Economica Federal (CAIXA)</v>
          </cell>
          <cell r="D441" t="str">
            <v>BRAZIL</v>
          </cell>
          <cell r="E441" t="str">
            <v>ba2</v>
          </cell>
        </row>
        <row r="442">
          <cell r="C442" t="str">
            <v>Caixa Economica Montepio Geral</v>
          </cell>
          <cell r="D442" t="str">
            <v>PORTUGAL</v>
          </cell>
          <cell r="E442" t="str">
            <v>b3</v>
          </cell>
        </row>
        <row r="443">
          <cell r="C443" t="str">
            <v>Caixa Geral de Depositos, S.A.</v>
          </cell>
          <cell r="D443" t="str">
            <v>PORTUGAL</v>
          </cell>
          <cell r="E443" t="str">
            <v>caa1</v>
          </cell>
        </row>
        <row r="444">
          <cell r="C444" t="str">
            <v>Caixabank</v>
          </cell>
          <cell r="D444" t="str">
            <v>SPAIN</v>
          </cell>
          <cell r="E444" t="str">
            <v>ba1</v>
          </cell>
        </row>
        <row r="445">
          <cell r="C445" t="str">
            <v>Caja de Ahorros de Asturias y Sociedades Dep</v>
          </cell>
          <cell r="D445" t="str">
            <v>SPAIN</v>
          </cell>
          <cell r="E445" t="str">
            <v>baa3</v>
          </cell>
        </row>
        <row r="446">
          <cell r="C446" t="str">
            <v>Caja de Ahorros de Avila</v>
          </cell>
          <cell r="D446" t="str">
            <v>SPAIN</v>
          </cell>
          <cell r="E446" t="str">
            <v>b1</v>
          </cell>
        </row>
        <row r="447">
          <cell r="C447" t="str">
            <v>Caja de Ahorros de Galicia, Vigo, O. y P.</v>
          </cell>
          <cell r="D447" t="str">
            <v>SPAIN</v>
          </cell>
          <cell r="E447" t="str">
            <v>ba1</v>
          </cell>
        </row>
        <row r="448">
          <cell r="C448" t="str">
            <v>Caja de Ahorros de La Rioja</v>
          </cell>
          <cell r="D448" t="str">
            <v>SPAIN</v>
          </cell>
          <cell r="E448" t="str">
            <v>baa3</v>
          </cell>
        </row>
        <row r="449">
          <cell r="C449" t="str">
            <v>Caja de Ahorros de Santander y Cantabria</v>
          </cell>
          <cell r="D449" t="str">
            <v>SPAIN</v>
          </cell>
          <cell r="E449" t="str">
            <v>ba3</v>
          </cell>
        </row>
        <row r="450">
          <cell r="C450" t="str">
            <v>Caja de Ahorros de Valencia, C y A. (Bancaja)</v>
          </cell>
          <cell r="D450" t="str">
            <v>SPAIN</v>
          </cell>
          <cell r="E450" t="str">
            <v>ba3</v>
          </cell>
        </row>
        <row r="451">
          <cell r="C451" t="str">
            <v>Caja de Ahorros de Vitoria y Alava</v>
          </cell>
          <cell r="D451" t="str">
            <v>SPAIN</v>
          </cell>
          <cell r="E451" t="str">
            <v>a3</v>
          </cell>
        </row>
        <row r="452">
          <cell r="C452" t="str">
            <v>Caja de Ahorros del Mediterraneo</v>
          </cell>
          <cell r="D452" t="str">
            <v>SPAIN</v>
          </cell>
          <cell r="E452" t="str">
            <v>ba2</v>
          </cell>
        </row>
        <row r="453">
          <cell r="C453" t="str">
            <v>Caja de Ahorros Municipal de Burgos</v>
          </cell>
          <cell r="D453" t="str">
            <v>SPAIN</v>
          </cell>
          <cell r="E453" t="str">
            <v>ba2</v>
          </cell>
        </row>
        <row r="454">
          <cell r="C454" t="str">
            <v>Caja de Ahorros San Fernando, Jerez y Sevilla</v>
          </cell>
          <cell r="D454" t="str">
            <v>SPAIN</v>
          </cell>
          <cell r="E454" t="str">
            <v>ba1</v>
          </cell>
        </row>
        <row r="455">
          <cell r="C455" t="str">
            <v>Caja de Ahorros y Monte de Piedad de Madrid</v>
          </cell>
          <cell r="D455" t="str">
            <v>SPAIN</v>
          </cell>
          <cell r="E455" t="str">
            <v>ba1</v>
          </cell>
        </row>
        <row r="456">
          <cell r="C456" t="str">
            <v>Caja de Ahorros y Monte de Piedad de Segovia</v>
          </cell>
          <cell r="D456" t="str">
            <v>SPAIN</v>
          </cell>
          <cell r="E456" t="str">
            <v>b1</v>
          </cell>
        </row>
        <row r="457">
          <cell r="C457" t="str">
            <v>Caja de Ahorros y Monte de Piedad Ontinyent</v>
          </cell>
          <cell r="D457" t="str">
            <v>SPAIN</v>
          </cell>
          <cell r="E457" t="str">
            <v>b1</v>
          </cell>
        </row>
        <row r="458">
          <cell r="C458" t="str">
            <v>Caja de Ahorros y Pensiones de Barcelona</v>
          </cell>
          <cell r="D458" t="str">
            <v>SPAIN</v>
          </cell>
          <cell r="E458" t="str">
            <v>a1</v>
          </cell>
        </row>
        <row r="459">
          <cell r="C459" t="str">
            <v>Caja de Credito Cuenca Coop. Ltda.</v>
          </cell>
          <cell r="D459" t="str">
            <v>ARGENTINA</v>
          </cell>
          <cell r="E459" t="str">
            <v>caa1</v>
          </cell>
        </row>
        <row r="460">
          <cell r="C460" t="str">
            <v>Caja del Circulo Catolico de Burgos</v>
          </cell>
          <cell r="D460" t="str">
            <v>SPAIN</v>
          </cell>
          <cell r="E460" t="str">
            <v>ba2</v>
          </cell>
        </row>
        <row r="461">
          <cell r="C461" t="str">
            <v>Caja Espana de Inversiones, Salamanca y Soria</v>
          </cell>
          <cell r="D461" t="str">
            <v>SPAIN</v>
          </cell>
          <cell r="E461" t="str">
            <v>ba1</v>
          </cell>
        </row>
        <row r="462">
          <cell r="C462" t="str">
            <v>Caja General de Ahorros de Granada</v>
          </cell>
          <cell r="D462" t="str">
            <v>SPAIN</v>
          </cell>
          <cell r="E462" t="str">
            <v>ba2</v>
          </cell>
        </row>
        <row r="463">
          <cell r="C463" t="str">
            <v>Caja Insular de Ahorros de Canarias</v>
          </cell>
          <cell r="D463" t="str">
            <v>SPAIN</v>
          </cell>
          <cell r="E463" t="str">
            <v>ba3</v>
          </cell>
        </row>
        <row r="464">
          <cell r="C464" t="str">
            <v>Caja Laboral Popular Coop. de Credito</v>
          </cell>
          <cell r="D464" t="str">
            <v>SPAIN</v>
          </cell>
          <cell r="E464" t="str">
            <v>ba1</v>
          </cell>
        </row>
        <row r="465">
          <cell r="C465" t="str">
            <v>Caja Rural de Granada</v>
          </cell>
          <cell r="D465" t="str">
            <v>SPAIN</v>
          </cell>
          <cell r="E465" t="str">
            <v>b1</v>
          </cell>
        </row>
        <row r="466">
          <cell r="C466" t="str">
            <v>Caja Rural de Navarra</v>
          </cell>
          <cell r="D466" t="str">
            <v>SPAIN</v>
          </cell>
          <cell r="E466" t="str">
            <v>baa3</v>
          </cell>
        </row>
        <row r="467">
          <cell r="C467" t="str">
            <v>Caja Rurales Unidas</v>
          </cell>
          <cell r="D467" t="str">
            <v>SPAIN</v>
          </cell>
          <cell r="E467" t="str">
            <v>caa2</v>
          </cell>
        </row>
        <row r="468">
          <cell r="C468" t="str">
            <v>Cajamar Caja Rural, Soc. Coop. de Credito</v>
          </cell>
          <cell r="D468" t="str">
            <v>SPAIN</v>
          </cell>
          <cell r="E468" t="str">
            <v>ba3</v>
          </cell>
        </row>
        <row r="469">
          <cell r="C469" t="str">
            <v>Cajasur Banco S.A.</v>
          </cell>
          <cell r="D469" t="str">
            <v>SPAIN</v>
          </cell>
          <cell r="E469" t="str">
            <v>ba3</v>
          </cell>
        </row>
        <row r="470">
          <cell r="C470" t="str">
            <v>California Bank &amp; Trust</v>
          </cell>
          <cell r="D470" t="str">
            <v>UNITED STATES</v>
          </cell>
          <cell r="E470" t="str">
            <v>baa3</v>
          </cell>
        </row>
        <row r="471">
          <cell r="C471" t="str">
            <v>Cambodian Public Bank</v>
          </cell>
          <cell r="D471" t="str">
            <v>CAMBODIA</v>
          </cell>
          <cell r="E471" t="str">
            <v>ba1</v>
          </cell>
        </row>
        <row r="472">
          <cell r="C472" t="str">
            <v>Canadian Imperial Bank of Commerce</v>
          </cell>
          <cell r="D472" t="str">
            <v>CANADA</v>
          </cell>
          <cell r="E472" t="str">
            <v>a2</v>
          </cell>
        </row>
        <row r="473">
          <cell r="C473" t="str">
            <v>Canara Bank</v>
          </cell>
          <cell r="D473" t="str">
            <v>INDIA</v>
          </cell>
          <cell r="E473" t="str">
            <v>ba2</v>
          </cell>
        </row>
        <row r="474">
          <cell r="C474" t="str">
            <v>Capital One Bank (USA), N.A.</v>
          </cell>
          <cell r="D474" t="str">
            <v>UNITED STATES</v>
          </cell>
          <cell r="E474" t="str">
            <v>a3</v>
          </cell>
        </row>
        <row r="475">
          <cell r="C475" t="str">
            <v>Capital One, N.A.</v>
          </cell>
          <cell r="D475" t="str">
            <v>UNITED STATES</v>
          </cell>
          <cell r="E475" t="str">
            <v>a3</v>
          </cell>
        </row>
        <row r="476">
          <cell r="C476" t="str">
            <v>Capitec Bank Limited</v>
          </cell>
          <cell r="D476" t="str">
            <v>SOUTH AFRICA</v>
          </cell>
          <cell r="E476" t="str">
            <v>ba2</v>
          </cell>
        </row>
        <row r="477">
          <cell r="C477" t="str">
            <v>Capitec Bank Limited</v>
          </cell>
          <cell r="D477" t="str">
            <v>SOUTH AFRICA</v>
          </cell>
          <cell r="E477" t="str">
            <v>ba2</v>
          </cell>
        </row>
        <row r="478">
          <cell r="C478" t="str">
            <v>card complete Service Bank AG</v>
          </cell>
          <cell r="D478" t="str">
            <v>AUSTRIA</v>
          </cell>
          <cell r="E478" t="str">
            <v>baa3</v>
          </cell>
        </row>
        <row r="479">
          <cell r="C479" t="str">
            <v>Cassa Centrale Banca-Credito Coop d Nord Est</v>
          </cell>
          <cell r="D479" t="str">
            <v>ITALY</v>
          </cell>
          <cell r="E479" t="str">
            <v>baa3</v>
          </cell>
        </row>
        <row r="480">
          <cell r="C480" t="str">
            <v>Cassa Centrale Raiffeisen dell'Alto Adige</v>
          </cell>
          <cell r="D480" t="str">
            <v>ITALY</v>
          </cell>
          <cell r="E480" t="str">
            <v>baa3</v>
          </cell>
        </row>
        <row r="481">
          <cell r="C481" t="str">
            <v>Cassa di Risp.di Bolzano-Sudtiroler Sparkasse</v>
          </cell>
          <cell r="D481" t="str">
            <v>ITALY</v>
          </cell>
          <cell r="E481" t="str">
            <v>ba2</v>
          </cell>
        </row>
        <row r="482">
          <cell r="C482" t="str">
            <v>Cassa di Risparmio Della Provincia di Chieti</v>
          </cell>
          <cell r="D482" t="str">
            <v>ITALY</v>
          </cell>
          <cell r="E482" t="str">
            <v>ba3</v>
          </cell>
        </row>
        <row r="483">
          <cell r="C483" t="str">
            <v>Cassa di Risparmio Della Provincia di Chieti</v>
          </cell>
          <cell r="D483" t="str">
            <v>ITALY</v>
          </cell>
          <cell r="E483" t="str">
            <v>b2</v>
          </cell>
        </row>
        <row r="484">
          <cell r="C484" t="str">
            <v>Cassa di Risparmio di Cento SPA</v>
          </cell>
          <cell r="D484" t="str">
            <v>ITALY</v>
          </cell>
          <cell r="E484" t="str">
            <v>ba1</v>
          </cell>
        </row>
        <row r="485">
          <cell r="C485" t="str">
            <v>Cassa di Risparmio di Cesena SpA</v>
          </cell>
          <cell r="D485" t="str">
            <v>ITALY</v>
          </cell>
          <cell r="E485" t="str">
            <v>caa1</v>
          </cell>
        </row>
        <row r="486">
          <cell r="C486" t="str">
            <v>Cassa di Risparmio di Ferrara S.p.A</v>
          </cell>
          <cell r="D486" t="str">
            <v>ITALY</v>
          </cell>
          <cell r="E486" t="str">
            <v>ca</v>
          </cell>
        </row>
        <row r="487">
          <cell r="C487" t="str">
            <v>Cassa Di Risparmio Di Parma E Piacenza S.P.A.</v>
          </cell>
          <cell r="D487" t="str">
            <v>ITALY</v>
          </cell>
          <cell r="E487" t="str">
            <v>baa2</v>
          </cell>
        </row>
        <row r="488">
          <cell r="C488" t="str">
            <v>Cassa di Risparmio di Volterra</v>
          </cell>
          <cell r="D488" t="str">
            <v>ITALY</v>
          </cell>
          <cell r="E488" t="str">
            <v>ba1</v>
          </cell>
        </row>
        <row r="489">
          <cell r="C489" t="str">
            <v>Catalunya Banc SA</v>
          </cell>
          <cell r="D489" t="str">
            <v>SPAIN</v>
          </cell>
          <cell r="E489" t="str">
            <v>caa2</v>
          </cell>
        </row>
        <row r="490">
          <cell r="C490" t="str">
            <v>Cathay United Bank Co., Ltd</v>
          </cell>
          <cell r="D490" t="str">
            <v>TAIWAN</v>
          </cell>
          <cell r="E490" t="str">
            <v>baa2</v>
          </cell>
        </row>
        <row r="491">
          <cell r="C491" t="str">
            <v>CB Kuban Credit Ltd</v>
          </cell>
          <cell r="D491" t="str">
            <v>RUSSIA</v>
          </cell>
          <cell r="E491" t="str">
            <v>b3</v>
          </cell>
        </row>
        <row r="492">
          <cell r="C492" t="str">
            <v>CB Renaissance Credit LLC</v>
          </cell>
          <cell r="D492" t="str">
            <v>RUSSIA</v>
          </cell>
          <cell r="E492" t="str">
            <v>b2</v>
          </cell>
        </row>
        <row r="493">
          <cell r="C493" t="str">
            <v>CECABANK S.A.</v>
          </cell>
          <cell r="D493" t="str">
            <v>SPAIN</v>
          </cell>
          <cell r="E493" t="str">
            <v>b1</v>
          </cell>
        </row>
        <row r="494">
          <cell r="C494" t="str">
            <v>Center-Invest Bank</v>
          </cell>
          <cell r="D494" t="str">
            <v>RUSSIA</v>
          </cell>
          <cell r="E494" t="str">
            <v>ba3</v>
          </cell>
        </row>
        <row r="495">
          <cell r="C495" t="str">
            <v>Central Bank of India</v>
          </cell>
          <cell r="D495" t="str">
            <v>INDIA</v>
          </cell>
          <cell r="E495" t="str">
            <v>b3</v>
          </cell>
        </row>
        <row r="496">
          <cell r="C496" t="str">
            <v>CentroCredit Bank</v>
          </cell>
          <cell r="D496" t="str">
            <v>RUSSIA</v>
          </cell>
          <cell r="E496" t="str">
            <v>b3</v>
          </cell>
        </row>
        <row r="497">
          <cell r="C497" t="str">
            <v>Ceska Sporitelna, a.s.</v>
          </cell>
          <cell r="D497" t="str">
            <v>CZECH REPUBLIC</v>
          </cell>
          <cell r="E497" t="str">
            <v>baa1</v>
          </cell>
        </row>
        <row r="498">
          <cell r="C498" t="str">
            <v>Ceskoslovenska obchodna banka (Slovakia)</v>
          </cell>
          <cell r="D498" t="str">
            <v>SLOVAK REPUBLIC</v>
          </cell>
          <cell r="E498" t="str">
            <v>baa3</v>
          </cell>
        </row>
        <row r="499">
          <cell r="C499" t="str">
            <v>Ceskoslovenska Obchodni Banka, a.s.</v>
          </cell>
          <cell r="D499" t="str">
            <v>CZECH REPUBLIC</v>
          </cell>
          <cell r="E499" t="str">
            <v>baa1</v>
          </cell>
        </row>
        <row r="500">
          <cell r="C500" t="str">
            <v>Chang Hwa Commercial Bank</v>
          </cell>
          <cell r="D500" t="str">
            <v>TAIWAN</v>
          </cell>
          <cell r="E500" t="str">
            <v>ba1</v>
          </cell>
        </row>
        <row r="501">
          <cell r="C501" t="str">
            <v>Chase Bank USA, National Association</v>
          </cell>
          <cell r="D501" t="str">
            <v>UNITED STATES</v>
          </cell>
          <cell r="E501" t="str">
            <v>a3</v>
          </cell>
        </row>
        <row r="502">
          <cell r="C502" t="str">
            <v>Chiba Bank, Ltd.</v>
          </cell>
          <cell r="D502" t="str">
            <v>JAPAN</v>
          </cell>
          <cell r="E502" t="str">
            <v>a3</v>
          </cell>
        </row>
        <row r="503">
          <cell r="C503" t="str">
            <v>China Cinda Asset Management Co., Ltd.</v>
          </cell>
          <cell r="D503" t="str">
            <v>CHINA</v>
          </cell>
          <cell r="E503" t="str">
            <v>ba2</v>
          </cell>
        </row>
        <row r="504">
          <cell r="C504" t="str">
            <v>China CITIC Bank</v>
          </cell>
          <cell r="D504" t="str">
            <v>CHINA</v>
          </cell>
          <cell r="E504" t="str">
            <v>ba2</v>
          </cell>
        </row>
        <row r="505">
          <cell r="C505" t="str">
            <v>China CITIC Bank International Limited</v>
          </cell>
          <cell r="D505" t="str">
            <v>HONG KONG</v>
          </cell>
          <cell r="E505" t="str">
            <v>baa2</v>
          </cell>
        </row>
        <row r="506">
          <cell r="C506" t="str">
            <v>China Construction Bank (Asia) Corp. Ltd.</v>
          </cell>
          <cell r="D506" t="str">
            <v>HONG KONG</v>
          </cell>
          <cell r="E506" t="str">
            <v>a2</v>
          </cell>
        </row>
        <row r="507">
          <cell r="C507" t="str">
            <v>China Construction Bank Corporation</v>
          </cell>
          <cell r="D507" t="str">
            <v>CHINA</v>
          </cell>
          <cell r="E507" t="str">
            <v>baa2</v>
          </cell>
        </row>
        <row r="508">
          <cell r="C508" t="str">
            <v>China Everbright Bank</v>
          </cell>
          <cell r="D508" t="str">
            <v>CHINA</v>
          </cell>
          <cell r="E508" t="str">
            <v>ba3</v>
          </cell>
        </row>
        <row r="509">
          <cell r="C509" t="str">
            <v>China Guangfa Bank</v>
          </cell>
          <cell r="D509" t="str">
            <v>CHINA</v>
          </cell>
          <cell r="E509" t="str">
            <v>ba3</v>
          </cell>
        </row>
        <row r="510">
          <cell r="C510" t="str">
            <v>China Merchants Bank</v>
          </cell>
          <cell r="D510" t="str">
            <v>CHINA</v>
          </cell>
          <cell r="E510" t="str">
            <v>baa3</v>
          </cell>
        </row>
        <row r="511">
          <cell r="C511" t="str">
            <v>Chiyu Banking Corporation, Ltd.</v>
          </cell>
          <cell r="D511" t="str">
            <v>HONG KONG</v>
          </cell>
          <cell r="E511" t="str">
            <v>aa3</v>
          </cell>
        </row>
        <row r="512">
          <cell r="C512" t="str">
            <v>Chong Hing Bank Limited</v>
          </cell>
          <cell r="D512" t="str">
            <v>HONG KONG</v>
          </cell>
          <cell r="E512" t="str">
            <v>baa2</v>
          </cell>
        </row>
        <row r="513">
          <cell r="C513" t="str">
            <v>Chugoku Bank, Limited (The)</v>
          </cell>
          <cell r="D513" t="str">
            <v>JAPAN</v>
          </cell>
          <cell r="E513" t="str">
            <v>a2</v>
          </cell>
        </row>
        <row r="514">
          <cell r="C514" t="str">
            <v>Chuo Mitsui Asset Trust and Banking Co, Ltd</v>
          </cell>
          <cell r="D514" t="str">
            <v>JAPAN</v>
          </cell>
          <cell r="E514" t="str">
            <v>a2</v>
          </cell>
        </row>
        <row r="515">
          <cell r="C515" t="str">
            <v>Chuo Mitsui Trust &amp; Banking Co., Ltd.</v>
          </cell>
          <cell r="D515" t="str">
            <v>JAPAN</v>
          </cell>
          <cell r="E515" t="str">
            <v>baa1</v>
          </cell>
        </row>
        <row r="516">
          <cell r="C516" t="str">
            <v>CIB Credit Agricole, PJSC</v>
          </cell>
          <cell r="D516" t="str">
            <v>UKRAINE</v>
          </cell>
          <cell r="E516" t="str">
            <v>ba2</v>
          </cell>
        </row>
        <row r="517">
          <cell r="C517" t="str">
            <v>CIBC Mellon Trust Company</v>
          </cell>
          <cell r="D517" t="str">
            <v>CANADA</v>
          </cell>
          <cell r="E517" t="str">
            <v>a1</v>
          </cell>
        </row>
        <row r="518">
          <cell r="C518" t="str">
            <v>CIMB Bank Berhad</v>
          </cell>
          <cell r="D518" t="str">
            <v>MALAYSIA</v>
          </cell>
          <cell r="E518" t="str">
            <v>baa1</v>
          </cell>
        </row>
        <row r="519">
          <cell r="C519" t="str">
            <v>CIMB Islamic Bank Berhad</v>
          </cell>
          <cell r="D519" t="str">
            <v>MALAYSIA</v>
          </cell>
          <cell r="E519" t="str">
            <v>baa1</v>
          </cell>
        </row>
        <row r="520">
          <cell r="C520" t="str">
            <v>CIMB Thai Bank Public Company Limited</v>
          </cell>
          <cell r="D520" t="str">
            <v>THAILAND</v>
          </cell>
          <cell r="E520" t="str">
            <v>baa2</v>
          </cell>
        </row>
        <row r="521">
          <cell r="C521" t="str">
            <v>Citibank (South Dakota), N.A.</v>
          </cell>
          <cell r="D521" t="str">
            <v>UNITED STATES</v>
          </cell>
          <cell r="E521" t="str">
            <v>baa2</v>
          </cell>
        </row>
        <row r="522">
          <cell r="C522" t="str">
            <v>Citibank Europe plc</v>
          </cell>
          <cell r="D522" t="str">
            <v>IRELAND</v>
          </cell>
          <cell r="E522" t="str">
            <v>baa2</v>
          </cell>
        </row>
        <row r="523">
          <cell r="C523" t="str">
            <v>Citibank International Plc</v>
          </cell>
          <cell r="D523" t="str">
            <v>UNITED KINGDOM</v>
          </cell>
          <cell r="E523" t="str">
            <v>baa2</v>
          </cell>
        </row>
        <row r="524">
          <cell r="C524" t="str">
            <v>Citibank Japan Ltd.</v>
          </cell>
          <cell r="D524" t="str">
            <v>JAPAN</v>
          </cell>
          <cell r="E524" t="str">
            <v>baa2</v>
          </cell>
        </row>
        <row r="525">
          <cell r="C525" t="str">
            <v>Citibank Korea Inc</v>
          </cell>
          <cell r="D525" t="str">
            <v>KOREA</v>
          </cell>
          <cell r="E525" t="str">
            <v>baa2</v>
          </cell>
        </row>
        <row r="526">
          <cell r="C526" t="str">
            <v>Citibank, N.A.</v>
          </cell>
          <cell r="D526" t="str">
            <v>UNITED STATES</v>
          </cell>
          <cell r="E526" t="str">
            <v>baa2</v>
          </cell>
        </row>
        <row r="527">
          <cell r="C527" t="str">
            <v>Citigroup Global Mkts Deutsch. AG&amp;Co</v>
          </cell>
          <cell r="D527" t="str">
            <v>GERMANY</v>
          </cell>
          <cell r="E527" t="str">
            <v>baa2</v>
          </cell>
        </row>
        <row r="528">
          <cell r="C528" t="str">
            <v>Citigroup Pty Limited</v>
          </cell>
          <cell r="D528" t="str">
            <v>AUSTRALIA</v>
          </cell>
          <cell r="E528" t="str">
            <v>a3</v>
          </cell>
        </row>
        <row r="529">
          <cell r="C529" t="str">
            <v>Citizens Bank of Pennsylvania</v>
          </cell>
          <cell r="D529" t="str">
            <v>UNITED STATES</v>
          </cell>
          <cell r="E529" t="str">
            <v>a3</v>
          </cell>
        </row>
        <row r="530">
          <cell r="C530" t="str">
            <v>Citizens Bank, Michigan</v>
          </cell>
          <cell r="D530" t="str">
            <v>UNITED STATES</v>
          </cell>
          <cell r="E530" t="str">
            <v>a2</v>
          </cell>
        </row>
        <row r="531">
          <cell r="C531" t="str">
            <v>Citizens Bank, N.A.</v>
          </cell>
          <cell r="D531" t="str">
            <v>UNITED STATES</v>
          </cell>
          <cell r="E531" t="str">
            <v>a3</v>
          </cell>
        </row>
        <row r="532">
          <cell r="C532" t="str">
            <v>City National Bank</v>
          </cell>
          <cell r="D532" t="str">
            <v>UNITED STATES</v>
          </cell>
          <cell r="E532" t="str">
            <v>a2</v>
          </cell>
        </row>
        <row r="533">
          <cell r="C533" t="str">
            <v>Clariden Leu AG</v>
          </cell>
          <cell r="D533" t="str">
            <v>SWITZERLAND</v>
          </cell>
          <cell r="E533" t="str">
            <v>a1</v>
          </cell>
        </row>
        <row r="534">
          <cell r="C534" t="str">
            <v>Clientis AG</v>
          </cell>
          <cell r="D534" t="str">
            <v>SWITZERLAND</v>
          </cell>
          <cell r="E534" t="str">
            <v>baa1</v>
          </cell>
        </row>
        <row r="535">
          <cell r="C535" t="str">
            <v>Close Brothers Ltd.</v>
          </cell>
          <cell r="D535" t="str">
            <v>UNITED KINGDOM</v>
          </cell>
          <cell r="E535" t="str">
            <v>a3</v>
          </cell>
        </row>
        <row r="536">
          <cell r="C536" t="str">
            <v>Clydesdale Bank plc</v>
          </cell>
          <cell r="D536" t="str">
            <v>UNITED KINGDOM</v>
          </cell>
          <cell r="E536" t="str">
            <v>baa2</v>
          </cell>
        </row>
        <row r="537">
          <cell r="C537" t="str">
            <v>Co-Operative Bank Plc</v>
          </cell>
          <cell r="D537" t="str">
            <v>UNITED KINGDOM</v>
          </cell>
          <cell r="E537" t="str">
            <v>ca</v>
          </cell>
        </row>
        <row r="538">
          <cell r="C538" t="str">
            <v>Comerica Bank</v>
          </cell>
          <cell r="D538" t="str">
            <v>UNITED STATES</v>
          </cell>
          <cell r="E538" t="str">
            <v>a2</v>
          </cell>
        </row>
        <row r="539">
          <cell r="C539" t="str">
            <v>Commerce Bank</v>
          </cell>
          <cell r="D539" t="str">
            <v>UNITED STATES</v>
          </cell>
          <cell r="E539" t="str">
            <v>aa3</v>
          </cell>
        </row>
        <row r="540">
          <cell r="C540" t="str">
            <v>Commercial Bank Agropromcredit (LLC)</v>
          </cell>
          <cell r="D540" t="str">
            <v>RUSSIA</v>
          </cell>
          <cell r="E540" t="str">
            <v>b2</v>
          </cell>
        </row>
        <row r="541">
          <cell r="C541" t="str">
            <v>Commercial Bank OBRAZOVANIE</v>
          </cell>
          <cell r="D541" t="str">
            <v>RUSSIA</v>
          </cell>
          <cell r="E541" t="str">
            <v>b3</v>
          </cell>
        </row>
        <row r="542">
          <cell r="C542" t="str">
            <v>Commercial Bank OBRAZOVANIE</v>
          </cell>
          <cell r="D542" t="str">
            <v>RUSSIA</v>
          </cell>
          <cell r="E542" t="str">
            <v>b3</v>
          </cell>
        </row>
        <row r="543">
          <cell r="C543" t="str">
            <v>Commercial Bank of Dubai PSC</v>
          </cell>
          <cell r="D543" t="str">
            <v>UNITED ARAB EMIRATES</v>
          </cell>
          <cell r="E543" t="str">
            <v>ba1</v>
          </cell>
        </row>
        <row r="544">
          <cell r="C544" t="str">
            <v>Commercial Bank of Kuwait S.A.K.</v>
          </cell>
          <cell r="D544" t="str">
            <v>KUWAIT</v>
          </cell>
          <cell r="E544" t="str">
            <v>ba1</v>
          </cell>
        </row>
        <row r="545">
          <cell r="C545" t="str">
            <v>Commercial Bank of Qatar</v>
          </cell>
          <cell r="D545" t="str">
            <v>QATAR</v>
          </cell>
          <cell r="E545" t="str">
            <v>baa2</v>
          </cell>
        </row>
        <row r="546">
          <cell r="C546" t="str">
            <v>Commercial International Bank (Egypt) SAE</v>
          </cell>
          <cell r="D546" t="str">
            <v>EGYPT</v>
          </cell>
          <cell r="E546" t="str">
            <v>caa1</v>
          </cell>
        </row>
        <row r="547">
          <cell r="C547" t="str">
            <v>Commerzbank AG</v>
          </cell>
          <cell r="D547" t="str">
            <v>GERMANY</v>
          </cell>
          <cell r="E547" t="str">
            <v>ba1</v>
          </cell>
        </row>
        <row r="548">
          <cell r="C548" t="str">
            <v>Commerzbank Europe (Ireland)</v>
          </cell>
          <cell r="D548" t="str">
            <v>IRELAND</v>
          </cell>
          <cell r="E548" t="str">
            <v>baa3</v>
          </cell>
        </row>
        <row r="549">
          <cell r="C549" t="str">
            <v>Commerzbank International S.A.</v>
          </cell>
          <cell r="D549" t="str">
            <v>LUXEMBOURG</v>
          </cell>
          <cell r="E549" t="str">
            <v>baa2</v>
          </cell>
        </row>
        <row r="550">
          <cell r="C550" t="str">
            <v>Commonwealth Bank of Australia</v>
          </cell>
          <cell r="D550" t="str">
            <v>AUSTRALIA</v>
          </cell>
          <cell r="E550" t="str">
            <v>a1</v>
          </cell>
        </row>
        <row r="551">
          <cell r="C551" t="str">
            <v>Compania Financiera Argentina S.A.</v>
          </cell>
          <cell r="D551" t="str">
            <v>ARGENTINA</v>
          </cell>
          <cell r="E551" t="str">
            <v>caa1</v>
          </cell>
        </row>
        <row r="552">
          <cell r="C552" t="str">
            <v>Compass Bank</v>
          </cell>
          <cell r="D552" t="str">
            <v>UNITED STATES</v>
          </cell>
          <cell r="E552" t="str">
            <v>baa2</v>
          </cell>
        </row>
        <row r="553">
          <cell r="C553" t="str">
            <v>Confederacion Espanola de Cajas de Ahorro</v>
          </cell>
          <cell r="D553" t="str">
            <v>SPAIN</v>
          </cell>
          <cell r="E553" t="str">
            <v>ba2</v>
          </cell>
        </row>
        <row r="554">
          <cell r="C554" t="str">
            <v>Control Union Argentina S.A.</v>
          </cell>
          <cell r="D554" t="str">
            <v>ARGENTINA</v>
          </cell>
          <cell r="E554" t="str">
            <v>caa1</v>
          </cell>
        </row>
        <row r="555">
          <cell r="C555" t="str">
            <v>Cooperativa Jesus Nazareno LTDA</v>
          </cell>
          <cell r="D555" t="str">
            <v>BOLIVIA</v>
          </cell>
          <cell r="E555" t="str">
            <v>b2</v>
          </cell>
        </row>
        <row r="556">
          <cell r="C556" t="str">
            <v>Cordial Compania Financiera S.A.</v>
          </cell>
          <cell r="D556" t="str">
            <v>ARGENTINA</v>
          </cell>
          <cell r="E556" t="str">
            <v>caa1</v>
          </cell>
        </row>
        <row r="557">
          <cell r="C557" t="str">
            <v>CorpBanca</v>
          </cell>
          <cell r="D557" t="str">
            <v>CHILE</v>
          </cell>
          <cell r="E557" t="str">
            <v>ba1</v>
          </cell>
        </row>
        <row r="558">
          <cell r="C558" t="str">
            <v>Corporate Commercial Bank AD</v>
          </cell>
          <cell r="D558" t="str">
            <v>BULGARIA</v>
          </cell>
          <cell r="E558" t="str">
            <v>ca</v>
          </cell>
        </row>
        <row r="559">
          <cell r="C559" t="str">
            <v>Coventry Building Society</v>
          </cell>
          <cell r="D559" t="str">
            <v>UNITED KINGDOM</v>
          </cell>
          <cell r="E559" t="str">
            <v>a3</v>
          </cell>
        </row>
        <row r="560">
          <cell r="C560" t="str">
            <v>Credins Bank Sh.a.</v>
          </cell>
          <cell r="D560" t="str">
            <v>ALBANIA</v>
          </cell>
          <cell r="E560" t="str">
            <v>b2</v>
          </cell>
        </row>
        <row r="561">
          <cell r="C561" t="str">
            <v>Credit Agricole Bank Polska S.A.</v>
          </cell>
          <cell r="D561" t="str">
            <v>POLAND</v>
          </cell>
          <cell r="E561" t="str">
            <v>baa3</v>
          </cell>
        </row>
        <row r="562">
          <cell r="C562" t="str">
            <v>Credit Agricole Corporate and Investment Bank</v>
          </cell>
          <cell r="D562" t="str">
            <v>FRANCE</v>
          </cell>
          <cell r="E562" t="str">
            <v>baa2</v>
          </cell>
        </row>
        <row r="563">
          <cell r="C563" t="str">
            <v>Credit Agricole S.A.</v>
          </cell>
          <cell r="D563" t="str">
            <v>FRANCE</v>
          </cell>
          <cell r="E563" t="str">
            <v>baa2</v>
          </cell>
        </row>
        <row r="564">
          <cell r="C564" t="str">
            <v>CREDIT BANK OF MOSCOW</v>
          </cell>
          <cell r="D564" t="str">
            <v>RUSSIA</v>
          </cell>
          <cell r="E564" t="str">
            <v>b1</v>
          </cell>
        </row>
        <row r="565">
          <cell r="C565" t="str">
            <v>Credit Dnepr Bank</v>
          </cell>
          <cell r="D565" t="str">
            <v>UKRAINE</v>
          </cell>
          <cell r="E565" t="str">
            <v>caa3</v>
          </cell>
        </row>
        <row r="566">
          <cell r="C566" t="str">
            <v>Credit du Maroc</v>
          </cell>
          <cell r="D566" t="str">
            <v>MOROCCO</v>
          </cell>
          <cell r="E566" t="str">
            <v>ba1</v>
          </cell>
        </row>
        <row r="567">
          <cell r="C567" t="str">
            <v>Credit Europe Bank Ltd.</v>
          </cell>
          <cell r="D567" t="str">
            <v>RUSSIA</v>
          </cell>
          <cell r="E567" t="str">
            <v>ba3</v>
          </cell>
        </row>
        <row r="568">
          <cell r="C568" t="str">
            <v>Credit Europe Bank N.V.</v>
          </cell>
          <cell r="D568" t="str">
            <v>NETHERLANDS</v>
          </cell>
          <cell r="E568" t="str">
            <v>ba3</v>
          </cell>
        </row>
        <row r="569">
          <cell r="C569" t="str">
            <v>Credit Foncier de France</v>
          </cell>
          <cell r="D569" t="str">
            <v>FRANCE</v>
          </cell>
          <cell r="E569" t="str">
            <v>baa2</v>
          </cell>
        </row>
        <row r="570">
          <cell r="C570" t="str">
            <v>Credit Immobilier de France Developpement</v>
          </cell>
          <cell r="D570" t="str">
            <v>FRANCE</v>
          </cell>
          <cell r="E570" t="str">
            <v>ca</v>
          </cell>
        </row>
        <row r="571">
          <cell r="C571" t="str">
            <v>Credit Industriel et Commercial</v>
          </cell>
          <cell r="D571" t="str">
            <v>FRANCE</v>
          </cell>
          <cell r="E571" t="str">
            <v>a3</v>
          </cell>
        </row>
        <row r="572">
          <cell r="C572" t="str">
            <v>Credit Mutuel Arkea</v>
          </cell>
          <cell r="D572" t="str">
            <v>FRANCE</v>
          </cell>
          <cell r="E572" t="str">
            <v>a3</v>
          </cell>
        </row>
        <row r="573">
          <cell r="C573" t="str">
            <v>Credit Suisse AG</v>
          </cell>
          <cell r="D573" t="str">
            <v>SWITZERLAND</v>
          </cell>
          <cell r="E573" t="str">
            <v>baa1</v>
          </cell>
        </row>
        <row r="574">
          <cell r="C574" t="str">
            <v>Credit-Standard Bank</v>
          </cell>
          <cell r="D574" t="str">
            <v>UZBEKISTAN</v>
          </cell>
          <cell r="E574" t="str">
            <v>ca</v>
          </cell>
        </row>
        <row r="575">
          <cell r="C575" t="str">
            <v>Credito Emiliano SpA</v>
          </cell>
          <cell r="D575" t="str">
            <v>ITALY</v>
          </cell>
          <cell r="E575" t="str">
            <v>baa3</v>
          </cell>
        </row>
        <row r="576">
          <cell r="C576" t="str">
            <v>Credito Valtellinese</v>
          </cell>
          <cell r="D576" t="str">
            <v>ITALY</v>
          </cell>
          <cell r="E576" t="str">
            <v>b1</v>
          </cell>
        </row>
        <row r="577">
          <cell r="C577" t="str">
            <v>CTBC Bank Co., Ltd.</v>
          </cell>
          <cell r="D577" t="str">
            <v>TAIWAN</v>
          </cell>
          <cell r="E577" t="str">
            <v>baa2</v>
          </cell>
        </row>
        <row r="578">
          <cell r="C578" t="str">
            <v>Cyprus Popular Bank Public Co Ltd</v>
          </cell>
          <cell r="D578" t="str">
            <v>CYPRUS</v>
          </cell>
          <cell r="E578" t="str">
            <v>c</v>
          </cell>
        </row>
        <row r="579">
          <cell r="C579" t="str">
            <v>Daegu Bank, Ltd.</v>
          </cell>
          <cell r="D579" t="str">
            <v>KOREA</v>
          </cell>
          <cell r="E579" t="str">
            <v>baa1</v>
          </cell>
        </row>
        <row r="580">
          <cell r="C580" t="str">
            <v>Dah Sing Bank, Limited</v>
          </cell>
          <cell r="D580" t="str">
            <v>HONG KONG</v>
          </cell>
          <cell r="E580" t="str">
            <v>a3</v>
          </cell>
        </row>
        <row r="581">
          <cell r="C581" t="str">
            <v>Daishi Bank, Ltd. (The)</v>
          </cell>
          <cell r="D581" t="str">
            <v>JAPAN</v>
          </cell>
          <cell r="E581" t="str">
            <v>baa2</v>
          </cell>
        </row>
        <row r="582">
          <cell r="C582" t="str">
            <v>Danske Bank A/S</v>
          </cell>
          <cell r="D582" t="str">
            <v>DENMARK</v>
          </cell>
          <cell r="E582" t="str">
            <v>baa2</v>
          </cell>
        </row>
        <row r="583">
          <cell r="C583" t="str">
            <v>Danske Bank Plc</v>
          </cell>
          <cell r="D583" t="str">
            <v>FINLAND</v>
          </cell>
          <cell r="E583" t="str">
            <v>baa1</v>
          </cell>
        </row>
        <row r="584">
          <cell r="C584" t="str">
            <v>DB UK Bank Limited</v>
          </cell>
          <cell r="D584" t="str">
            <v>UNITED KINGDOM</v>
          </cell>
          <cell r="E584" t="str">
            <v>baa3</v>
          </cell>
        </row>
        <row r="585">
          <cell r="C585" t="str">
            <v>DBS Bank (China) Limited</v>
          </cell>
          <cell r="D585" t="str">
            <v>CHINA</v>
          </cell>
          <cell r="E585" t="str">
            <v>a3</v>
          </cell>
        </row>
        <row r="586">
          <cell r="C586" t="str">
            <v>DBS Bank (Hong Kong) Limited</v>
          </cell>
          <cell r="D586" t="str">
            <v>HONG KONG</v>
          </cell>
          <cell r="E586" t="str">
            <v>aa3</v>
          </cell>
        </row>
        <row r="587">
          <cell r="C587" t="str">
            <v>DBS Bank Ltd.</v>
          </cell>
          <cell r="D587" t="str">
            <v>SINGAPORE</v>
          </cell>
          <cell r="E587" t="str">
            <v>aa3</v>
          </cell>
        </row>
        <row r="588">
          <cell r="C588" t="str">
            <v>Debeka Bausparkasse AG</v>
          </cell>
          <cell r="D588" t="str">
            <v>GERMANY</v>
          </cell>
          <cell r="E588" t="str">
            <v>a3</v>
          </cell>
        </row>
        <row r="589">
          <cell r="C589" t="str">
            <v>DekaBank Deutsche Girozentrale</v>
          </cell>
          <cell r="D589" t="str">
            <v>GERMANY</v>
          </cell>
          <cell r="E589" t="str">
            <v>a3</v>
          </cell>
        </row>
        <row r="590">
          <cell r="C590" t="str">
            <v>Delta Bank JSC</v>
          </cell>
          <cell r="D590" t="str">
            <v>KAZAKHSTAN</v>
          </cell>
          <cell r="E590" t="str">
            <v>b3</v>
          </cell>
        </row>
        <row r="591">
          <cell r="C591" t="str">
            <v>DeltaCredit Bank</v>
          </cell>
          <cell r="D591" t="str">
            <v>RUSSIA</v>
          </cell>
          <cell r="E591" t="str">
            <v>baa3</v>
          </cell>
        </row>
        <row r="592">
          <cell r="C592" t="str">
            <v>Demir-Halk Bank (Nederland) N.V.</v>
          </cell>
          <cell r="D592" t="str">
            <v>NETHERLANDS</v>
          </cell>
          <cell r="E592" t="str">
            <v>ba2</v>
          </cell>
        </row>
        <row r="593">
          <cell r="C593" t="str">
            <v>Denizbank A.S.</v>
          </cell>
          <cell r="D593" t="str">
            <v>TURKEY</v>
          </cell>
          <cell r="E593" t="str">
            <v>ba1</v>
          </cell>
        </row>
        <row r="594">
          <cell r="C594" t="str">
            <v>DEPFA ACS BANK</v>
          </cell>
          <cell r="D594" t="str">
            <v>IRELAND</v>
          </cell>
          <cell r="E594" t="str">
            <v>caa2</v>
          </cell>
        </row>
        <row r="595">
          <cell r="C595" t="str">
            <v>DEPFA Bank plc</v>
          </cell>
          <cell r="D595" t="str">
            <v>IRELAND</v>
          </cell>
          <cell r="E595" t="str">
            <v>caa2</v>
          </cell>
        </row>
        <row r="596">
          <cell r="C596" t="str">
            <v>DEPFA-Bank Europe P.L.C.</v>
          </cell>
          <cell r="D596" t="str">
            <v>IRELAND</v>
          </cell>
          <cell r="E596" t="str">
            <v>b2</v>
          </cell>
        </row>
        <row r="597">
          <cell r="C597" t="str">
            <v>Derzhava</v>
          </cell>
          <cell r="D597" t="str">
            <v>RUSSIA</v>
          </cell>
          <cell r="E597" t="str">
            <v>b3</v>
          </cell>
        </row>
        <row r="598">
          <cell r="C598" t="str">
            <v>Deutsche Apotheker- und Aerztebank eG</v>
          </cell>
          <cell r="D598" t="str">
            <v>GERMANY</v>
          </cell>
          <cell r="E598" t="str">
            <v>a2</v>
          </cell>
        </row>
        <row r="599">
          <cell r="C599" t="str">
            <v>Deutsche Bank AG</v>
          </cell>
          <cell r="D599" t="str">
            <v>GERMANY</v>
          </cell>
          <cell r="E599" t="str">
            <v>baa3</v>
          </cell>
        </row>
        <row r="600">
          <cell r="C600" t="str">
            <v>Deutsche Bank Mexico, S.A.</v>
          </cell>
          <cell r="D600" t="str">
            <v>MEXICO</v>
          </cell>
          <cell r="E600" t="str">
            <v>baa3</v>
          </cell>
        </row>
        <row r="601">
          <cell r="C601" t="str">
            <v>Deutsche Bank National Trust Company</v>
          </cell>
          <cell r="D601" t="str">
            <v>UNITED STATES</v>
          </cell>
          <cell r="E601" t="str">
            <v>a3</v>
          </cell>
        </row>
        <row r="602">
          <cell r="C602" t="str">
            <v>Deutsche Bank S.A. (Argentina)</v>
          </cell>
          <cell r="D602" t="str">
            <v>ARGENTINA</v>
          </cell>
          <cell r="E602" t="str">
            <v>baa3</v>
          </cell>
        </row>
        <row r="603">
          <cell r="C603" t="str">
            <v>Deutsche Bank SpA</v>
          </cell>
          <cell r="D603" t="str">
            <v>ITALY</v>
          </cell>
          <cell r="E603" t="str">
            <v>baa3</v>
          </cell>
        </row>
        <row r="604">
          <cell r="C604" t="str">
            <v>Deutsche Bank Trust Company Americas</v>
          </cell>
          <cell r="D604" t="str">
            <v>UNITED STATES</v>
          </cell>
          <cell r="E604" t="str">
            <v>a3</v>
          </cell>
        </row>
        <row r="605">
          <cell r="C605" t="str">
            <v>Deutsche Bank Trust Company Delaware</v>
          </cell>
          <cell r="D605" t="str">
            <v>UNITED STATES</v>
          </cell>
          <cell r="E605" t="str">
            <v>a3</v>
          </cell>
        </row>
        <row r="606">
          <cell r="C606" t="str">
            <v>Deutsche Bank, S.A.E.</v>
          </cell>
          <cell r="D606" t="str">
            <v>SPAIN</v>
          </cell>
          <cell r="E606" t="str">
            <v>ba1</v>
          </cell>
        </row>
        <row r="607">
          <cell r="C607" t="str">
            <v>Deutsche Hypothekenbank AG</v>
          </cell>
          <cell r="D607" t="str">
            <v>GERMANY</v>
          </cell>
          <cell r="E607" t="str">
            <v>baa3</v>
          </cell>
        </row>
        <row r="608">
          <cell r="C608" t="str">
            <v>Deutsche Kreditbank AG</v>
          </cell>
          <cell r="D608" t="str">
            <v>GERMANY</v>
          </cell>
          <cell r="E608" t="str">
            <v>baa3</v>
          </cell>
        </row>
        <row r="609">
          <cell r="C609" t="str">
            <v>Deutsche Pfandbriefbank AG</v>
          </cell>
          <cell r="D609" t="str">
            <v>GERMANY</v>
          </cell>
          <cell r="E609" t="str">
            <v>b2</v>
          </cell>
        </row>
        <row r="610">
          <cell r="C610" t="str">
            <v>Deutsche Postbank AG</v>
          </cell>
          <cell r="D610" t="str">
            <v>GERMANY</v>
          </cell>
          <cell r="E610" t="str">
            <v>baa3</v>
          </cell>
        </row>
        <row r="611">
          <cell r="C611" t="str">
            <v>Deutsche Schiffsbank AG</v>
          </cell>
          <cell r="D611" t="str">
            <v>GERMANY</v>
          </cell>
          <cell r="E611" t="str">
            <v>baa2</v>
          </cell>
        </row>
        <row r="612">
          <cell r="C612" t="str">
            <v>Development Bank of the Philippines</v>
          </cell>
          <cell r="D612" t="str">
            <v>PHILIPPINES</v>
          </cell>
          <cell r="E612" t="str">
            <v>ba3</v>
          </cell>
        </row>
        <row r="613">
          <cell r="C613" t="str">
            <v>Dexia Crediop S.p.A.</v>
          </cell>
          <cell r="D613" t="str">
            <v>ITALY</v>
          </cell>
          <cell r="E613" t="str">
            <v>b2</v>
          </cell>
        </row>
        <row r="614">
          <cell r="C614" t="str">
            <v>Dexia Credit Local</v>
          </cell>
          <cell r="D614" t="str">
            <v>FRANCE</v>
          </cell>
          <cell r="E614" t="str">
            <v>ca</v>
          </cell>
        </row>
        <row r="615">
          <cell r="C615" t="str">
            <v>Dexia Sabadell, S.A.</v>
          </cell>
          <cell r="D615" t="str">
            <v>SPAIN</v>
          </cell>
          <cell r="E615" t="str">
            <v>b2</v>
          </cell>
        </row>
        <row r="616">
          <cell r="C616" t="str">
            <v>Discover Bank</v>
          </cell>
          <cell r="D616" t="str">
            <v>UNITED STATES</v>
          </cell>
          <cell r="E616" t="str">
            <v>baa3</v>
          </cell>
        </row>
        <row r="617">
          <cell r="C617" t="str">
            <v>DNB Bank ASA</v>
          </cell>
          <cell r="D617" t="str">
            <v>NORWAY</v>
          </cell>
          <cell r="E617" t="str">
            <v>baa1</v>
          </cell>
        </row>
        <row r="618">
          <cell r="C618" t="str">
            <v>Doha Bank Q.S.C.</v>
          </cell>
          <cell r="D618" t="str">
            <v>QATAR</v>
          </cell>
          <cell r="E618" t="str">
            <v>baa3</v>
          </cell>
        </row>
        <row r="619">
          <cell r="C619" t="str">
            <v>Dongorbank, PJSC</v>
          </cell>
          <cell r="D619" t="str">
            <v>UKRAINE</v>
          </cell>
          <cell r="E619" t="str">
            <v>b2</v>
          </cell>
        </row>
        <row r="620">
          <cell r="C620" t="str">
            <v>DSK Bank PLC</v>
          </cell>
          <cell r="D620" t="str">
            <v>BULGARIA</v>
          </cell>
          <cell r="E620" t="str">
            <v>ba2</v>
          </cell>
        </row>
        <row r="621">
          <cell r="C621" t="str">
            <v>Dubai Bank</v>
          </cell>
          <cell r="D621" t="str">
            <v>UNITED ARAB EMIRATES</v>
          </cell>
          <cell r="E621" t="str">
            <v>b1</v>
          </cell>
        </row>
        <row r="622">
          <cell r="C622" t="str">
            <v>Dubai Islamic Bank PJSC</v>
          </cell>
          <cell r="D622" t="str">
            <v>UNITED ARAB EMIRATES</v>
          </cell>
          <cell r="E622" t="str">
            <v>ba3</v>
          </cell>
        </row>
        <row r="623">
          <cell r="C623" t="str">
            <v>DVB Bank S.E.</v>
          </cell>
          <cell r="D623" t="str">
            <v>GERMANY</v>
          </cell>
          <cell r="E623" t="str">
            <v>baa1</v>
          </cell>
        </row>
        <row r="624">
          <cell r="C624" t="str">
            <v>DZ BANK AG</v>
          </cell>
          <cell r="D624" t="str">
            <v>GERMANY</v>
          </cell>
          <cell r="E624" t="str">
            <v>a3</v>
          </cell>
        </row>
        <row r="625">
          <cell r="C625" t="str">
            <v>DZ-Bank Ireland plc</v>
          </cell>
          <cell r="D625" t="str">
            <v>IRELAND</v>
          </cell>
          <cell r="E625" t="str">
            <v>a3</v>
          </cell>
        </row>
        <row r="626">
          <cell r="C626" t="str">
            <v>E*TRADE Bank</v>
          </cell>
          <cell r="D626" t="str">
            <v>UNITED STATES</v>
          </cell>
          <cell r="E626" t="str">
            <v>ba2</v>
          </cell>
        </row>
        <row r="627">
          <cell r="C627" t="str">
            <v>E. Sun Commercial Bank, Ltd.</v>
          </cell>
          <cell r="D627" t="str">
            <v>TAIWAN</v>
          </cell>
          <cell r="E627" t="str">
            <v>baa2</v>
          </cell>
        </row>
        <row r="628">
          <cell r="C628" t="str">
            <v>East West Banking Corporation</v>
          </cell>
          <cell r="D628" t="str">
            <v>PHILIPPINES</v>
          </cell>
          <cell r="E628" t="str">
            <v>b1</v>
          </cell>
        </row>
        <row r="629">
          <cell r="C629" t="str">
            <v>EBS Ltd</v>
          </cell>
          <cell r="D629" t="str">
            <v>IRELAND</v>
          </cell>
          <cell r="E629" t="str">
            <v>b2</v>
          </cell>
        </row>
        <row r="630">
          <cell r="C630" t="str">
            <v>EFG Bank</v>
          </cell>
          <cell r="D630" t="str">
            <v>SWITZERLAND</v>
          </cell>
          <cell r="E630" t="str">
            <v>a2</v>
          </cell>
        </row>
        <row r="631">
          <cell r="C631" t="str">
            <v>Efibanca S.p.A.</v>
          </cell>
          <cell r="D631" t="str">
            <v>ITALY</v>
          </cell>
          <cell r="E631" t="str">
            <v>baa3</v>
          </cell>
        </row>
        <row r="632">
          <cell r="C632" t="str">
            <v>Emirates NBD PJSC</v>
          </cell>
          <cell r="D632" t="str">
            <v>UNITED ARAB EMIRATES</v>
          </cell>
          <cell r="E632" t="str">
            <v>ba2</v>
          </cell>
        </row>
        <row r="633">
          <cell r="C633" t="str">
            <v>Emporiki Bank of Greece S.A.</v>
          </cell>
          <cell r="D633" t="str">
            <v>GREECE</v>
          </cell>
          <cell r="E633" t="str">
            <v>caa3</v>
          </cell>
        </row>
        <row r="634">
          <cell r="C634" t="str">
            <v>EON Bank Berhad</v>
          </cell>
          <cell r="D634" t="str">
            <v>MALAYSIA</v>
          </cell>
          <cell r="E634" t="str">
            <v>baa1</v>
          </cell>
        </row>
        <row r="635">
          <cell r="C635" t="str">
            <v>Equity Bank Limited</v>
          </cell>
          <cell r="D635" t="str">
            <v>KENYA</v>
          </cell>
          <cell r="E635" t="str">
            <v>b1</v>
          </cell>
        </row>
        <row r="636">
          <cell r="C636" t="str">
            <v>Ersparniskasse Schaffhausen AG</v>
          </cell>
          <cell r="D636" t="str">
            <v>SWITZERLAND</v>
          </cell>
          <cell r="E636" t="str">
            <v>ba1</v>
          </cell>
        </row>
        <row r="637">
          <cell r="C637" t="str">
            <v>Erste Bank Hungary Zrt.</v>
          </cell>
          <cell r="D637" t="str">
            <v>HUNGARY</v>
          </cell>
          <cell r="E637" t="str">
            <v>b3</v>
          </cell>
        </row>
        <row r="638">
          <cell r="C638" t="str">
            <v>Erste Group Bank AG</v>
          </cell>
          <cell r="D638" t="str">
            <v>AUSTRIA</v>
          </cell>
          <cell r="E638" t="str">
            <v>ba1</v>
          </cell>
        </row>
        <row r="639">
          <cell r="C639" t="str">
            <v>Etne Sparebank</v>
          </cell>
          <cell r="D639" t="str">
            <v>NORWAY</v>
          </cell>
          <cell r="E639" t="str">
            <v>ba3</v>
          </cell>
        </row>
        <row r="640">
          <cell r="C640" t="str">
            <v>Eurasian Bank</v>
          </cell>
          <cell r="D640" t="str">
            <v>KAZAKHSTAN</v>
          </cell>
          <cell r="E640" t="str">
            <v>b1</v>
          </cell>
        </row>
        <row r="641">
          <cell r="C641" t="str">
            <v>Eurobank Ergasias S.A.</v>
          </cell>
          <cell r="D641" t="str">
            <v>GREECE</v>
          </cell>
          <cell r="E641" t="str">
            <v>caa3</v>
          </cell>
        </row>
        <row r="642">
          <cell r="C642" t="str">
            <v>European Trust Bank</v>
          </cell>
          <cell r="D642" t="str">
            <v>RUSSIA</v>
          </cell>
          <cell r="E642" t="str">
            <v>c</v>
          </cell>
        </row>
        <row r="643">
          <cell r="C643" t="str">
            <v>Evrofinance Mosnarbank</v>
          </cell>
          <cell r="D643" t="str">
            <v>RUSSIA</v>
          </cell>
          <cell r="E643" t="str">
            <v>b1</v>
          </cell>
        </row>
        <row r="644">
          <cell r="C644" t="str">
            <v>Expobank</v>
          </cell>
          <cell r="D644" t="str">
            <v>RUSSIA</v>
          </cell>
          <cell r="E644" t="str">
            <v>ba3</v>
          </cell>
        </row>
        <row r="645">
          <cell r="C645" t="str">
            <v>Expobank</v>
          </cell>
          <cell r="D645" t="str">
            <v>RUSSIA</v>
          </cell>
          <cell r="E645" t="str">
            <v>b3</v>
          </cell>
        </row>
        <row r="646">
          <cell r="C646" t="str">
            <v>Express-Bank</v>
          </cell>
          <cell r="D646" t="str">
            <v>UKRAINE</v>
          </cell>
          <cell r="E646" t="str">
            <v>b3</v>
          </cell>
        </row>
        <row r="647">
          <cell r="C647" t="str">
            <v>Exprinter (Uruguay) S.A.</v>
          </cell>
          <cell r="D647" t="str">
            <v>URUGUAY</v>
          </cell>
          <cell r="E647" t="str">
            <v>b3</v>
          </cell>
        </row>
        <row r="648">
          <cell r="C648" t="str">
            <v>Fana Sparebank</v>
          </cell>
          <cell r="D648" t="str">
            <v>NORWAY</v>
          </cell>
          <cell r="E648" t="str">
            <v>baa3</v>
          </cell>
        </row>
        <row r="649">
          <cell r="C649" t="str">
            <v>Fana Sparebank</v>
          </cell>
          <cell r="D649" t="str">
            <v>NORWAY</v>
          </cell>
          <cell r="E649" t="str">
            <v>baa3</v>
          </cell>
        </row>
        <row r="650">
          <cell r="C650" t="str">
            <v>Far Eastern Bank</v>
          </cell>
          <cell r="D650" t="str">
            <v>RUSSIA</v>
          </cell>
          <cell r="E650" t="str">
            <v>ba3</v>
          </cell>
        </row>
        <row r="651">
          <cell r="C651" t="str">
            <v>Federal Home Loan Mortgage Corp.</v>
          </cell>
          <cell r="D651" t="str">
            <v>UNITED STATES</v>
          </cell>
          <cell r="E651" t="str">
            <v>b2</v>
          </cell>
        </row>
        <row r="652">
          <cell r="C652" t="str">
            <v>Federal National Mortgage Association</v>
          </cell>
          <cell r="D652" t="str">
            <v>UNITED STATES</v>
          </cell>
          <cell r="E652" t="str">
            <v>b2</v>
          </cell>
        </row>
        <row r="653">
          <cell r="C653" t="str">
            <v>FGA Capital S.p.A.</v>
          </cell>
          <cell r="D653" t="str">
            <v>ITALY</v>
          </cell>
          <cell r="E653" t="str">
            <v>baa3</v>
          </cell>
        </row>
        <row r="654">
          <cell r="C654" t="str">
            <v>FHB Mortgage Bank Co. Plc.</v>
          </cell>
          <cell r="D654" t="str">
            <v>HUNGARY</v>
          </cell>
          <cell r="E654" t="str">
            <v>caa1</v>
          </cell>
        </row>
        <row r="655">
          <cell r="C655" t="str">
            <v>FIA Card Services, National Association</v>
          </cell>
          <cell r="D655" t="str">
            <v>UNITED STATES</v>
          </cell>
          <cell r="E655" t="str">
            <v>baa2</v>
          </cell>
        </row>
        <row r="656">
          <cell r="C656" t="str">
            <v>Fifth Third Bank, Ohio</v>
          </cell>
          <cell r="D656" t="str">
            <v>UNITED STATES</v>
          </cell>
          <cell r="E656" t="str">
            <v>a3</v>
          </cell>
        </row>
        <row r="657">
          <cell r="C657" t="str">
            <v>FIH Erhvervsbank A/S</v>
          </cell>
          <cell r="D657" t="str">
            <v>DENMARK</v>
          </cell>
          <cell r="E657" t="str">
            <v>b2</v>
          </cell>
        </row>
        <row r="658">
          <cell r="C658" t="str">
            <v>Finansbank AS</v>
          </cell>
          <cell r="D658" t="str">
            <v>TURKEY</v>
          </cell>
          <cell r="E658" t="str">
            <v>b1</v>
          </cell>
        </row>
        <row r="659">
          <cell r="C659" t="str">
            <v>Finbond Mutual Bank</v>
          </cell>
          <cell r="D659" t="str">
            <v>SOUTH AFRICA</v>
          </cell>
          <cell r="E659" t="str">
            <v>b2</v>
          </cell>
        </row>
        <row r="660">
          <cell r="C660" t="str">
            <v>Finprombank</v>
          </cell>
          <cell r="D660" t="str">
            <v>RUSSIA</v>
          </cell>
          <cell r="E660" t="str">
            <v>b3</v>
          </cell>
        </row>
        <row r="661">
          <cell r="C661" t="str">
            <v>Finprombank</v>
          </cell>
          <cell r="D661" t="str">
            <v>RUSSIA</v>
          </cell>
          <cell r="E661" t="str">
            <v>b3</v>
          </cell>
        </row>
        <row r="662">
          <cell r="C662" t="str">
            <v>First Citizens Bank Limited</v>
          </cell>
          <cell r="D662" t="str">
            <v>TRINIDAD &amp; TOBAGO</v>
          </cell>
          <cell r="E662" t="str">
            <v>baa3</v>
          </cell>
        </row>
        <row r="663">
          <cell r="C663" t="str">
            <v>First Commercial Bank</v>
          </cell>
          <cell r="D663" t="str">
            <v>TAIWAN</v>
          </cell>
          <cell r="E663" t="str">
            <v>ba1</v>
          </cell>
        </row>
        <row r="664">
          <cell r="C664" t="str">
            <v>First Czech Russian Bank</v>
          </cell>
          <cell r="D664" t="str">
            <v>RUSSIA</v>
          </cell>
          <cell r="E664" t="str">
            <v>b3</v>
          </cell>
        </row>
        <row r="665">
          <cell r="C665" t="str">
            <v>First Gulf Bank</v>
          </cell>
          <cell r="D665" t="str">
            <v>UNITED ARAB EMIRATES</v>
          </cell>
          <cell r="E665" t="str">
            <v>baa2</v>
          </cell>
        </row>
        <row r="666">
          <cell r="C666" t="str">
            <v>First Hawaiian Bank</v>
          </cell>
          <cell r="D666" t="str">
            <v>UNITED STATES</v>
          </cell>
          <cell r="E666" t="str">
            <v>a2</v>
          </cell>
        </row>
        <row r="667">
          <cell r="C667" t="str">
            <v>First International Bank of Israel</v>
          </cell>
          <cell r="D667" t="str">
            <v>ISRAEL</v>
          </cell>
          <cell r="E667" t="str">
            <v>baa3</v>
          </cell>
        </row>
        <row r="668">
          <cell r="C668" t="str">
            <v>First Midwest Bank</v>
          </cell>
          <cell r="D668" t="str">
            <v>UNITED STATES</v>
          </cell>
          <cell r="E668" t="str">
            <v>baa1</v>
          </cell>
        </row>
        <row r="669">
          <cell r="C669" t="str">
            <v>First National Bank of Omaha</v>
          </cell>
          <cell r="D669" t="str">
            <v>UNITED STATES</v>
          </cell>
          <cell r="E669" t="str">
            <v>baa1</v>
          </cell>
        </row>
        <row r="670">
          <cell r="C670" t="str">
            <v>First National Bank of Pennsylvania</v>
          </cell>
          <cell r="D670" t="str">
            <v>UNITED STATES</v>
          </cell>
          <cell r="E670" t="str">
            <v>baa2</v>
          </cell>
        </row>
        <row r="671">
          <cell r="C671" t="str">
            <v>First National Bank of Pennsylvania</v>
          </cell>
          <cell r="D671" t="str">
            <v>UNITED STATES</v>
          </cell>
          <cell r="E671" t="str">
            <v>baa2</v>
          </cell>
        </row>
        <row r="672">
          <cell r="C672" t="str">
            <v>First Niagara Bank, N.A.</v>
          </cell>
          <cell r="D672" t="str">
            <v>UNITED STATES</v>
          </cell>
          <cell r="E672" t="str">
            <v>baa3</v>
          </cell>
        </row>
        <row r="673">
          <cell r="C673" t="str">
            <v>First Republic Bank</v>
          </cell>
          <cell r="D673" t="str">
            <v>UNITED STATES</v>
          </cell>
          <cell r="E673" t="str">
            <v>a3</v>
          </cell>
        </row>
        <row r="674">
          <cell r="C674" t="str">
            <v>First Republic Bank JSC</v>
          </cell>
          <cell r="D674" t="str">
            <v>RUSSIA</v>
          </cell>
          <cell r="E674" t="str">
            <v>caa1</v>
          </cell>
        </row>
        <row r="675">
          <cell r="C675" t="str">
            <v>First Tennessee Bank, National Association</v>
          </cell>
          <cell r="D675" t="str">
            <v>UNITED STATES</v>
          </cell>
          <cell r="E675" t="str">
            <v>baa2</v>
          </cell>
        </row>
        <row r="676">
          <cell r="C676" t="str">
            <v>First Ukrainian International Bank, PJSC</v>
          </cell>
          <cell r="D676" t="str">
            <v>UKRAINE</v>
          </cell>
          <cell r="E676" t="str">
            <v>caa3</v>
          </cell>
        </row>
        <row r="677">
          <cell r="C677" t="str">
            <v>First-Citizens Bank &amp; Trust Company</v>
          </cell>
          <cell r="D677" t="str">
            <v>UNITED STATES</v>
          </cell>
          <cell r="E677" t="str">
            <v>a3</v>
          </cell>
        </row>
        <row r="678">
          <cell r="C678" t="str">
            <v>FirstBank Puerto Rico</v>
          </cell>
          <cell r="D678" t="str">
            <v>UNITED STATES</v>
          </cell>
          <cell r="E678" t="str">
            <v>b2</v>
          </cell>
        </row>
        <row r="679">
          <cell r="C679" t="str">
            <v>FirstMerit Bank, N.A.</v>
          </cell>
          <cell r="D679" t="str">
            <v>UNITED STATES</v>
          </cell>
          <cell r="E679" t="str">
            <v>a2</v>
          </cell>
        </row>
        <row r="680">
          <cell r="C680" t="str">
            <v>FirstRand Bank Limited</v>
          </cell>
          <cell r="D680" t="str">
            <v>SOUTH AFRICA</v>
          </cell>
          <cell r="E680" t="str">
            <v>baa1</v>
          </cell>
        </row>
        <row r="681">
          <cell r="C681" t="str">
            <v>Flekkefjord Sparebank</v>
          </cell>
          <cell r="D681" t="str">
            <v>NORWAY</v>
          </cell>
          <cell r="E681" t="str">
            <v>ba2</v>
          </cell>
        </row>
        <row r="682">
          <cell r="C682" t="str">
            <v>Forum Bank</v>
          </cell>
          <cell r="D682" t="str">
            <v>UKRAINE</v>
          </cell>
          <cell r="E682" t="str">
            <v>b3</v>
          </cell>
        </row>
        <row r="683">
          <cell r="C683" t="str">
            <v>Friesland Bank N.V.</v>
          </cell>
          <cell r="D683" t="str">
            <v>NETHERLANDS</v>
          </cell>
          <cell r="E683" t="str">
            <v>baa2</v>
          </cell>
        </row>
        <row r="684">
          <cell r="C684" t="str">
            <v>Frost Bank</v>
          </cell>
          <cell r="D684" t="str">
            <v>UNITED STATES</v>
          </cell>
          <cell r="E684" t="str">
            <v>aa3</v>
          </cell>
        </row>
        <row r="685">
          <cell r="C685" t="str">
            <v>FS Finans III  A/S</v>
          </cell>
          <cell r="D685" t="str">
            <v>DENMARK</v>
          </cell>
          <cell r="E685" t="str">
            <v>ca</v>
          </cell>
        </row>
        <row r="686">
          <cell r="C686" t="str">
            <v>Fulton Bank</v>
          </cell>
          <cell r="D686" t="str">
            <v>UNITED STATES</v>
          </cell>
          <cell r="E686" t="str">
            <v>a3</v>
          </cell>
        </row>
        <row r="687">
          <cell r="C687" t="str">
            <v>Fundservicebank</v>
          </cell>
          <cell r="D687" t="str">
            <v>RUSSIA</v>
          </cell>
          <cell r="E687" t="str">
            <v>caa1</v>
          </cell>
        </row>
        <row r="688">
          <cell r="C688" t="str">
            <v>GarantiBank International N.V.</v>
          </cell>
          <cell r="D688" t="str">
            <v>NETHERLANDS</v>
          </cell>
          <cell r="E688" t="str">
            <v>baa2</v>
          </cell>
        </row>
        <row r="689">
          <cell r="C689" t="str">
            <v>Gazbank JSCB</v>
          </cell>
          <cell r="D689" t="str">
            <v>RUSSIA</v>
          </cell>
          <cell r="E689" t="str">
            <v>b3</v>
          </cell>
        </row>
        <row r="690">
          <cell r="C690" t="str">
            <v>Gazprombank</v>
          </cell>
          <cell r="D690" t="str">
            <v>RUSSIA</v>
          </cell>
          <cell r="E690" t="str">
            <v>ba3</v>
          </cell>
        </row>
        <row r="691">
          <cell r="C691" t="str">
            <v>GCB Bank Limited</v>
          </cell>
          <cell r="D691" t="str">
            <v>GHANA</v>
          </cell>
          <cell r="E691" t="str">
            <v>b2</v>
          </cell>
        </row>
        <row r="692">
          <cell r="C692" t="str">
            <v>GE Capital Interbanca S.p.A</v>
          </cell>
          <cell r="D692" t="str">
            <v>ITALY</v>
          </cell>
          <cell r="E692" t="str">
            <v>b2</v>
          </cell>
        </row>
        <row r="693">
          <cell r="C693" t="str">
            <v>GE Money Bank CJSC</v>
          </cell>
          <cell r="D693" t="str">
            <v>RUSSIA</v>
          </cell>
          <cell r="E693" t="str">
            <v>b2</v>
          </cell>
        </row>
        <row r="694">
          <cell r="C694" t="str">
            <v>General Bank of Greece S.A.</v>
          </cell>
          <cell r="D694" t="str">
            <v>GREECE</v>
          </cell>
          <cell r="E694" t="str">
            <v>caa2</v>
          </cell>
        </row>
        <row r="695">
          <cell r="C695" t="str">
            <v>Getin Noble Bank S.A.</v>
          </cell>
          <cell r="D695" t="str">
            <v>POLAND</v>
          </cell>
          <cell r="E695" t="str">
            <v>ba3</v>
          </cell>
        </row>
        <row r="696">
          <cell r="C696" t="str">
            <v>Global Bank Corporation and Subsidiaries</v>
          </cell>
          <cell r="D696" t="str">
            <v>PANAMA</v>
          </cell>
          <cell r="E696" t="str">
            <v>ba1</v>
          </cell>
        </row>
        <row r="697">
          <cell r="C697" t="str">
            <v>Global Bank Corporation and Subsidiaries</v>
          </cell>
          <cell r="D697" t="str">
            <v>PANAMA</v>
          </cell>
          <cell r="E697" t="str">
            <v>ba1</v>
          </cell>
        </row>
        <row r="698">
          <cell r="C698" t="str">
            <v>Goldman Sachs Bank USA</v>
          </cell>
          <cell r="D698" t="str">
            <v>UNITED STATES</v>
          </cell>
          <cell r="E698" t="str">
            <v>baa1</v>
          </cell>
        </row>
        <row r="699">
          <cell r="C699" t="str">
            <v>Goldman Sachs International Bank</v>
          </cell>
          <cell r="D699" t="str">
            <v>UNITED KINGDOM</v>
          </cell>
          <cell r="E699" t="str">
            <v>baa1</v>
          </cell>
        </row>
        <row r="700">
          <cell r="C700" t="str">
            <v>Goldman Sachs Ireland Finance PLC</v>
          </cell>
          <cell r="D700" t="str">
            <v>IRELAND</v>
          </cell>
          <cell r="E700" t="str">
            <v>baa1</v>
          </cell>
        </row>
        <row r="701">
          <cell r="C701" t="str">
            <v>Golomt Bank LLC</v>
          </cell>
          <cell r="D701" t="str">
            <v>MONGOLIA</v>
          </cell>
          <cell r="E701" t="str">
            <v>b1</v>
          </cell>
        </row>
        <row r="702">
          <cell r="C702" t="str">
            <v>Government Housing Bank of Thailand</v>
          </cell>
          <cell r="D702" t="str">
            <v>THAILAND</v>
          </cell>
          <cell r="E702" t="str">
            <v>b1</v>
          </cell>
        </row>
        <row r="703">
          <cell r="C703" t="str">
            <v>GPB-Mortgage</v>
          </cell>
          <cell r="D703" t="str">
            <v>RUSSIA</v>
          </cell>
          <cell r="E703" t="str">
            <v>ba2</v>
          </cell>
        </row>
        <row r="704">
          <cell r="C704" t="str">
            <v>Grindrod Bank Limited</v>
          </cell>
          <cell r="D704" t="str">
            <v>SOUTH AFRICA</v>
          </cell>
          <cell r="E704" t="str">
            <v>ba3</v>
          </cell>
        </row>
        <row r="705">
          <cell r="C705" t="str">
            <v>Groupe BPCE</v>
          </cell>
          <cell r="D705" t="str">
            <v>FRANCE</v>
          </cell>
          <cell r="E705" t="str">
            <v>baa2</v>
          </cell>
        </row>
        <row r="706">
          <cell r="C706" t="str">
            <v>Groupe Credit Agricole</v>
          </cell>
          <cell r="D706" t="str">
            <v>FRANCE</v>
          </cell>
          <cell r="E706" t="str">
            <v>baa2</v>
          </cell>
        </row>
        <row r="707">
          <cell r="C707" t="str">
            <v>Groupe Credit Mutuel</v>
          </cell>
          <cell r="D707" t="str">
            <v>FRANCE</v>
          </cell>
          <cell r="E707" t="str">
            <v>a3</v>
          </cell>
        </row>
        <row r="708">
          <cell r="C708" t="str">
            <v>Gulf Bank K.S.C.</v>
          </cell>
          <cell r="D708" t="str">
            <v>KUWAIT</v>
          </cell>
          <cell r="E708" t="str">
            <v>ba2</v>
          </cell>
        </row>
        <row r="709">
          <cell r="C709" t="str">
            <v>Gulf International Bank BSC</v>
          </cell>
          <cell r="D709" t="str">
            <v>BAHRAIN - OFF SHORE</v>
          </cell>
          <cell r="E709" t="str">
            <v>a3</v>
          </cell>
        </row>
        <row r="710">
          <cell r="C710" t="str">
            <v>Gulf Investment Corporation G.S.C.</v>
          </cell>
          <cell r="D710" t="str">
            <v>KUWAIT</v>
          </cell>
          <cell r="E710" t="str">
            <v>ba2</v>
          </cell>
        </row>
        <row r="711">
          <cell r="C711" t="str">
            <v>Gunma Bank, Ltd. (The)</v>
          </cell>
          <cell r="D711" t="str">
            <v>JAPAN</v>
          </cell>
          <cell r="E711" t="str">
            <v>baa1</v>
          </cell>
        </row>
        <row r="712">
          <cell r="C712" t="str">
            <v>Habib Bank Ltd.</v>
          </cell>
          <cell r="D712" t="str">
            <v>PAKISTAN</v>
          </cell>
          <cell r="E712" t="str">
            <v>caa1</v>
          </cell>
        </row>
        <row r="713">
          <cell r="C713" t="str">
            <v>Halyk Savings Bank of Kazakhstan</v>
          </cell>
          <cell r="D713" t="str">
            <v>KAZAKHSTAN</v>
          </cell>
          <cell r="E713" t="str">
            <v>ba3</v>
          </cell>
        </row>
        <row r="714">
          <cell r="C714" t="str">
            <v>Hamburger Sparkasse AG</v>
          </cell>
          <cell r="D714" t="str">
            <v>GERMANY</v>
          </cell>
          <cell r="E714" t="str">
            <v>a3</v>
          </cell>
        </row>
        <row r="715">
          <cell r="C715" t="str">
            <v>Hamkorbank</v>
          </cell>
          <cell r="D715" t="str">
            <v>UZBEKISTAN</v>
          </cell>
          <cell r="E715" t="str">
            <v>b1</v>
          </cell>
        </row>
        <row r="716">
          <cell r="C716" t="str">
            <v>Hana Bank</v>
          </cell>
          <cell r="D716" t="str">
            <v>KOREA</v>
          </cell>
          <cell r="E716" t="str">
            <v>baa1</v>
          </cell>
        </row>
        <row r="717">
          <cell r="C717" t="str">
            <v>Hang Seng Bank (China) Limited</v>
          </cell>
          <cell r="D717" t="str">
            <v>CHINA</v>
          </cell>
          <cell r="E717" t="str">
            <v>a3</v>
          </cell>
        </row>
        <row r="718">
          <cell r="C718" t="str">
            <v>Hang Seng Bank Limited</v>
          </cell>
          <cell r="D718" t="str">
            <v>HONG KONG</v>
          </cell>
          <cell r="E718" t="str">
            <v>aa3</v>
          </cell>
        </row>
        <row r="719">
          <cell r="C719" t="str">
            <v>Hatton National Bank Ltd.</v>
          </cell>
          <cell r="D719" t="str">
            <v>SRI LANKA</v>
          </cell>
          <cell r="E719" t="str">
            <v>b1</v>
          </cell>
        </row>
        <row r="720">
          <cell r="C720" t="str">
            <v>Haugesund Sparebank</v>
          </cell>
          <cell r="D720" t="str">
            <v>NORWAY</v>
          </cell>
          <cell r="E720" t="str">
            <v>ba3</v>
          </cell>
        </row>
        <row r="721">
          <cell r="C721" t="str">
            <v>HDFC Bank Limited</v>
          </cell>
          <cell r="D721" t="str">
            <v>INDIA</v>
          </cell>
          <cell r="E721" t="str">
            <v>baa3</v>
          </cell>
        </row>
        <row r="722">
          <cell r="C722" t="str">
            <v>Helgeland Sparebank</v>
          </cell>
          <cell r="D722" t="str">
            <v>NORWAY</v>
          </cell>
          <cell r="E722" t="str">
            <v>baa3</v>
          </cell>
        </row>
        <row r="723">
          <cell r="C723" t="str">
            <v>Helgeland Sparebank</v>
          </cell>
          <cell r="D723" t="str">
            <v>NORWAY</v>
          </cell>
          <cell r="E723" t="str">
            <v>baa3</v>
          </cell>
        </row>
        <row r="724">
          <cell r="C724" t="str">
            <v>Hellenic Bank Public Company Ltd</v>
          </cell>
          <cell r="D724" t="str">
            <v>CYPRUS</v>
          </cell>
          <cell r="E724" t="str">
            <v>caa3</v>
          </cell>
        </row>
        <row r="725">
          <cell r="C725" t="str">
            <v>Heritage Bank Limited</v>
          </cell>
          <cell r="D725" t="str">
            <v>AUSTRALIA</v>
          </cell>
          <cell r="E725" t="str">
            <v>a3</v>
          </cell>
        </row>
        <row r="726">
          <cell r="C726" t="str">
            <v>Hewlett-Packard International Bank Plc</v>
          </cell>
          <cell r="D726" t="str">
            <v>IRELAND</v>
          </cell>
          <cell r="E726" t="str">
            <v>baa1</v>
          </cell>
        </row>
        <row r="727">
          <cell r="C727" t="str">
            <v>Higo Bank, Ltd. (The)</v>
          </cell>
          <cell r="D727" t="str">
            <v>JAPAN</v>
          </cell>
          <cell r="E727" t="str">
            <v>a3</v>
          </cell>
        </row>
        <row r="728">
          <cell r="C728" t="str">
            <v>Hiroshima Bank, Limited</v>
          </cell>
          <cell r="D728" t="str">
            <v>JAPAN</v>
          </cell>
          <cell r="E728" t="str">
            <v>baa3</v>
          </cell>
        </row>
        <row r="729">
          <cell r="C729" t="str">
            <v>Home Credit &amp; Finance Bank</v>
          </cell>
          <cell r="D729" t="str">
            <v>RUSSIA</v>
          </cell>
          <cell r="E729" t="str">
            <v>ba3</v>
          </cell>
        </row>
        <row r="730">
          <cell r="C730" t="str">
            <v>Home Credit Bank JSC</v>
          </cell>
          <cell r="D730" t="str">
            <v>KAZAKHSTAN</v>
          </cell>
          <cell r="E730" t="str">
            <v>b1</v>
          </cell>
        </row>
        <row r="731">
          <cell r="C731" t="str">
            <v>Hong Leong Bank Berhad</v>
          </cell>
          <cell r="D731" t="str">
            <v>MALAYSIA</v>
          </cell>
          <cell r="E731" t="str">
            <v>baa1</v>
          </cell>
        </row>
        <row r="732">
          <cell r="C732" t="str">
            <v>Hongkong and Shanghai Banking Corp. Ltd (The)</v>
          </cell>
          <cell r="D732" t="str">
            <v>HONG KONG</v>
          </cell>
          <cell r="E732" t="str">
            <v>aa3</v>
          </cell>
        </row>
        <row r="733">
          <cell r="C733" t="str">
            <v>House Constr. Sav. Bank of Kazakhstan JSC</v>
          </cell>
          <cell r="D733" t="str">
            <v>KAZAKHSTAN</v>
          </cell>
          <cell r="E733" t="str">
            <v>ba3</v>
          </cell>
        </row>
        <row r="734">
          <cell r="C734" t="str">
            <v>Housing Bank for Trade and Finance (The)</v>
          </cell>
          <cell r="D734" t="str">
            <v>JORDAN</v>
          </cell>
          <cell r="E734" t="str">
            <v>b1</v>
          </cell>
        </row>
        <row r="735">
          <cell r="C735" t="str">
            <v>HSBC Bank (China) Company Limited</v>
          </cell>
          <cell r="D735" t="str">
            <v>CHINA</v>
          </cell>
          <cell r="E735" t="str">
            <v>a2</v>
          </cell>
        </row>
        <row r="736">
          <cell r="C736" t="str">
            <v>HSBC Bank A.S. (Turkey)</v>
          </cell>
          <cell r="D736" t="str">
            <v>TURKEY</v>
          </cell>
          <cell r="E736" t="str">
            <v>baa2</v>
          </cell>
        </row>
        <row r="737">
          <cell r="C737" t="str">
            <v>HSBC Bank Argentina S.A.</v>
          </cell>
          <cell r="D737" t="str">
            <v>ARGENTINA</v>
          </cell>
          <cell r="E737" t="str">
            <v>ba1</v>
          </cell>
        </row>
        <row r="738">
          <cell r="C738" t="str">
            <v>HSBC Bank Australia Ltd</v>
          </cell>
          <cell r="D738" t="str">
            <v>AUSTRALIA</v>
          </cell>
          <cell r="E738" t="str">
            <v>a1</v>
          </cell>
        </row>
        <row r="739">
          <cell r="C739" t="str">
            <v>HSBC Bank Brasil S.A. - Banco Multiplo</v>
          </cell>
          <cell r="D739" t="str">
            <v>BRAZIL</v>
          </cell>
          <cell r="E739" t="str">
            <v>a1</v>
          </cell>
        </row>
        <row r="740">
          <cell r="C740" t="str">
            <v>HSBC Bank Canada</v>
          </cell>
          <cell r="D740" t="str">
            <v>CANADA</v>
          </cell>
          <cell r="E740" t="str">
            <v>a1</v>
          </cell>
        </row>
        <row r="741">
          <cell r="C741" t="str">
            <v>HSBC Bank Malaysia Berhad</v>
          </cell>
          <cell r="D741" t="str">
            <v>MALAYSIA</v>
          </cell>
          <cell r="E741" t="str">
            <v>a1</v>
          </cell>
        </row>
        <row r="742">
          <cell r="C742" t="str">
            <v>HSBC Bank Middle East Limited</v>
          </cell>
          <cell r="D742" t="str">
            <v>JERSEY</v>
          </cell>
          <cell r="E742" t="str">
            <v>a2</v>
          </cell>
        </row>
        <row r="743">
          <cell r="C743" t="str">
            <v>HSBC Bank Oman SAOG</v>
          </cell>
          <cell r="D743" t="str">
            <v>OMAN</v>
          </cell>
          <cell r="E743" t="str">
            <v>baa2</v>
          </cell>
        </row>
        <row r="744">
          <cell r="C744" t="str">
            <v>HSBC Bank plc</v>
          </cell>
          <cell r="D744" t="str">
            <v>UNITED KINGDOM</v>
          </cell>
          <cell r="E744" t="str">
            <v>a1</v>
          </cell>
        </row>
        <row r="745">
          <cell r="C745" t="str">
            <v>HSBC Bank USA, N.A.</v>
          </cell>
          <cell r="D745" t="str">
            <v>UNITED STATES</v>
          </cell>
          <cell r="E745" t="str">
            <v>a1</v>
          </cell>
        </row>
        <row r="746">
          <cell r="C746" t="str">
            <v>HSBC France</v>
          </cell>
          <cell r="D746" t="str">
            <v>FRANCE</v>
          </cell>
          <cell r="E746" t="str">
            <v>a2</v>
          </cell>
        </row>
        <row r="747">
          <cell r="C747" t="str">
            <v>HSBC Mexico, S.A.</v>
          </cell>
          <cell r="D747" t="str">
            <v>MEXICO</v>
          </cell>
          <cell r="E747" t="str">
            <v>a2</v>
          </cell>
        </row>
        <row r="748">
          <cell r="C748" t="str">
            <v>HSBC Private Bank (Suisse) SA</v>
          </cell>
          <cell r="D748" t="str">
            <v>SWITZERLAND</v>
          </cell>
          <cell r="E748" t="str">
            <v>a1</v>
          </cell>
        </row>
        <row r="749">
          <cell r="C749" t="str">
            <v>HSH Nordbank AG</v>
          </cell>
          <cell r="D749" t="str">
            <v>GERMANY</v>
          </cell>
          <cell r="E749" t="str">
            <v>b3</v>
          </cell>
        </row>
        <row r="750">
          <cell r="C750" t="str">
            <v>Hua Nan Commercial Bank Ltd.</v>
          </cell>
          <cell r="D750" t="str">
            <v>TAIWAN</v>
          </cell>
          <cell r="E750" t="str">
            <v>ba1</v>
          </cell>
        </row>
        <row r="751">
          <cell r="C751" t="str">
            <v>Hudson Valley Bank</v>
          </cell>
          <cell r="D751" t="str">
            <v>UNITED STATES</v>
          </cell>
          <cell r="E751" t="str">
            <v>ba1</v>
          </cell>
        </row>
        <row r="752">
          <cell r="C752" t="str">
            <v>Huntington National Bank</v>
          </cell>
          <cell r="D752" t="str">
            <v>UNITED STATES</v>
          </cell>
          <cell r="E752" t="str">
            <v>a3</v>
          </cell>
        </row>
        <row r="753">
          <cell r="C753" t="str">
            <v>Hyakujushi Bank Limited</v>
          </cell>
          <cell r="D753" t="str">
            <v>JAPAN</v>
          </cell>
          <cell r="E753" t="str">
            <v>baa2</v>
          </cell>
        </row>
        <row r="754">
          <cell r="C754" t="str">
            <v>Hyakujushi Bank Limited</v>
          </cell>
          <cell r="D754" t="str">
            <v>JAPAN</v>
          </cell>
          <cell r="E754" t="str">
            <v>baa2</v>
          </cell>
        </row>
        <row r="755">
          <cell r="C755" t="str">
            <v>Hypo Alpe-Adria-Bank International AG</v>
          </cell>
          <cell r="D755" t="str">
            <v>AUSTRIA</v>
          </cell>
          <cell r="E755" t="str">
            <v>caa2</v>
          </cell>
        </row>
        <row r="756">
          <cell r="C756" t="str">
            <v>Hypo Alpe-Adria-Bank International AG</v>
          </cell>
          <cell r="D756" t="str">
            <v>AUSTRIA</v>
          </cell>
          <cell r="E756" t="str">
            <v>c</v>
          </cell>
        </row>
        <row r="757">
          <cell r="C757" t="str">
            <v>HYPO NOE Gruppe Bank AG</v>
          </cell>
          <cell r="D757" t="str">
            <v>AUSTRIA</v>
          </cell>
          <cell r="E757" t="str">
            <v>ba1</v>
          </cell>
        </row>
        <row r="758">
          <cell r="C758" t="str">
            <v>Hypo Tirol Bank AG</v>
          </cell>
          <cell r="D758" t="str">
            <v>AUSTRIA</v>
          </cell>
          <cell r="E758" t="str">
            <v>b1</v>
          </cell>
        </row>
        <row r="759">
          <cell r="C759" t="str">
            <v>Hypothekenbank Frankfurt AG</v>
          </cell>
          <cell r="D759" t="str">
            <v>GERMANY</v>
          </cell>
          <cell r="E759" t="str">
            <v>ba2</v>
          </cell>
        </row>
        <row r="760">
          <cell r="C760" t="str">
            <v>IBA-Moscow</v>
          </cell>
          <cell r="D760" t="str">
            <v>RUSSIA</v>
          </cell>
          <cell r="E760" t="str">
            <v>b3</v>
          </cell>
        </row>
        <row r="761">
          <cell r="C761" t="str">
            <v>Ibercaja</v>
          </cell>
          <cell r="D761" t="str">
            <v>SPAIN</v>
          </cell>
          <cell r="E761" t="str">
            <v>baa2</v>
          </cell>
        </row>
        <row r="762">
          <cell r="C762" t="str">
            <v>Ibercaja Banco SA</v>
          </cell>
          <cell r="D762" t="str">
            <v>SPAIN</v>
          </cell>
          <cell r="E762" t="str">
            <v>b1</v>
          </cell>
        </row>
        <row r="763">
          <cell r="C763" t="str">
            <v>IBL Banca</v>
          </cell>
          <cell r="D763" t="str">
            <v>ITALY</v>
          </cell>
          <cell r="E763" t="str">
            <v>b1</v>
          </cell>
        </row>
        <row r="764">
          <cell r="C764" t="str">
            <v>ICBC (Argentina) S.A.</v>
          </cell>
          <cell r="D764" t="str">
            <v>ARGENTINA</v>
          </cell>
          <cell r="E764" t="str">
            <v>b1</v>
          </cell>
        </row>
        <row r="765">
          <cell r="C765" t="str">
            <v>Iccrea BancaImpresa S.p.a.</v>
          </cell>
          <cell r="D765" t="str">
            <v>ITALY</v>
          </cell>
          <cell r="E765" t="str">
            <v>ba3</v>
          </cell>
        </row>
        <row r="766">
          <cell r="C766" t="str">
            <v>ICICI Bank Limited</v>
          </cell>
          <cell r="D766" t="str">
            <v>INDIA</v>
          </cell>
          <cell r="E766" t="str">
            <v>baa3</v>
          </cell>
        </row>
        <row r="767">
          <cell r="C767" t="str">
            <v>ICICI Bank UK Plc.</v>
          </cell>
          <cell r="D767" t="str">
            <v>UNITED KINGDOM</v>
          </cell>
          <cell r="E767" t="str">
            <v>baa3</v>
          </cell>
        </row>
        <row r="768">
          <cell r="C768" t="str">
            <v>ICS Building Society</v>
          </cell>
          <cell r="D768" t="str">
            <v>IRELAND</v>
          </cell>
          <cell r="E768" t="str">
            <v>b1</v>
          </cell>
        </row>
        <row r="769">
          <cell r="C769" t="str">
            <v>IDBI Bank Ltd</v>
          </cell>
          <cell r="D769" t="str">
            <v>INDIA</v>
          </cell>
          <cell r="E769" t="str">
            <v>ba3</v>
          </cell>
        </row>
        <row r="770">
          <cell r="C770" t="str">
            <v>IKB Deutsche Industriebank AG</v>
          </cell>
          <cell r="D770" t="str">
            <v>GERMANY</v>
          </cell>
          <cell r="E770" t="str">
            <v>caa1</v>
          </cell>
        </row>
        <row r="771">
          <cell r="C771" t="str">
            <v>iMoneyBank</v>
          </cell>
          <cell r="D771" t="str">
            <v>RUSSIA</v>
          </cell>
          <cell r="E771" t="str">
            <v>b3</v>
          </cell>
        </row>
        <row r="772">
          <cell r="C772" t="str">
            <v>Indian Overseas Bank</v>
          </cell>
          <cell r="D772" t="str">
            <v>INDIA</v>
          </cell>
          <cell r="E772" t="str">
            <v>ba3</v>
          </cell>
        </row>
        <row r="773">
          <cell r="C773" t="str">
            <v>Industrial &amp; Comm'l Bank of China (Asia) Ltd.</v>
          </cell>
          <cell r="D773" t="str">
            <v>HONG KONG</v>
          </cell>
          <cell r="E773" t="str">
            <v>a2</v>
          </cell>
        </row>
        <row r="774">
          <cell r="C774" t="str">
            <v>Industrial &amp; Comm'l Bank of China (Macau) Ltd</v>
          </cell>
          <cell r="D774" t="str">
            <v>MACAU</v>
          </cell>
          <cell r="E774" t="str">
            <v>a2</v>
          </cell>
        </row>
        <row r="775">
          <cell r="C775" t="str">
            <v>Industrial &amp; Commercial Bank of China Ltd</v>
          </cell>
          <cell r="D775" t="str">
            <v>CHINA</v>
          </cell>
          <cell r="E775" t="str">
            <v>baa2</v>
          </cell>
        </row>
        <row r="776">
          <cell r="C776" t="str">
            <v>Industrial Bank of Korea</v>
          </cell>
          <cell r="D776" t="str">
            <v>KOREA</v>
          </cell>
          <cell r="E776" t="str">
            <v>baa3</v>
          </cell>
        </row>
        <row r="777">
          <cell r="C777" t="str">
            <v>InFinBank</v>
          </cell>
          <cell r="D777" t="str">
            <v>UZBEKISTAN</v>
          </cell>
          <cell r="E777" t="str">
            <v>b3</v>
          </cell>
        </row>
        <row r="778">
          <cell r="C778" t="str">
            <v>ING Bank (Australia) Ltd.</v>
          </cell>
          <cell r="D778" t="str">
            <v>AUSTRALIA</v>
          </cell>
          <cell r="E778" t="str">
            <v>baa1</v>
          </cell>
        </row>
        <row r="779">
          <cell r="C779" t="str">
            <v>ING Bank A.S. (Turkey)</v>
          </cell>
          <cell r="D779" t="str">
            <v>TURKEY</v>
          </cell>
          <cell r="E779" t="str">
            <v>baa3</v>
          </cell>
        </row>
        <row r="780">
          <cell r="C780" t="str">
            <v>ING Bank A.S. (Turkey)</v>
          </cell>
          <cell r="D780" t="str">
            <v>TURKEY</v>
          </cell>
          <cell r="E780" t="str">
            <v>ba3</v>
          </cell>
        </row>
        <row r="781">
          <cell r="C781" t="str">
            <v>ING Bank Eurasia</v>
          </cell>
          <cell r="D781" t="str">
            <v>RUSSIA</v>
          </cell>
          <cell r="E781" t="str">
            <v>baa2</v>
          </cell>
        </row>
        <row r="782">
          <cell r="C782" t="str">
            <v>ING Bank N.V.</v>
          </cell>
          <cell r="D782" t="str">
            <v>NETHERLANDS</v>
          </cell>
          <cell r="E782" t="str">
            <v>baa1</v>
          </cell>
        </row>
        <row r="783">
          <cell r="C783" t="str">
            <v>ING Bank of Canada</v>
          </cell>
          <cell r="D783" t="str">
            <v>CANADA</v>
          </cell>
          <cell r="E783" t="str">
            <v>a1</v>
          </cell>
        </row>
        <row r="784">
          <cell r="C784" t="str">
            <v>ING Bank Slaski S.A.</v>
          </cell>
          <cell r="D784" t="str">
            <v>POLAND</v>
          </cell>
          <cell r="E784" t="str">
            <v>baa2</v>
          </cell>
        </row>
        <row r="785">
          <cell r="C785" t="str">
            <v>ING Bank, S.A. (Mexico)</v>
          </cell>
          <cell r="D785" t="str">
            <v>MEXICO</v>
          </cell>
          <cell r="E785" t="str">
            <v>b3</v>
          </cell>
        </row>
        <row r="786">
          <cell r="C786" t="str">
            <v>ING Belgium SA/NV</v>
          </cell>
          <cell r="D786" t="str">
            <v>BELGIUM</v>
          </cell>
          <cell r="E786" t="str">
            <v>baa1</v>
          </cell>
        </row>
        <row r="787">
          <cell r="C787" t="str">
            <v>ING DiBa AG</v>
          </cell>
          <cell r="D787" t="str">
            <v>GERMANY</v>
          </cell>
          <cell r="E787" t="str">
            <v>a3</v>
          </cell>
        </row>
        <row r="788">
          <cell r="C788" t="str">
            <v>Intermarket Bank AG</v>
          </cell>
          <cell r="D788" t="str">
            <v>AUSTRIA</v>
          </cell>
          <cell r="E788" t="str">
            <v>baa2</v>
          </cell>
        </row>
        <row r="789">
          <cell r="C789" t="str">
            <v>International Asset Bank AD</v>
          </cell>
          <cell r="D789" t="str">
            <v>BULGARIA</v>
          </cell>
          <cell r="E789" t="str">
            <v>b2</v>
          </cell>
        </row>
        <row r="790">
          <cell r="C790" t="str">
            <v>International Bank of Azerbaijan</v>
          </cell>
          <cell r="D790" t="str">
            <v>AZERBAIJAN</v>
          </cell>
          <cell r="E790" t="str">
            <v>b3</v>
          </cell>
        </row>
        <row r="791">
          <cell r="C791" t="str">
            <v>International Financial Club</v>
          </cell>
          <cell r="D791" t="str">
            <v>RUSSIA</v>
          </cell>
          <cell r="E791" t="str">
            <v>b2</v>
          </cell>
        </row>
        <row r="792">
          <cell r="C792" t="str">
            <v>International Financial Club</v>
          </cell>
          <cell r="D792" t="str">
            <v>RUSSIA</v>
          </cell>
          <cell r="E792" t="str">
            <v>b3</v>
          </cell>
        </row>
        <row r="793">
          <cell r="C793" t="str">
            <v>International Investment Bank</v>
          </cell>
          <cell r="D793" t="str">
            <v>RUSSIA</v>
          </cell>
          <cell r="E793" t="str">
            <v>c</v>
          </cell>
        </row>
        <row r="794">
          <cell r="C794" t="str">
            <v>Interprombank, JSCB</v>
          </cell>
          <cell r="D794" t="str">
            <v>RUSSIA</v>
          </cell>
          <cell r="E794" t="str">
            <v>b3</v>
          </cell>
        </row>
        <row r="795">
          <cell r="C795" t="str">
            <v>Intesa Sanpaolo Spa</v>
          </cell>
          <cell r="D795" t="str">
            <v>ITALY</v>
          </cell>
          <cell r="E795" t="str">
            <v>baa3</v>
          </cell>
        </row>
        <row r="796">
          <cell r="C796" t="str">
            <v>INTRUST Bank, N.A.</v>
          </cell>
          <cell r="D796" t="str">
            <v>UNITED STATES</v>
          </cell>
          <cell r="E796" t="str">
            <v>baa1</v>
          </cell>
        </row>
        <row r="797">
          <cell r="C797" t="str">
            <v>Investcorp Bank B.S.C.</v>
          </cell>
          <cell r="D797" t="str">
            <v>BAHRAIN - OFF SHORE</v>
          </cell>
          <cell r="E797" t="str">
            <v>ba2</v>
          </cell>
        </row>
        <row r="798">
          <cell r="C798" t="str">
            <v>Investcorp S.A.</v>
          </cell>
          <cell r="D798" t="str">
            <v>CAYMAN ISLANDS</v>
          </cell>
          <cell r="E798" t="str">
            <v>ba2</v>
          </cell>
        </row>
        <row r="799">
          <cell r="C799" t="str">
            <v>Investec Bank Ltd.</v>
          </cell>
          <cell r="D799" t="str">
            <v>SOUTH AFRICA</v>
          </cell>
          <cell r="E799" t="str">
            <v>baa1</v>
          </cell>
        </row>
        <row r="800">
          <cell r="C800" t="str">
            <v>Investec Bank Plc</v>
          </cell>
          <cell r="D800" t="str">
            <v>UNITED KINGDOM</v>
          </cell>
          <cell r="E800" t="str">
            <v>baa3</v>
          </cell>
        </row>
        <row r="801">
          <cell r="C801" t="str">
            <v>Investkredit Bank AG</v>
          </cell>
          <cell r="D801" t="str">
            <v>AUSTRIA</v>
          </cell>
          <cell r="E801" t="str">
            <v>ba2</v>
          </cell>
        </row>
        <row r="802">
          <cell r="C802" t="str">
            <v>Investment Trade Bank</v>
          </cell>
          <cell r="D802" t="str">
            <v>RUSSIA</v>
          </cell>
          <cell r="E802" t="str">
            <v>b3</v>
          </cell>
        </row>
        <row r="803">
          <cell r="C803" t="str">
            <v>Ipak Yuli Bank</v>
          </cell>
          <cell r="D803" t="str">
            <v>UZBEKISTAN</v>
          </cell>
          <cell r="E803" t="str">
            <v>b2</v>
          </cell>
        </row>
        <row r="804">
          <cell r="C804" t="str">
            <v>Ipak Yuli Bank</v>
          </cell>
          <cell r="D804" t="str">
            <v>UZBEKISTAN</v>
          </cell>
          <cell r="E804" t="str">
            <v>b2</v>
          </cell>
        </row>
        <row r="805">
          <cell r="C805" t="str">
            <v>Ipar Kutxa Rural, S. Coop. de Credito</v>
          </cell>
          <cell r="D805" t="str">
            <v>SPAIN</v>
          </cell>
          <cell r="E805" t="str">
            <v>ba3</v>
          </cell>
        </row>
        <row r="806">
          <cell r="C806" t="str">
            <v>Ipoteka Bank</v>
          </cell>
          <cell r="D806" t="str">
            <v>UZBEKISTAN</v>
          </cell>
          <cell r="E806" t="str">
            <v>b2</v>
          </cell>
        </row>
        <row r="807">
          <cell r="C807" t="str">
            <v>Irish Bank Resolution Corporation Limited</v>
          </cell>
          <cell r="D807" t="str">
            <v>IRELAND</v>
          </cell>
          <cell r="E807" t="str">
            <v>caa1</v>
          </cell>
        </row>
        <row r="808">
          <cell r="C808" t="str">
            <v>Irish Nationwide Building Society</v>
          </cell>
          <cell r="D808" t="str">
            <v>IRELAND</v>
          </cell>
          <cell r="E808" t="str">
            <v>caa1</v>
          </cell>
        </row>
        <row r="809">
          <cell r="C809" t="str">
            <v>Israel Discount Bank</v>
          </cell>
          <cell r="D809" t="str">
            <v>ISRAEL</v>
          </cell>
          <cell r="E809" t="str">
            <v>baa3</v>
          </cell>
        </row>
        <row r="810">
          <cell r="C810" t="str">
            <v>Itau Unibanco Holding S.A.</v>
          </cell>
          <cell r="D810" t="str">
            <v>BRAZIL</v>
          </cell>
          <cell r="E810" t="str">
            <v>baa1</v>
          </cell>
        </row>
        <row r="811">
          <cell r="C811" t="str">
            <v>Itau Unibanco S.A.</v>
          </cell>
          <cell r="D811" t="str">
            <v>BRAZIL</v>
          </cell>
          <cell r="E811" t="str">
            <v>baa1</v>
          </cell>
        </row>
        <row r="812">
          <cell r="C812" t="str">
            <v>Ixe Banco, S.A.</v>
          </cell>
          <cell r="D812" t="str">
            <v>MEXICO</v>
          </cell>
          <cell r="E812" t="str">
            <v>baa1</v>
          </cell>
        </row>
        <row r="813">
          <cell r="C813" t="str">
            <v>J &amp; T Banka, a. s.</v>
          </cell>
          <cell r="D813" t="str">
            <v>CZECH REPUBLIC</v>
          </cell>
          <cell r="E813" t="str">
            <v>b3</v>
          </cell>
        </row>
        <row r="814">
          <cell r="C814" t="str">
            <v>Japan Trustee Services Bank, Ltd.</v>
          </cell>
          <cell r="D814" t="str">
            <v>JAPAN</v>
          </cell>
          <cell r="E814" t="str">
            <v>a1</v>
          </cell>
        </row>
        <row r="815">
          <cell r="C815" t="str">
            <v>Jeju Bank</v>
          </cell>
          <cell r="D815" t="str">
            <v>KOREA</v>
          </cell>
          <cell r="E815" t="str">
            <v>baa1</v>
          </cell>
        </row>
        <row r="816">
          <cell r="C816" t="str">
            <v>Jeonbuk Bank</v>
          </cell>
          <cell r="D816" t="str">
            <v>KOREA</v>
          </cell>
          <cell r="E816" t="str">
            <v>ba1</v>
          </cell>
        </row>
        <row r="817">
          <cell r="C817" t="str">
            <v>Joint Stock Commercal Bank Respublika</v>
          </cell>
          <cell r="D817" t="str">
            <v>AZERBAIJAN</v>
          </cell>
          <cell r="E817" t="str">
            <v>b2</v>
          </cell>
        </row>
        <row r="818">
          <cell r="C818" t="str">
            <v>Joint Stock Commercial Bank Avangard</v>
          </cell>
          <cell r="D818" t="str">
            <v>RUSSIA</v>
          </cell>
          <cell r="E818" t="str">
            <v>b2</v>
          </cell>
        </row>
        <row r="819">
          <cell r="C819" t="str">
            <v>Joyo Bank, Ltd.</v>
          </cell>
          <cell r="D819" t="str">
            <v>JAPAN</v>
          </cell>
          <cell r="E819" t="str">
            <v>baa1</v>
          </cell>
        </row>
        <row r="820">
          <cell r="C820" t="str">
            <v>JPMorgan Chase Bank, NA</v>
          </cell>
          <cell r="D820" t="str">
            <v>UNITED STATES</v>
          </cell>
          <cell r="E820" t="str">
            <v>a3</v>
          </cell>
        </row>
        <row r="821">
          <cell r="C821" t="str">
            <v>JSB Rosbank</v>
          </cell>
          <cell r="D821" t="str">
            <v>RUSSIA</v>
          </cell>
          <cell r="E821" t="str">
            <v>baa3</v>
          </cell>
        </row>
        <row r="822">
          <cell r="C822" t="str">
            <v>JSC Nurbank</v>
          </cell>
          <cell r="D822" t="str">
            <v>KAZAKHSTAN</v>
          </cell>
          <cell r="E822" t="str">
            <v>b3</v>
          </cell>
        </row>
        <row r="823">
          <cell r="C823" t="str">
            <v>Jyske Bank A/S</v>
          </cell>
          <cell r="D823" t="str">
            <v>DENMARK</v>
          </cell>
          <cell r="E823" t="str">
            <v>baa2</v>
          </cell>
        </row>
        <row r="824">
          <cell r="C824" t="str">
            <v>Kansai Urban Banking Corporation</v>
          </cell>
          <cell r="D824" t="str">
            <v>JAPAN</v>
          </cell>
          <cell r="E824" t="str">
            <v>baa2</v>
          </cell>
        </row>
        <row r="825">
          <cell r="C825" t="str">
            <v>Kapital Bank OJSC</v>
          </cell>
          <cell r="D825" t="str">
            <v>AZERBAIJAN</v>
          </cell>
          <cell r="E825" t="str">
            <v>b2</v>
          </cell>
        </row>
        <row r="826">
          <cell r="C826" t="str">
            <v>KASIKORNBANK Public Company Limited</v>
          </cell>
          <cell r="D826" t="str">
            <v>THAILAND</v>
          </cell>
          <cell r="E826" t="str">
            <v>baa2</v>
          </cell>
        </row>
        <row r="827">
          <cell r="C827" t="str">
            <v>Kaspi Bank JSC</v>
          </cell>
          <cell r="D827" t="str">
            <v>KAZAKHSTAN</v>
          </cell>
          <cell r="E827" t="str">
            <v>b1</v>
          </cell>
        </row>
        <row r="828">
          <cell r="C828" t="str">
            <v>Kazinvestbank</v>
          </cell>
          <cell r="D828" t="str">
            <v>KAZAKHSTAN</v>
          </cell>
          <cell r="E828" t="str">
            <v>b3</v>
          </cell>
        </row>
        <row r="829">
          <cell r="C829" t="str">
            <v>Kazkommertsbank</v>
          </cell>
          <cell r="D829" t="str">
            <v>KAZAKHSTAN</v>
          </cell>
          <cell r="E829" t="str">
            <v>caa1</v>
          </cell>
        </row>
        <row r="830">
          <cell r="C830" t="str">
            <v>KBC Bank Ireland PLC</v>
          </cell>
          <cell r="D830" t="str">
            <v>IRELAND</v>
          </cell>
          <cell r="E830" t="str">
            <v>ba1</v>
          </cell>
        </row>
        <row r="831">
          <cell r="C831" t="str">
            <v>KBC Bank N.V.</v>
          </cell>
          <cell r="D831" t="str">
            <v>BELGIUM</v>
          </cell>
          <cell r="E831" t="str">
            <v>baa2</v>
          </cell>
        </row>
        <row r="832">
          <cell r="C832" t="str">
            <v>KBL European Private Bankers S.A.</v>
          </cell>
          <cell r="D832" t="str">
            <v>LUXEMBOURG</v>
          </cell>
          <cell r="E832" t="str">
            <v>baa1</v>
          </cell>
        </row>
        <row r="833">
          <cell r="C833" t="str">
            <v>KDB Asia Ltd.</v>
          </cell>
          <cell r="D833" t="str">
            <v>HONG KONG</v>
          </cell>
          <cell r="E833" t="str">
            <v>aa3</v>
          </cell>
        </row>
        <row r="834">
          <cell r="C834" t="str">
            <v>Kedr Bank</v>
          </cell>
          <cell r="D834" t="str">
            <v>RUSSIA</v>
          </cell>
          <cell r="E834" t="str">
            <v>b3</v>
          </cell>
        </row>
        <row r="835">
          <cell r="C835" t="str">
            <v>Kereskedelmi &amp; Hitel Bank Rt.</v>
          </cell>
          <cell r="D835" t="str">
            <v>HUNGARY</v>
          </cell>
          <cell r="E835" t="str">
            <v>ba3</v>
          </cell>
        </row>
        <row r="836">
          <cell r="C836" t="str">
            <v>KeyBank National Association</v>
          </cell>
          <cell r="D836" t="str">
            <v>UNITED STATES</v>
          </cell>
          <cell r="E836" t="str">
            <v>a3</v>
          </cell>
        </row>
        <row r="837">
          <cell r="C837" t="str">
            <v>KfW IPEX-Bank GmbH</v>
          </cell>
          <cell r="D837" t="str">
            <v>GERMANY</v>
          </cell>
          <cell r="E837" t="str">
            <v>aa3</v>
          </cell>
        </row>
        <row r="838">
          <cell r="C838" t="str">
            <v>Khan Bank LLC</v>
          </cell>
          <cell r="D838" t="str">
            <v>MONGOLIA</v>
          </cell>
          <cell r="E838" t="str">
            <v>b2</v>
          </cell>
        </row>
        <row r="839">
          <cell r="C839" t="str">
            <v>Kinki Osaka Bank, Ltd. (The)</v>
          </cell>
          <cell r="D839" t="str">
            <v>JAPAN</v>
          </cell>
          <cell r="E839" t="str">
            <v>a2</v>
          </cell>
        </row>
        <row r="840">
          <cell r="C840" t="str">
            <v>Kiwibank Limited</v>
          </cell>
          <cell r="D840" t="str">
            <v>NEW ZEALAND</v>
          </cell>
          <cell r="E840" t="str">
            <v>aa3</v>
          </cell>
        </row>
        <row r="841">
          <cell r="C841" t="str">
            <v>Kiyo Bank, Ltd.</v>
          </cell>
          <cell r="D841" t="str">
            <v>JAPAN</v>
          </cell>
          <cell r="E841" t="str">
            <v>ba2</v>
          </cell>
        </row>
        <row r="842">
          <cell r="C842" t="str">
            <v>Kleinwort Benson (Channel Islands) Limited</v>
          </cell>
          <cell r="D842" t="str">
            <v>GUERNSEY</v>
          </cell>
          <cell r="E842" t="str">
            <v>ba1</v>
          </cell>
        </row>
        <row r="843">
          <cell r="C843" t="str">
            <v>Kleinwort Benson Bank Ltd</v>
          </cell>
          <cell r="D843" t="str">
            <v>UNITED KINGDOM</v>
          </cell>
          <cell r="E843" t="str">
            <v>ba1</v>
          </cell>
        </row>
        <row r="844">
          <cell r="C844" t="str">
            <v>KLP Banken A/S</v>
          </cell>
          <cell r="D844" t="str">
            <v>NORWAY</v>
          </cell>
          <cell r="E844" t="str">
            <v>baa1</v>
          </cell>
        </row>
        <row r="845">
          <cell r="C845" t="str">
            <v>Komercni Banka a.s.</v>
          </cell>
          <cell r="D845" t="str">
            <v>CZECH REPUBLIC</v>
          </cell>
          <cell r="E845" t="str">
            <v>baa1</v>
          </cell>
        </row>
        <row r="846">
          <cell r="C846" t="str">
            <v>Kommunalkredit Austria AG</v>
          </cell>
          <cell r="D846" t="str">
            <v>AUSTRIA</v>
          </cell>
          <cell r="E846" t="str">
            <v>caa3</v>
          </cell>
        </row>
        <row r="847">
          <cell r="C847" t="str">
            <v>Kookmin Bank</v>
          </cell>
          <cell r="D847" t="str">
            <v>KOREA</v>
          </cell>
          <cell r="E847" t="str">
            <v>baa1</v>
          </cell>
        </row>
        <row r="848">
          <cell r="C848" t="str">
            <v>Korea Development Bank</v>
          </cell>
          <cell r="D848" t="str">
            <v>KOREA</v>
          </cell>
          <cell r="E848" t="str">
            <v>ba2</v>
          </cell>
        </row>
        <row r="849">
          <cell r="C849" t="str">
            <v>Korea Exchange Bank</v>
          </cell>
          <cell r="D849" t="str">
            <v>KOREA</v>
          </cell>
          <cell r="E849" t="str">
            <v>baa1</v>
          </cell>
        </row>
        <row r="850">
          <cell r="C850" t="str">
            <v>Kredyt Bank S.A. Capital Group</v>
          </cell>
          <cell r="D850" t="str">
            <v>POLAND</v>
          </cell>
          <cell r="E850" t="str">
            <v>ba3</v>
          </cell>
        </row>
        <row r="851">
          <cell r="C851" t="str">
            <v>Kreissparkasse Koeln</v>
          </cell>
          <cell r="D851" t="str">
            <v>GERMANY</v>
          </cell>
          <cell r="E851" t="str">
            <v>a2</v>
          </cell>
        </row>
        <row r="852">
          <cell r="C852" t="str">
            <v>Krung Thai Bank Public Company Limited</v>
          </cell>
          <cell r="D852" t="str">
            <v>THAILAND</v>
          </cell>
          <cell r="E852" t="str">
            <v>ba2</v>
          </cell>
        </row>
        <row r="853">
          <cell r="C853" t="str">
            <v>Kutxabank, S.A.</v>
          </cell>
          <cell r="D853" t="str">
            <v>SPAIN</v>
          </cell>
          <cell r="E853" t="str">
            <v>ba2</v>
          </cell>
        </row>
        <row r="854">
          <cell r="C854" t="str">
            <v>Kuwait Finance House</v>
          </cell>
          <cell r="D854" t="str">
            <v>KUWAIT</v>
          </cell>
          <cell r="E854" t="str">
            <v>ba1</v>
          </cell>
        </row>
        <row r="855">
          <cell r="C855" t="str">
            <v>Kwangju Bank Ltd.</v>
          </cell>
          <cell r="D855" t="str">
            <v>KOREA</v>
          </cell>
          <cell r="E855" t="str">
            <v>baa3</v>
          </cell>
        </row>
        <row r="856">
          <cell r="C856" t="str">
            <v>Kyongnam Bank</v>
          </cell>
          <cell r="D856" t="str">
            <v>KOREA</v>
          </cell>
          <cell r="E856" t="str">
            <v>baa3</v>
          </cell>
        </row>
        <row r="857">
          <cell r="C857" t="str">
            <v>Land Bank of Taiwan</v>
          </cell>
          <cell r="D857" t="str">
            <v>TAIWAN</v>
          </cell>
          <cell r="E857" t="str">
            <v>ba2</v>
          </cell>
        </row>
        <row r="858">
          <cell r="C858" t="str">
            <v>Land Bank of the Philippines</v>
          </cell>
          <cell r="D858" t="str">
            <v>PHILIPPINES</v>
          </cell>
          <cell r="E858" t="str">
            <v>ba3</v>
          </cell>
        </row>
        <row r="859">
          <cell r="C859" t="str">
            <v>Landesbank Baden-Wuerttemberg</v>
          </cell>
          <cell r="D859" t="str">
            <v>GERMANY</v>
          </cell>
          <cell r="E859" t="str">
            <v>baa1</v>
          </cell>
        </row>
        <row r="860">
          <cell r="C860" t="str">
            <v>Landesbank Berlin AG</v>
          </cell>
          <cell r="D860" t="str">
            <v>GERMANY</v>
          </cell>
          <cell r="E860" t="str">
            <v>baa2</v>
          </cell>
        </row>
        <row r="861">
          <cell r="C861" t="str">
            <v>Landesbank Hessen-Thueringen GZ</v>
          </cell>
          <cell r="D861" t="str">
            <v>GERMANY</v>
          </cell>
          <cell r="E861" t="str">
            <v>baa1</v>
          </cell>
        </row>
        <row r="862">
          <cell r="C862" t="str">
            <v>Landesbank Saar</v>
          </cell>
          <cell r="D862" t="str">
            <v>GERMANY</v>
          </cell>
          <cell r="E862" t="str">
            <v>baa3</v>
          </cell>
        </row>
        <row r="863">
          <cell r="C863" t="str">
            <v>Landshypotek Bank AB</v>
          </cell>
          <cell r="D863" t="str">
            <v>SWEDEN</v>
          </cell>
          <cell r="E863" t="str">
            <v>baa2</v>
          </cell>
        </row>
        <row r="864">
          <cell r="C864" t="str">
            <v>Lansforsakringar Bank AB (publ)</v>
          </cell>
          <cell r="D864" t="str">
            <v>SWEDEN</v>
          </cell>
          <cell r="E864" t="str">
            <v>a3</v>
          </cell>
        </row>
        <row r="865">
          <cell r="C865" t="str">
            <v>LaSer Cofinoga</v>
          </cell>
          <cell r="D865" t="str">
            <v>FRANCE</v>
          </cell>
          <cell r="E865" t="str">
            <v>a3</v>
          </cell>
        </row>
        <row r="866">
          <cell r="C866" t="str">
            <v>LCL</v>
          </cell>
          <cell r="D866" t="str">
            <v>FRANCE</v>
          </cell>
          <cell r="E866" t="str">
            <v>a3</v>
          </cell>
        </row>
        <row r="867">
          <cell r="C867" t="str">
            <v>LCL</v>
          </cell>
          <cell r="D867" t="str">
            <v>FRANCE</v>
          </cell>
          <cell r="E867" t="str">
            <v>a3</v>
          </cell>
        </row>
        <row r="868">
          <cell r="C868" t="str">
            <v>LeasePlan Corporation N.V.</v>
          </cell>
          <cell r="D868" t="str">
            <v>NETHERLANDS</v>
          </cell>
          <cell r="E868" t="str">
            <v>baa2</v>
          </cell>
        </row>
        <row r="869">
          <cell r="C869" t="str">
            <v>Leeds Building Society</v>
          </cell>
          <cell r="D869" t="str">
            <v>UNITED KINGDOM</v>
          </cell>
          <cell r="E869" t="str">
            <v>a3</v>
          </cell>
        </row>
        <row r="870">
          <cell r="C870" t="str">
            <v>LGT Bank AG</v>
          </cell>
          <cell r="D870" t="str">
            <v>LIECHTENSTEIN</v>
          </cell>
          <cell r="E870" t="str">
            <v>a2</v>
          </cell>
        </row>
        <row r="871">
          <cell r="C871" t="str">
            <v>Liberbank</v>
          </cell>
          <cell r="D871" t="str">
            <v>SPAIN</v>
          </cell>
          <cell r="E871" t="str">
            <v>b2</v>
          </cell>
        </row>
        <row r="872">
          <cell r="C872" t="str">
            <v>Lillesand Sparebank</v>
          </cell>
          <cell r="D872" t="str">
            <v>NORWAY</v>
          </cell>
          <cell r="E872" t="str">
            <v>ba3</v>
          </cell>
        </row>
        <row r="873">
          <cell r="C873" t="str">
            <v>Lloyds Bank International Limited</v>
          </cell>
          <cell r="D873" t="str">
            <v>JERSEY</v>
          </cell>
          <cell r="E873" t="str">
            <v>a2</v>
          </cell>
        </row>
        <row r="874">
          <cell r="C874" t="str">
            <v>Lloyds Bank Plc</v>
          </cell>
          <cell r="D874" t="str">
            <v>UNITED KINGDOM</v>
          </cell>
          <cell r="E874" t="str">
            <v>baa1</v>
          </cell>
        </row>
        <row r="875">
          <cell r="C875" t="str">
            <v>Locindus S.A.</v>
          </cell>
          <cell r="D875" t="str">
            <v>FRANCE</v>
          </cell>
          <cell r="E875" t="str">
            <v>baa2</v>
          </cell>
        </row>
        <row r="876">
          <cell r="C876" t="str">
            <v>Locko-bank</v>
          </cell>
          <cell r="D876" t="str">
            <v>RUSSIA</v>
          </cell>
          <cell r="E876" t="str">
            <v>b2</v>
          </cell>
        </row>
        <row r="877">
          <cell r="C877" t="str">
            <v>Luster Sparebank</v>
          </cell>
          <cell r="D877" t="str">
            <v>NORWAY</v>
          </cell>
          <cell r="E877" t="str">
            <v>ba3</v>
          </cell>
        </row>
        <row r="878">
          <cell r="C878" t="str">
            <v>M&amp;I Bank FSB</v>
          </cell>
          <cell r="D878" t="str">
            <v>UNITED STATES</v>
          </cell>
          <cell r="E878" t="str">
            <v>a3</v>
          </cell>
        </row>
        <row r="879">
          <cell r="C879" t="str">
            <v>M&amp;I Marshall &amp; Ilsley Bank</v>
          </cell>
          <cell r="D879" t="str">
            <v>UNITED STATES</v>
          </cell>
          <cell r="E879" t="str">
            <v>a3</v>
          </cell>
        </row>
        <row r="880">
          <cell r="C880" t="str">
            <v>Macquarie Bank Limited</v>
          </cell>
          <cell r="D880" t="str">
            <v>AUSTRALIA</v>
          </cell>
          <cell r="E880" t="str">
            <v>baa1</v>
          </cell>
        </row>
        <row r="881">
          <cell r="C881" t="str">
            <v>Malayan Banking Berhad</v>
          </cell>
          <cell r="D881" t="str">
            <v>MALAYSIA</v>
          </cell>
          <cell r="E881" t="str">
            <v>a3</v>
          </cell>
        </row>
        <row r="882">
          <cell r="C882" t="str">
            <v>Manufacturers and Traders Trust Company</v>
          </cell>
          <cell r="D882" t="str">
            <v>UNITED STATES</v>
          </cell>
          <cell r="E882" t="str">
            <v>a2</v>
          </cell>
        </row>
        <row r="883">
          <cell r="C883" t="str">
            <v>Maritime Bank</v>
          </cell>
          <cell r="D883" t="str">
            <v>RUSSIA</v>
          </cell>
          <cell r="E883" t="str">
            <v>b3</v>
          </cell>
        </row>
        <row r="884">
          <cell r="C884" t="str">
            <v>MashreqBank psc</v>
          </cell>
          <cell r="D884" t="str">
            <v>UNITED ARAB EMIRATES</v>
          </cell>
          <cell r="E884" t="str">
            <v>ba1</v>
          </cell>
        </row>
        <row r="885">
          <cell r="C885" t="str">
            <v>Masraf Al Rayan</v>
          </cell>
          <cell r="D885" t="str">
            <v>QATAR</v>
          </cell>
          <cell r="E885" t="str">
            <v>baa3</v>
          </cell>
        </row>
        <row r="886">
          <cell r="C886" t="str">
            <v>Mauritius Commercial Bank Limited</v>
          </cell>
          <cell r="D886" t="str">
            <v>MAURITIUS</v>
          </cell>
          <cell r="E886" t="str">
            <v>baa3</v>
          </cell>
        </row>
        <row r="887">
          <cell r="C887" t="str">
            <v>MB Financial Bank, N.A.</v>
          </cell>
          <cell r="D887" t="str">
            <v>UNITED STATES</v>
          </cell>
          <cell r="E887" t="str">
            <v>baa2</v>
          </cell>
        </row>
        <row r="888">
          <cell r="C888" t="str">
            <v>mBank S.A.</v>
          </cell>
          <cell r="D888" t="str">
            <v>POLAND</v>
          </cell>
          <cell r="E888" t="str">
            <v>ba1</v>
          </cell>
        </row>
        <row r="889">
          <cell r="C889" t="str">
            <v>MCB Bank Limited</v>
          </cell>
          <cell r="D889" t="str">
            <v>PAKISTAN</v>
          </cell>
          <cell r="E889" t="str">
            <v>caa1</v>
          </cell>
        </row>
        <row r="890">
          <cell r="C890" t="str">
            <v>MDM Bank</v>
          </cell>
          <cell r="D890" t="str">
            <v>RUSSIA</v>
          </cell>
          <cell r="E890" t="str">
            <v>b2</v>
          </cell>
        </row>
        <row r="891">
          <cell r="C891" t="str">
            <v>Mediocredito Trentino-Alto Adige S.p.A.</v>
          </cell>
          <cell r="D891" t="str">
            <v>ITALY</v>
          </cell>
          <cell r="E891" t="str">
            <v>baa3</v>
          </cell>
        </row>
        <row r="892">
          <cell r="C892" t="str">
            <v>Mega International Commercial Bank</v>
          </cell>
          <cell r="D892" t="str">
            <v>TAIWAN</v>
          </cell>
          <cell r="E892" t="str">
            <v>baa2</v>
          </cell>
        </row>
        <row r="893">
          <cell r="C893" t="str">
            <v>Members Equity Bank Limited</v>
          </cell>
          <cell r="D893" t="str">
            <v>AUSTRALIA</v>
          </cell>
          <cell r="E893" t="str">
            <v>a3</v>
          </cell>
        </row>
        <row r="894">
          <cell r="C894" t="str">
            <v>Mercantile Bank Limited</v>
          </cell>
          <cell r="D894" t="str">
            <v>SOUTH AFRICA</v>
          </cell>
          <cell r="E894" t="str">
            <v>ba3</v>
          </cell>
        </row>
        <row r="895">
          <cell r="C895" t="str">
            <v>Metallinvestbank JSCB</v>
          </cell>
          <cell r="D895" t="str">
            <v>RUSSIA</v>
          </cell>
          <cell r="E895" t="str">
            <v>b2</v>
          </cell>
        </row>
        <row r="896">
          <cell r="C896" t="str">
            <v>Metallurgical Commercial Bank</v>
          </cell>
          <cell r="D896" t="str">
            <v>RUSSIA</v>
          </cell>
          <cell r="E896" t="str">
            <v>b2</v>
          </cell>
        </row>
        <row r="897">
          <cell r="C897" t="str">
            <v>Metkombank</v>
          </cell>
          <cell r="D897" t="str">
            <v>RUSSIA</v>
          </cell>
          <cell r="E897" t="str">
            <v>b3</v>
          </cell>
        </row>
        <row r="898">
          <cell r="C898" t="str">
            <v>METROPOLIS Compania Financiera</v>
          </cell>
          <cell r="D898" t="str">
            <v>ARGENTINA</v>
          </cell>
          <cell r="E898" t="str">
            <v>caa1</v>
          </cell>
        </row>
        <row r="899">
          <cell r="C899" t="str">
            <v>Metropolitan Bank &amp; Trust Company</v>
          </cell>
          <cell r="D899" t="str">
            <v>PHILIPPINES</v>
          </cell>
          <cell r="E899" t="str">
            <v>baa3</v>
          </cell>
        </row>
        <row r="900">
          <cell r="C900" t="str">
            <v>Mibanco, Banco de la Microempresa S.A.</v>
          </cell>
          <cell r="D900" t="str">
            <v>PERU</v>
          </cell>
          <cell r="E900" t="str">
            <v>b1</v>
          </cell>
        </row>
        <row r="901">
          <cell r="C901" t="str">
            <v>Military Commercial Joint Stock Bank</v>
          </cell>
          <cell r="D901" t="str">
            <v>VIETNAM</v>
          </cell>
          <cell r="E901" t="str">
            <v>caa1</v>
          </cell>
        </row>
        <row r="902">
          <cell r="C902" t="str">
            <v>Minato Bank, Ltd (The)</v>
          </cell>
          <cell r="D902" t="str">
            <v>JAPAN</v>
          </cell>
          <cell r="E902" t="str">
            <v>baa1</v>
          </cell>
        </row>
        <row r="903">
          <cell r="C903" t="str">
            <v>Minsk Transit Bank</v>
          </cell>
          <cell r="D903" t="str">
            <v>BELARUS</v>
          </cell>
          <cell r="E903" t="str">
            <v>b3</v>
          </cell>
        </row>
        <row r="904">
          <cell r="C904" t="str">
            <v>Mitsubishi UFJ Trust and Banking Corporation</v>
          </cell>
          <cell r="D904" t="str">
            <v>JAPAN</v>
          </cell>
          <cell r="E904" t="str">
            <v>aa3</v>
          </cell>
        </row>
        <row r="905">
          <cell r="C905" t="str">
            <v>Mizrahi Tefahot Bank</v>
          </cell>
          <cell r="D905" t="str">
            <v>ISRAEL</v>
          </cell>
          <cell r="E905" t="str">
            <v>baa2</v>
          </cell>
        </row>
        <row r="906">
          <cell r="C906" t="str">
            <v>Mizuho Bank, Ltd.</v>
          </cell>
          <cell r="D906" t="str">
            <v>JAPAN</v>
          </cell>
          <cell r="E906" t="str">
            <v>baa1</v>
          </cell>
        </row>
        <row r="907">
          <cell r="C907" t="str">
            <v>Mizuho Bank, Ltd. (Old)</v>
          </cell>
          <cell r="D907" t="str">
            <v>JAPAN</v>
          </cell>
          <cell r="E907" t="str">
            <v>baa1</v>
          </cell>
        </row>
        <row r="908">
          <cell r="C908" t="str">
            <v>Mizuho Trust &amp; Banking Co., Ltd.</v>
          </cell>
          <cell r="D908" t="str">
            <v>JAPAN</v>
          </cell>
          <cell r="E908" t="str">
            <v>baa1</v>
          </cell>
        </row>
        <row r="909">
          <cell r="C909" t="str">
            <v>MKB Bank Zrt.</v>
          </cell>
          <cell r="D909" t="str">
            <v>HUNGARY</v>
          </cell>
          <cell r="E909" t="str">
            <v>caa2</v>
          </cell>
        </row>
        <row r="910">
          <cell r="C910" t="str">
            <v>Monte de Pdad. y Caja Gral. de Ah de Badajoz</v>
          </cell>
          <cell r="D910" t="str">
            <v>SPAIN</v>
          </cell>
          <cell r="E910" t="str">
            <v>baa2</v>
          </cell>
        </row>
        <row r="911">
          <cell r="C911" t="str">
            <v>Montreal Trust Company of Canada</v>
          </cell>
          <cell r="D911" t="str">
            <v>CANADA</v>
          </cell>
          <cell r="E911" t="str">
            <v>aa3</v>
          </cell>
        </row>
        <row r="912">
          <cell r="C912" t="str">
            <v>MoraBanc</v>
          </cell>
          <cell r="D912" t="str">
            <v>ANDORRA</v>
          </cell>
          <cell r="E912" t="str">
            <v>baa2</v>
          </cell>
        </row>
        <row r="913">
          <cell r="C913" t="str">
            <v>MoraBanc</v>
          </cell>
          <cell r="D913" t="str">
            <v>ANDORRA</v>
          </cell>
          <cell r="E913" t="str">
            <v>baa2</v>
          </cell>
        </row>
        <row r="914">
          <cell r="C914" t="str">
            <v>Morgan Stanley Bank AG</v>
          </cell>
          <cell r="D914" t="str">
            <v>GERMANY</v>
          </cell>
          <cell r="E914" t="str">
            <v>baa2</v>
          </cell>
        </row>
        <row r="915">
          <cell r="C915" t="str">
            <v>Morgan Stanley Bank International Limited</v>
          </cell>
          <cell r="D915" t="str">
            <v>UNITED KINGDOM</v>
          </cell>
          <cell r="E915" t="str">
            <v>baa2</v>
          </cell>
        </row>
        <row r="916">
          <cell r="C916" t="str">
            <v>Morgan Stanley Bank, N.A.</v>
          </cell>
          <cell r="D916" t="str">
            <v>UNITED STATES</v>
          </cell>
          <cell r="E916" t="str">
            <v>baa2</v>
          </cell>
        </row>
        <row r="917">
          <cell r="C917" t="str">
            <v>Mortgage and Land Bank of Latvia</v>
          </cell>
          <cell r="D917" t="str">
            <v>LATVIA</v>
          </cell>
          <cell r="E917" t="str">
            <v>b2</v>
          </cell>
        </row>
        <row r="918">
          <cell r="C918" t="str">
            <v>Moscow Mortgage Agency</v>
          </cell>
          <cell r="D918" t="str">
            <v>RUSSIA</v>
          </cell>
          <cell r="E918" t="str">
            <v>ba2</v>
          </cell>
        </row>
        <row r="919">
          <cell r="C919" t="str">
            <v>MPS Capital Services</v>
          </cell>
          <cell r="D919" t="str">
            <v>ITALY</v>
          </cell>
          <cell r="E919" t="str">
            <v>b1</v>
          </cell>
        </row>
        <row r="920">
          <cell r="C920" t="str">
            <v>MTS Bank, Open Joint Stock Company</v>
          </cell>
          <cell r="D920" t="str">
            <v>RUSSIA</v>
          </cell>
          <cell r="E920" t="str">
            <v>b1</v>
          </cell>
        </row>
        <row r="921">
          <cell r="C921" t="str">
            <v>Muenchener Hypothekenbank eG</v>
          </cell>
          <cell r="D921" t="str">
            <v>GERMANY</v>
          </cell>
          <cell r="E921" t="str">
            <v>baa1</v>
          </cell>
        </row>
        <row r="922">
          <cell r="C922" t="str">
            <v>MUFG Union Bank, N.A.</v>
          </cell>
          <cell r="D922" t="str">
            <v>UNITED STATES</v>
          </cell>
          <cell r="E922" t="str">
            <v>a2</v>
          </cell>
        </row>
        <row r="923">
          <cell r="C923" t="str">
            <v>Multifinanzas C.F.S.A.</v>
          </cell>
          <cell r="D923" t="str">
            <v>ARGENTINA</v>
          </cell>
          <cell r="E923" t="str">
            <v>b3</v>
          </cell>
        </row>
        <row r="924">
          <cell r="C924" t="str">
            <v>My Bank</v>
          </cell>
          <cell r="D924" t="str">
            <v>RUSSIA</v>
          </cell>
          <cell r="E924" t="str">
            <v>caa1</v>
          </cell>
        </row>
        <row r="925">
          <cell r="C925" t="str">
            <v>Nacional Financiera, S.N.C.</v>
          </cell>
          <cell r="D925" t="str">
            <v>MEXICO</v>
          </cell>
          <cell r="E925" t="str">
            <v>ba3</v>
          </cell>
        </row>
        <row r="926">
          <cell r="C926" t="str">
            <v>Nanyang Commercial Bank, Ltd.</v>
          </cell>
          <cell r="D926" t="str">
            <v>HONG KONG</v>
          </cell>
          <cell r="E926" t="str">
            <v>aa3</v>
          </cell>
        </row>
        <row r="927">
          <cell r="C927" t="str">
            <v>National Agricultural Cooperative Federation</v>
          </cell>
          <cell r="D927" t="str">
            <v>KOREA</v>
          </cell>
          <cell r="E927" t="str">
            <v>ba1</v>
          </cell>
        </row>
        <row r="928">
          <cell r="C928" t="str">
            <v>National Australia Bank Limited</v>
          </cell>
          <cell r="D928" t="str">
            <v>AUSTRALIA</v>
          </cell>
          <cell r="E928" t="str">
            <v>a1</v>
          </cell>
        </row>
        <row r="929">
          <cell r="C929" t="str">
            <v>National Bank of Abu Dhabi</v>
          </cell>
          <cell r="D929" t="str">
            <v>UNITED ARAB EMIRATES</v>
          </cell>
          <cell r="E929" t="str">
            <v>a3</v>
          </cell>
        </row>
        <row r="930">
          <cell r="C930" t="str">
            <v>National Bank of Bahrain BSC</v>
          </cell>
          <cell r="D930" t="str">
            <v>BAHRAIN</v>
          </cell>
          <cell r="E930" t="str">
            <v>baa3</v>
          </cell>
        </row>
        <row r="931">
          <cell r="C931" t="str">
            <v>National Bank of Canada</v>
          </cell>
          <cell r="D931" t="str">
            <v>CANADA</v>
          </cell>
          <cell r="E931" t="str">
            <v>a3</v>
          </cell>
        </row>
        <row r="932">
          <cell r="C932" t="str">
            <v>National Bank of Egypt SAE</v>
          </cell>
          <cell r="D932" t="str">
            <v>EGYPT</v>
          </cell>
          <cell r="E932" t="str">
            <v>caa2</v>
          </cell>
        </row>
        <row r="933">
          <cell r="C933" t="str">
            <v>National Bank of Fujairah</v>
          </cell>
          <cell r="D933" t="str">
            <v>UNITED ARAB EMIRATES</v>
          </cell>
          <cell r="E933" t="str">
            <v>ba1</v>
          </cell>
        </row>
        <row r="934">
          <cell r="C934" t="str">
            <v>National Bank of Fujairah</v>
          </cell>
          <cell r="D934" t="str">
            <v>UNITED ARAB EMIRATES</v>
          </cell>
          <cell r="E934" t="str">
            <v>ba1</v>
          </cell>
        </row>
        <row r="935">
          <cell r="C935" t="str">
            <v>National Bank of Greece S.A.</v>
          </cell>
          <cell r="D935" t="str">
            <v>GREECE</v>
          </cell>
          <cell r="E935" t="str">
            <v>caa2</v>
          </cell>
        </row>
        <row r="936">
          <cell r="C936" t="str">
            <v>National Bank of Kuwait S.A.K.</v>
          </cell>
          <cell r="D936" t="str">
            <v>KUWAIT</v>
          </cell>
          <cell r="E936" t="str">
            <v>a3</v>
          </cell>
        </row>
        <row r="937">
          <cell r="C937" t="str">
            <v>National Bank of Oman Limited (SAOG)</v>
          </cell>
          <cell r="D937" t="str">
            <v>OMAN</v>
          </cell>
          <cell r="E937" t="str">
            <v>baa3</v>
          </cell>
        </row>
        <row r="938">
          <cell r="C938" t="str">
            <v>National Bank of Pakistan</v>
          </cell>
          <cell r="D938" t="str">
            <v>PAKISTAN</v>
          </cell>
          <cell r="E938" t="str">
            <v>caa1</v>
          </cell>
        </row>
        <row r="939">
          <cell r="C939" t="str">
            <v>National Bank of Ras-Al-Khaimah</v>
          </cell>
          <cell r="D939" t="str">
            <v>UNITED ARAB EMIRATES</v>
          </cell>
          <cell r="E939" t="str">
            <v>baa3</v>
          </cell>
        </row>
        <row r="940">
          <cell r="C940" t="str">
            <v>National Bank of Umm Al-Qaiwain (PSC)</v>
          </cell>
          <cell r="D940" t="str">
            <v>UNITED ARAB EMIRATES</v>
          </cell>
          <cell r="E940" t="str">
            <v>ba2</v>
          </cell>
        </row>
        <row r="941">
          <cell r="C941" t="str">
            <v>National Bank of Umm Al-Qaiwain (PSC)</v>
          </cell>
          <cell r="D941" t="str">
            <v>UNITED ARAB EMIRATES</v>
          </cell>
          <cell r="E941" t="str">
            <v>ba2</v>
          </cell>
        </row>
        <row r="942">
          <cell r="C942" t="str">
            <v>National Bank of Uzbekistan</v>
          </cell>
          <cell r="D942" t="str">
            <v>UZBEKISTAN</v>
          </cell>
          <cell r="E942" t="str">
            <v>b2</v>
          </cell>
        </row>
        <row r="943">
          <cell r="C943" t="str">
            <v>National Commercial Bank</v>
          </cell>
          <cell r="D943" t="str">
            <v>SAUDI ARABIA</v>
          </cell>
          <cell r="E943" t="str">
            <v>a3</v>
          </cell>
        </row>
        <row r="944">
          <cell r="C944" t="str">
            <v>National Commercial Bank Jamaica Limited</v>
          </cell>
          <cell r="D944" t="str">
            <v>JAMAICA</v>
          </cell>
          <cell r="E944" t="str">
            <v>caa3</v>
          </cell>
        </row>
        <row r="945">
          <cell r="C945" t="str">
            <v>National Factoring Company</v>
          </cell>
          <cell r="D945" t="str">
            <v>RUSSIA</v>
          </cell>
          <cell r="E945" t="str">
            <v>b3</v>
          </cell>
        </row>
        <row r="946">
          <cell r="C946" t="str">
            <v>National Reserve Bank</v>
          </cell>
          <cell r="D946" t="str">
            <v>RUSSIA</v>
          </cell>
          <cell r="E946" t="str">
            <v>b3</v>
          </cell>
        </row>
        <row r="947">
          <cell r="C947" t="str">
            <v>National Standard Bank</v>
          </cell>
          <cell r="D947" t="str">
            <v>RUSSIA</v>
          </cell>
          <cell r="E947" t="str">
            <v>b3</v>
          </cell>
        </row>
        <row r="948">
          <cell r="C948" t="str">
            <v>National Westminster Bank PLC</v>
          </cell>
          <cell r="D948" t="str">
            <v>UNITED KINGDOM</v>
          </cell>
          <cell r="E948" t="str">
            <v>ba1</v>
          </cell>
        </row>
        <row r="949">
          <cell r="C949" t="str">
            <v>Nationwide Building Society</v>
          </cell>
          <cell r="D949" t="str">
            <v>UNITED KINGDOM</v>
          </cell>
          <cell r="E949" t="str">
            <v>a3</v>
          </cell>
        </row>
        <row r="950">
          <cell r="C950" t="str">
            <v>Natixis</v>
          </cell>
          <cell r="D950" t="str">
            <v>FRANCE</v>
          </cell>
          <cell r="E950" t="str">
            <v>baa2</v>
          </cell>
        </row>
        <row r="951">
          <cell r="C951" t="str">
            <v>Natixis Bank (ZAO)</v>
          </cell>
          <cell r="D951" t="str">
            <v>RUSSIA</v>
          </cell>
          <cell r="E951" t="str">
            <v>ba3</v>
          </cell>
        </row>
        <row r="952">
          <cell r="C952" t="str">
            <v>NBD Bank</v>
          </cell>
          <cell r="D952" t="str">
            <v>RUSSIA</v>
          </cell>
          <cell r="E952" t="str">
            <v>b1</v>
          </cell>
        </row>
        <row r="953">
          <cell r="C953" t="str">
            <v>NCG Banco S.A.</v>
          </cell>
          <cell r="D953" t="str">
            <v>SPAIN</v>
          </cell>
          <cell r="E953" t="str">
            <v>caa2</v>
          </cell>
        </row>
        <row r="954">
          <cell r="C954" t="str">
            <v>Nedbank Limited</v>
          </cell>
          <cell r="D954" t="str">
            <v>SOUTH AFRICA</v>
          </cell>
          <cell r="E954" t="str">
            <v>baa1</v>
          </cell>
        </row>
        <row r="955">
          <cell r="C955" t="str">
            <v>Nedbank Private Wealth Limited</v>
          </cell>
          <cell r="D955" t="str">
            <v>ISLE OF MAN</v>
          </cell>
          <cell r="E955" t="str">
            <v>baa2</v>
          </cell>
        </row>
        <row r="956">
          <cell r="C956" t="str">
            <v>Nederlandse Waterschapsbank N.V.</v>
          </cell>
          <cell r="D956" t="str">
            <v>NETHERLANDS</v>
          </cell>
          <cell r="E956" t="str">
            <v>a2</v>
          </cell>
        </row>
        <row r="957">
          <cell r="C957" t="str">
            <v>Nevada State Bank</v>
          </cell>
          <cell r="D957" t="str">
            <v>UNITED STATES</v>
          </cell>
          <cell r="E957" t="str">
            <v>baa3</v>
          </cell>
        </row>
        <row r="958">
          <cell r="C958" t="str">
            <v>New York Community Bank</v>
          </cell>
          <cell r="D958" t="str">
            <v>UNITED STATES</v>
          </cell>
          <cell r="E958" t="str">
            <v>a3</v>
          </cell>
        </row>
        <row r="959">
          <cell r="C959" t="str">
            <v>Newcastle Building Society</v>
          </cell>
          <cell r="D959" t="str">
            <v>UNITED KINGDOM</v>
          </cell>
          <cell r="E959" t="str">
            <v>ba3</v>
          </cell>
        </row>
        <row r="960">
          <cell r="C960" t="str">
            <v>Newcastle Permanent Building Society</v>
          </cell>
          <cell r="D960" t="str">
            <v>AUSTRALIA</v>
          </cell>
          <cell r="E960" t="str">
            <v>a2</v>
          </cell>
        </row>
        <row r="961">
          <cell r="C961" t="str">
            <v>NIBC Bank N.V.</v>
          </cell>
          <cell r="D961" t="str">
            <v>NETHERLANDS</v>
          </cell>
          <cell r="E961" t="str">
            <v>baa3</v>
          </cell>
        </row>
        <row r="962">
          <cell r="C962" t="str">
            <v>NK Bank</v>
          </cell>
          <cell r="D962" t="str">
            <v>RUSSIA</v>
          </cell>
          <cell r="E962" t="str">
            <v>b3</v>
          </cell>
        </row>
        <row r="963">
          <cell r="C963" t="str">
            <v>NongHyup Bank</v>
          </cell>
          <cell r="D963" t="str">
            <v>KOREA</v>
          </cell>
          <cell r="E963" t="str">
            <v>baa3</v>
          </cell>
        </row>
        <row r="964">
          <cell r="C964" t="str">
            <v>Norddeutsche Landesbank GZ</v>
          </cell>
          <cell r="D964" t="str">
            <v>GERMANY</v>
          </cell>
          <cell r="E964" t="str">
            <v>baa3</v>
          </cell>
        </row>
        <row r="965">
          <cell r="C965" t="str">
            <v>Norddeutsche Landesbank Luxembourg S.A.</v>
          </cell>
          <cell r="D965" t="str">
            <v>LUXEMBOURG</v>
          </cell>
          <cell r="E965" t="str">
            <v>baa3</v>
          </cell>
        </row>
        <row r="966">
          <cell r="C966" t="str">
            <v>Nordea Bank AB</v>
          </cell>
          <cell r="D966" t="str">
            <v>SWEDEN</v>
          </cell>
          <cell r="E966" t="str">
            <v>a3</v>
          </cell>
        </row>
        <row r="967">
          <cell r="C967" t="str">
            <v>Nordea Bank Danmark A/S</v>
          </cell>
          <cell r="D967" t="str">
            <v>DENMARK</v>
          </cell>
          <cell r="E967" t="str">
            <v>a2</v>
          </cell>
        </row>
        <row r="968">
          <cell r="C968" t="str">
            <v>Nordea Bank Finland Plc</v>
          </cell>
          <cell r="D968" t="str">
            <v>FINLAND</v>
          </cell>
          <cell r="E968" t="str">
            <v>a2</v>
          </cell>
        </row>
        <row r="969">
          <cell r="C969" t="str">
            <v>Nordea Bank Norge ASA</v>
          </cell>
          <cell r="D969" t="str">
            <v>NORWAY</v>
          </cell>
          <cell r="E969" t="str">
            <v>a2</v>
          </cell>
        </row>
        <row r="970">
          <cell r="C970" t="str">
            <v>Norinchukin Bank</v>
          </cell>
          <cell r="D970" t="str">
            <v>JAPAN</v>
          </cell>
          <cell r="E970" t="str">
            <v>baa1</v>
          </cell>
        </row>
        <row r="971">
          <cell r="C971" t="str">
            <v>Northern Trust Company</v>
          </cell>
          <cell r="D971" t="str">
            <v>UNITED STATES</v>
          </cell>
          <cell r="E971" t="str">
            <v>a1</v>
          </cell>
        </row>
        <row r="972">
          <cell r="C972" t="str">
            <v>Norwich &amp; Peterborough Building Society</v>
          </cell>
          <cell r="D972" t="str">
            <v>UNITED KINGDOM</v>
          </cell>
          <cell r="E972" t="str">
            <v>ba3</v>
          </cell>
        </row>
        <row r="973">
          <cell r="C973" t="str">
            <v>NOTA BANK</v>
          </cell>
          <cell r="D973" t="str">
            <v>RUSSIA</v>
          </cell>
          <cell r="E973" t="str">
            <v>b2</v>
          </cell>
        </row>
        <row r="974">
          <cell r="C974" t="str">
            <v>Nottingham Building Society</v>
          </cell>
          <cell r="D974" t="str">
            <v>UNITED KINGDOM</v>
          </cell>
          <cell r="E974" t="str">
            <v>baa2</v>
          </cell>
        </row>
        <row r="975">
          <cell r="C975" t="str">
            <v>Nova Kreditna banka Maribor d.d.</v>
          </cell>
          <cell r="D975" t="str">
            <v>SLOVENIA</v>
          </cell>
          <cell r="E975" t="str">
            <v>caa2</v>
          </cell>
        </row>
        <row r="976">
          <cell r="C976" t="str">
            <v>Nova Ljubljanska banka d.d.</v>
          </cell>
          <cell r="D976" t="str">
            <v>SLOVENIA</v>
          </cell>
          <cell r="E976" t="str">
            <v>caa2</v>
          </cell>
        </row>
        <row r="977">
          <cell r="C977" t="str">
            <v>Novikombank JSC Bank</v>
          </cell>
          <cell r="D977" t="str">
            <v>RUSSIA</v>
          </cell>
          <cell r="E977" t="str">
            <v>b2</v>
          </cell>
        </row>
        <row r="978">
          <cell r="C978" t="str">
            <v>Novo Banco, S.A.</v>
          </cell>
          <cell r="D978" t="str">
            <v>PORTUGAL</v>
          </cell>
          <cell r="E978" t="str">
            <v>ca</v>
          </cell>
        </row>
        <row r="979">
          <cell r="C979" t="str">
            <v>NRW.BANK</v>
          </cell>
          <cell r="D979" t="str">
            <v>GERMANY</v>
          </cell>
          <cell r="E979" t="str">
            <v>ba3</v>
          </cell>
        </row>
        <row r="980">
          <cell r="C980" t="str">
            <v>NS Bank</v>
          </cell>
          <cell r="D980" t="str">
            <v>RUSSIA</v>
          </cell>
          <cell r="E980" t="str">
            <v>b3</v>
          </cell>
        </row>
        <row r="981">
          <cell r="C981" t="str">
            <v>Nuevo Banco de La Rioja S.A.</v>
          </cell>
          <cell r="D981" t="str">
            <v>ARGENTINA</v>
          </cell>
          <cell r="E981" t="str">
            <v>caa1</v>
          </cell>
        </row>
        <row r="982">
          <cell r="C982" t="str">
            <v>Nykredit Bank A/S</v>
          </cell>
          <cell r="D982" t="str">
            <v>DENMARK</v>
          </cell>
          <cell r="E982" t="str">
            <v>baa2</v>
          </cell>
        </row>
        <row r="983">
          <cell r="C983" t="str">
            <v>Oberbank AG</v>
          </cell>
          <cell r="D983" t="str">
            <v>AUSTRIA</v>
          </cell>
          <cell r="E983" t="str">
            <v>baa3</v>
          </cell>
        </row>
        <row r="984">
          <cell r="C984" t="str">
            <v>Oberoesterreichische Landesbank AG</v>
          </cell>
          <cell r="D984" t="str">
            <v>AUSTRIA</v>
          </cell>
          <cell r="E984" t="str">
            <v>ba3</v>
          </cell>
        </row>
        <row r="985">
          <cell r="C985" t="str">
            <v>Oddo &amp; Cie</v>
          </cell>
          <cell r="D985" t="str">
            <v>FRANCE</v>
          </cell>
          <cell r="E985" t="str">
            <v>ba1</v>
          </cell>
        </row>
        <row r="986">
          <cell r="C986" t="str">
            <v>Oesterreichische Volksbanken AG</v>
          </cell>
          <cell r="D986" t="str">
            <v>AUSTRIA</v>
          </cell>
          <cell r="E986" t="str">
            <v>caa1</v>
          </cell>
        </row>
        <row r="987">
          <cell r="C987" t="str">
            <v>Oesterreichischer Volksbanken-Verbund</v>
          </cell>
          <cell r="D987" t="str">
            <v>AUSTRIA</v>
          </cell>
          <cell r="E987" t="str">
            <v>caa1</v>
          </cell>
        </row>
        <row r="988">
          <cell r="C988" t="str">
            <v>Ogaki Kyoritsu Bank, Ltd.</v>
          </cell>
          <cell r="D988" t="str">
            <v>JAPAN</v>
          </cell>
          <cell r="E988" t="str">
            <v>baa3</v>
          </cell>
        </row>
        <row r="989">
          <cell r="C989" t="str">
            <v>OJSC Bank Eskhata</v>
          </cell>
          <cell r="D989" t="str">
            <v>TAJIKISTAN</v>
          </cell>
          <cell r="E989" t="str">
            <v>b3</v>
          </cell>
        </row>
        <row r="990">
          <cell r="C990" t="str">
            <v>OJSC Bank Eskhata</v>
          </cell>
          <cell r="D990" t="str">
            <v>TAJIKISTAN</v>
          </cell>
          <cell r="E990" t="str">
            <v>b3</v>
          </cell>
        </row>
        <row r="991">
          <cell r="C991" t="str">
            <v>OJSC Bank of Baku</v>
          </cell>
          <cell r="D991" t="str">
            <v>AZERBAIJAN</v>
          </cell>
          <cell r="E991" t="str">
            <v>b1</v>
          </cell>
        </row>
        <row r="992">
          <cell r="C992" t="str">
            <v>OJSC XALQ BANK</v>
          </cell>
          <cell r="D992" t="str">
            <v>AZERBAIJAN</v>
          </cell>
          <cell r="E992" t="str">
            <v>b3</v>
          </cell>
        </row>
        <row r="993">
          <cell r="C993" t="str">
            <v>Old National Bank</v>
          </cell>
          <cell r="D993" t="str">
            <v>UNITED STATES</v>
          </cell>
          <cell r="E993" t="str">
            <v>a2</v>
          </cell>
        </row>
        <row r="994">
          <cell r="C994" t="str">
            <v>Oman Arab Bank (SAOC)</v>
          </cell>
          <cell r="D994" t="str">
            <v>OMAN</v>
          </cell>
          <cell r="E994" t="str">
            <v>baa2</v>
          </cell>
        </row>
        <row r="995">
          <cell r="C995" t="str">
            <v>OP-Pohjola Group</v>
          </cell>
          <cell r="D995" t="str">
            <v>FINLAND</v>
          </cell>
          <cell r="E995" t="str">
            <v>a3</v>
          </cell>
        </row>
        <row r="996">
          <cell r="C996" t="str">
            <v>Oriental Bank of Commerce</v>
          </cell>
          <cell r="D996" t="str">
            <v>INDIA</v>
          </cell>
          <cell r="E996" t="str">
            <v>ba2</v>
          </cell>
        </row>
        <row r="997">
          <cell r="C997" t="str">
            <v>OSV - Ostdeutscher Sparkassenverband</v>
          </cell>
          <cell r="D997" t="str">
            <v>GERMANY</v>
          </cell>
          <cell r="E997" t="str">
            <v>a2</v>
          </cell>
        </row>
        <row r="998">
          <cell r="C998" t="str">
            <v>OTP Bank (Russia), OJSC</v>
          </cell>
          <cell r="D998" t="str">
            <v>RUSSIA</v>
          </cell>
          <cell r="E998" t="str">
            <v>ba2</v>
          </cell>
        </row>
        <row r="999">
          <cell r="C999" t="str">
            <v>OTP Bank (Ukraine)</v>
          </cell>
          <cell r="D999" t="str">
            <v>UKRAINE</v>
          </cell>
          <cell r="E999" t="str">
            <v>caa1</v>
          </cell>
        </row>
        <row r="1000">
          <cell r="C1000" t="str">
            <v>OTP Bank NyRt</v>
          </cell>
          <cell r="D1000" t="str">
            <v>HUNGARY</v>
          </cell>
          <cell r="E1000" t="str">
            <v>ba2</v>
          </cell>
        </row>
        <row r="1001">
          <cell r="C1001" t="str">
            <v>OTP Banka Slovensko, a.s. (OBS)</v>
          </cell>
          <cell r="D1001" t="str">
            <v>SLOVAK REPUBLIC</v>
          </cell>
          <cell r="E1001" t="str">
            <v>ba2</v>
          </cell>
        </row>
        <row r="1002">
          <cell r="C1002" t="str">
            <v>OTP Jelzalogbank Rt (OTP Mtge Bk)</v>
          </cell>
          <cell r="D1002" t="str">
            <v>HUNGARY</v>
          </cell>
          <cell r="E1002" t="str">
            <v>ba2</v>
          </cell>
        </row>
        <row r="1003">
          <cell r="C1003" t="str">
            <v>Oversea-Chinese Banking Corp Ltd</v>
          </cell>
          <cell r="D1003" t="str">
            <v>SINGAPORE</v>
          </cell>
          <cell r="E1003" t="str">
            <v>aa3</v>
          </cell>
        </row>
        <row r="1004">
          <cell r="C1004" t="str">
            <v>Pan Indonesia Bank TBK (P.T.)</v>
          </cell>
          <cell r="D1004" t="str">
            <v>INDONESIA</v>
          </cell>
          <cell r="E1004" t="str">
            <v>ba2</v>
          </cell>
        </row>
        <row r="1005">
          <cell r="C1005" t="str">
            <v>People's United Bank</v>
          </cell>
          <cell r="D1005" t="str">
            <v>UNITED STATES</v>
          </cell>
          <cell r="E1005" t="str">
            <v>a3</v>
          </cell>
        </row>
        <row r="1006">
          <cell r="C1006" t="str">
            <v>PERESVET</v>
          </cell>
          <cell r="D1006" t="str">
            <v>RUSSIA</v>
          </cell>
          <cell r="E1006" t="str">
            <v>b3</v>
          </cell>
        </row>
        <row r="1007">
          <cell r="C1007" t="str">
            <v>PERESVET</v>
          </cell>
          <cell r="D1007" t="str">
            <v>RUSSIA</v>
          </cell>
          <cell r="E1007" t="str">
            <v>b3</v>
          </cell>
        </row>
        <row r="1008">
          <cell r="C1008" t="str">
            <v>Permanent tsb p.l.c.</v>
          </cell>
          <cell r="D1008" t="str">
            <v>IRELAND</v>
          </cell>
          <cell r="E1008" t="str">
            <v>caa3</v>
          </cell>
        </row>
        <row r="1009">
          <cell r="C1009" t="str">
            <v>Pervobank JSC</v>
          </cell>
          <cell r="D1009" t="str">
            <v>RUSSIA</v>
          </cell>
          <cell r="E1009" t="str">
            <v>b3</v>
          </cell>
        </row>
        <row r="1010">
          <cell r="C1010" t="str">
            <v>Petersburg Social Commercial Bank</v>
          </cell>
          <cell r="D1010" t="str">
            <v>RUSSIA</v>
          </cell>
          <cell r="E1010" t="str">
            <v>b2</v>
          </cell>
        </row>
        <row r="1011">
          <cell r="C1011" t="str">
            <v>Petrocommerce Bank (OJSC)</v>
          </cell>
          <cell r="D1011" t="str">
            <v>RUSSIA</v>
          </cell>
          <cell r="E1011" t="str">
            <v>b2</v>
          </cell>
        </row>
        <row r="1012">
          <cell r="C1012" t="str">
            <v>Pfandbriefbank Schweizer. Hypothekarinstitute</v>
          </cell>
          <cell r="D1012" t="str">
            <v>SWITZERLAND</v>
          </cell>
          <cell r="E1012" t="str">
            <v>ba1</v>
          </cell>
        </row>
        <row r="1013">
          <cell r="C1013" t="str">
            <v>Pfandbriefzentrale der Schweiz Kantonalbanken</v>
          </cell>
          <cell r="D1013" t="str">
            <v>SWITZERLAND</v>
          </cell>
          <cell r="E1013" t="str">
            <v>ba1</v>
          </cell>
        </row>
        <row r="1014">
          <cell r="C1014" t="str">
            <v>Philippine National Bank</v>
          </cell>
          <cell r="D1014" t="str">
            <v>PHILIPPINES</v>
          </cell>
          <cell r="E1014" t="str">
            <v>ba3</v>
          </cell>
        </row>
        <row r="1015">
          <cell r="C1015" t="str">
            <v>Ping An Bank Co., Ltd</v>
          </cell>
          <cell r="D1015" t="str">
            <v>CHINA</v>
          </cell>
          <cell r="E1015" t="str">
            <v>ba1</v>
          </cell>
        </row>
        <row r="1016">
          <cell r="C1016" t="str">
            <v>Piraeus Bank S.A.</v>
          </cell>
          <cell r="D1016" t="str">
            <v>GREECE</v>
          </cell>
          <cell r="E1016" t="str">
            <v>caa2</v>
          </cell>
        </row>
        <row r="1017">
          <cell r="C1017" t="str">
            <v>Pivdennyi Bank, JSCB</v>
          </cell>
          <cell r="D1017" t="str">
            <v>UKRAINE</v>
          </cell>
          <cell r="E1017" t="str">
            <v>caa3</v>
          </cell>
        </row>
        <row r="1018">
          <cell r="C1018" t="str">
            <v>PNC Bank, N.A.</v>
          </cell>
          <cell r="D1018" t="str">
            <v>UNITED STATES</v>
          </cell>
          <cell r="E1018" t="str">
            <v>a2</v>
          </cell>
        </row>
        <row r="1019">
          <cell r="C1019" t="str">
            <v>Pohjola Bank plc</v>
          </cell>
          <cell r="D1019" t="str">
            <v>FINLAND</v>
          </cell>
          <cell r="E1019" t="str">
            <v>a3</v>
          </cell>
        </row>
        <row r="1020">
          <cell r="C1020" t="str">
            <v>Portigon AG</v>
          </cell>
          <cell r="D1020" t="str">
            <v>GERMANY</v>
          </cell>
          <cell r="E1020" t="str">
            <v>b2</v>
          </cell>
        </row>
        <row r="1021">
          <cell r="C1021" t="str">
            <v>PostFinance AG</v>
          </cell>
          <cell r="D1021" t="str">
            <v>SWITZERLAND</v>
          </cell>
          <cell r="E1021" t="str">
            <v>a3</v>
          </cell>
        </row>
        <row r="1022">
          <cell r="C1022" t="str">
            <v>Powszechna Kasa Oszczednosci Bank Polski S.A.</v>
          </cell>
          <cell r="D1022" t="str">
            <v>POLAND</v>
          </cell>
          <cell r="E1022" t="str">
            <v>baa2</v>
          </cell>
        </row>
        <row r="1023">
          <cell r="C1023" t="str">
            <v>Principality Building Society</v>
          </cell>
          <cell r="D1023" t="str">
            <v>UNITED KINGDOM</v>
          </cell>
          <cell r="E1023" t="str">
            <v>ba1</v>
          </cell>
        </row>
        <row r="1024">
          <cell r="C1024" t="str">
            <v>Privatbank</v>
          </cell>
          <cell r="D1024" t="str">
            <v>UKRAINE</v>
          </cell>
          <cell r="E1024" t="str">
            <v>caa3</v>
          </cell>
        </row>
        <row r="1025">
          <cell r="C1025" t="str">
            <v>PrivatBank AS</v>
          </cell>
          <cell r="D1025" t="str">
            <v>LATVIA</v>
          </cell>
          <cell r="E1025" t="str">
            <v>b3</v>
          </cell>
        </row>
        <row r="1026">
          <cell r="C1026" t="str">
            <v>ProbusinessBank</v>
          </cell>
          <cell r="D1026" t="str">
            <v>RUSSIA</v>
          </cell>
          <cell r="E1026" t="str">
            <v>b3</v>
          </cell>
        </row>
        <row r="1027">
          <cell r="C1027" t="str">
            <v>Prometey Bank</v>
          </cell>
          <cell r="D1027" t="str">
            <v>ARMENIA</v>
          </cell>
          <cell r="E1027" t="str">
            <v>b1</v>
          </cell>
        </row>
        <row r="1028">
          <cell r="C1028" t="str">
            <v>Prominvestbank</v>
          </cell>
          <cell r="D1028" t="str">
            <v>UKRAINE</v>
          </cell>
          <cell r="E1028" t="str">
            <v>caa2</v>
          </cell>
        </row>
        <row r="1029">
          <cell r="C1029" t="str">
            <v>Promsvyazbank</v>
          </cell>
          <cell r="D1029" t="str">
            <v>RUSSIA</v>
          </cell>
          <cell r="E1029" t="str">
            <v>ba3</v>
          </cell>
        </row>
        <row r="1030">
          <cell r="C1030" t="str">
            <v>Prudential Bank &amp; Trust, FSB</v>
          </cell>
          <cell r="D1030" t="str">
            <v>UNITED STATES</v>
          </cell>
          <cell r="E1030" t="str">
            <v>a3</v>
          </cell>
        </row>
        <row r="1031">
          <cell r="C1031" t="str">
            <v>PSA Finance Argentina Comp.Fin.S.A.</v>
          </cell>
          <cell r="D1031" t="str">
            <v>ARGENTINA</v>
          </cell>
          <cell r="E1031" t="str">
            <v>b2</v>
          </cell>
        </row>
        <row r="1032">
          <cell r="C1032" t="str">
            <v>PT Bank CIMB Niaga Tbk</v>
          </cell>
          <cell r="D1032" t="str">
            <v>INDONESIA</v>
          </cell>
          <cell r="E1032" t="str">
            <v>ba1</v>
          </cell>
        </row>
        <row r="1033">
          <cell r="C1033" t="str">
            <v>Public Bank (Hong Kong) Limited</v>
          </cell>
          <cell r="D1033" t="str">
            <v>HONG KONG</v>
          </cell>
          <cell r="E1033" t="str">
            <v>a3</v>
          </cell>
        </row>
        <row r="1034">
          <cell r="C1034" t="str">
            <v>Public Bank Berhad</v>
          </cell>
          <cell r="D1034" t="str">
            <v>MALAYSIA</v>
          </cell>
          <cell r="E1034" t="str">
            <v>a3</v>
          </cell>
        </row>
        <row r="1035">
          <cell r="C1035" t="str">
            <v>Puente Hnos. S.A.</v>
          </cell>
          <cell r="D1035" t="str">
            <v>ARGENTINA</v>
          </cell>
          <cell r="E1035" t="str">
            <v>caa1</v>
          </cell>
        </row>
        <row r="1036">
          <cell r="C1036" t="str">
            <v>Punjab National Bank</v>
          </cell>
          <cell r="D1036" t="str">
            <v>INDIA</v>
          </cell>
          <cell r="E1036" t="str">
            <v>ba3</v>
          </cell>
        </row>
        <row r="1037">
          <cell r="C1037" t="str">
            <v>Punjab National Bank (International) Ltd</v>
          </cell>
          <cell r="D1037" t="str">
            <v>UNITED KINGDOM</v>
          </cell>
          <cell r="E1037" t="str">
            <v>baa3</v>
          </cell>
        </row>
        <row r="1038">
          <cell r="C1038" t="str">
            <v>Qatar International Islamic Bank (Q.S.C.)</v>
          </cell>
          <cell r="D1038" t="str">
            <v>QATAR</v>
          </cell>
          <cell r="E1038" t="str">
            <v>ba1</v>
          </cell>
        </row>
        <row r="1039">
          <cell r="C1039" t="str">
            <v>Qatar National Bank</v>
          </cell>
          <cell r="D1039" t="str">
            <v>QATAR</v>
          </cell>
          <cell r="E1039" t="str">
            <v>baa1</v>
          </cell>
        </row>
        <row r="1040">
          <cell r="C1040" t="str">
            <v>Qishloq Qurilish Bank</v>
          </cell>
          <cell r="D1040" t="str">
            <v>UZBEKISTAN</v>
          </cell>
          <cell r="E1040" t="str">
            <v>b2</v>
          </cell>
        </row>
        <row r="1041">
          <cell r="C1041" t="str">
            <v>QT Mutual Bank Limited</v>
          </cell>
          <cell r="D1041" t="str">
            <v>AUSTRALIA</v>
          </cell>
          <cell r="E1041" t="str">
            <v>baa1</v>
          </cell>
        </row>
        <row r="1042">
          <cell r="C1042" t="str">
            <v>QT Mutual Bank Limited</v>
          </cell>
          <cell r="D1042" t="str">
            <v>AUSTRALIA</v>
          </cell>
          <cell r="E1042" t="str">
            <v>baa1</v>
          </cell>
        </row>
        <row r="1043">
          <cell r="C1043" t="str">
            <v>Rabobank Nederland</v>
          </cell>
          <cell r="D1043" t="str">
            <v>NETHERLANDS</v>
          </cell>
          <cell r="E1043" t="str">
            <v>a1</v>
          </cell>
        </row>
        <row r="1044">
          <cell r="C1044" t="str">
            <v>Raiffeisen Bank Aval</v>
          </cell>
          <cell r="D1044" t="str">
            <v>UKRAINE</v>
          </cell>
          <cell r="E1044" t="str">
            <v>caa2</v>
          </cell>
        </row>
        <row r="1045">
          <cell r="C1045" t="str">
            <v>Raiffeisen Bank International AG</v>
          </cell>
          <cell r="D1045" t="str">
            <v>AUSTRIA</v>
          </cell>
          <cell r="E1045" t="str">
            <v>baa2</v>
          </cell>
        </row>
        <row r="1046">
          <cell r="C1046" t="str">
            <v>Raiffeisen Bank SA</v>
          </cell>
          <cell r="D1046" t="str">
            <v>ROMANIA</v>
          </cell>
          <cell r="E1046" t="str">
            <v>ba1</v>
          </cell>
        </row>
        <row r="1047">
          <cell r="C1047" t="str">
            <v>Raiffeisen Bankengruppe Oesterreich</v>
          </cell>
          <cell r="D1047" t="str">
            <v>AUSTRIA</v>
          </cell>
          <cell r="E1047" t="str">
            <v>baa2</v>
          </cell>
        </row>
        <row r="1048">
          <cell r="C1048" t="str">
            <v>Raiffeisen Schweiz</v>
          </cell>
          <cell r="D1048" t="str">
            <v>SWITZERLAND</v>
          </cell>
          <cell r="E1048" t="str">
            <v>a2</v>
          </cell>
        </row>
        <row r="1049">
          <cell r="C1049" t="str">
            <v>Raiffeisen-Gruppe</v>
          </cell>
          <cell r="D1049" t="str">
            <v>SWITZERLAND</v>
          </cell>
          <cell r="E1049" t="str">
            <v>a2</v>
          </cell>
        </row>
        <row r="1050">
          <cell r="C1050" t="str">
            <v>Raiffeisen-Landesbank Steiermark AG</v>
          </cell>
          <cell r="D1050" t="str">
            <v>AUSTRIA</v>
          </cell>
          <cell r="E1050" t="str">
            <v>baa2</v>
          </cell>
        </row>
        <row r="1051">
          <cell r="C1051" t="str">
            <v>Raiffeisen-Landesbank Tirol AG</v>
          </cell>
          <cell r="D1051" t="str">
            <v>AUSTRIA</v>
          </cell>
          <cell r="E1051" t="str">
            <v>baa2</v>
          </cell>
        </row>
        <row r="1052">
          <cell r="C1052" t="str">
            <v>Raiffeisen-Landesbank Tirol AG</v>
          </cell>
          <cell r="D1052" t="str">
            <v>AUSTRIA</v>
          </cell>
          <cell r="E1052" t="str">
            <v>baa2</v>
          </cell>
        </row>
        <row r="1053">
          <cell r="C1053" t="str">
            <v>Raiffeisenbank (Bulgaria) EAD</v>
          </cell>
          <cell r="D1053" t="str">
            <v>BULGARIA</v>
          </cell>
          <cell r="E1053" t="str">
            <v>ba2</v>
          </cell>
        </row>
        <row r="1054">
          <cell r="C1054" t="str">
            <v>Raiffeisenbank, a.s.</v>
          </cell>
          <cell r="D1054" t="str">
            <v>CZECH REPUBLIC</v>
          </cell>
          <cell r="E1054" t="str">
            <v>ba1</v>
          </cell>
        </row>
        <row r="1055">
          <cell r="C1055" t="str">
            <v>Raiffeisenlandesbank Niederoesterreich-Wien</v>
          </cell>
          <cell r="D1055" t="str">
            <v>AUSTRIA</v>
          </cell>
          <cell r="E1055" t="str">
            <v>baa2</v>
          </cell>
        </row>
        <row r="1056">
          <cell r="C1056" t="str">
            <v>Raiffeisenlandesbank Oberoesterreich AG</v>
          </cell>
          <cell r="D1056" t="str">
            <v>AUSTRIA</v>
          </cell>
          <cell r="E1056" t="str">
            <v>baa2</v>
          </cell>
        </row>
        <row r="1057">
          <cell r="C1057" t="str">
            <v>Raiffeisenlandesbank Vorarlberg</v>
          </cell>
          <cell r="D1057" t="str">
            <v>AUSTRIA</v>
          </cell>
          <cell r="E1057" t="str">
            <v>baa2</v>
          </cell>
        </row>
        <row r="1058">
          <cell r="C1058" t="str">
            <v>Raiffeisenverband Salzburg</v>
          </cell>
          <cell r="D1058" t="str">
            <v>AUSTRIA</v>
          </cell>
          <cell r="E1058" t="str">
            <v>baa2</v>
          </cell>
        </row>
        <row r="1059">
          <cell r="C1059" t="str">
            <v>Raiffeisenverband Salzburg</v>
          </cell>
          <cell r="D1059" t="str">
            <v>AUSTRIA</v>
          </cell>
          <cell r="E1059" t="str">
            <v>a3</v>
          </cell>
        </row>
        <row r="1060">
          <cell r="C1060" t="str">
            <v>Rawbank</v>
          </cell>
          <cell r="D1060" t="str">
            <v>DEMOCRATIC REPUBLIC OF THE CONGO</v>
          </cell>
          <cell r="E1060" t="str">
            <v>b3</v>
          </cell>
        </row>
        <row r="1061">
          <cell r="C1061" t="str">
            <v>Rawbank</v>
          </cell>
          <cell r="D1061" t="str">
            <v>DEMOCRATIC REPUBLIC OF THE CONGO</v>
          </cell>
          <cell r="E1061" t="str">
            <v>b3</v>
          </cell>
        </row>
        <row r="1062">
          <cell r="C1062" t="str">
            <v>RBC Bank (USA)</v>
          </cell>
          <cell r="D1062" t="str">
            <v>UNITED STATES</v>
          </cell>
          <cell r="E1062" t="str">
            <v>a2</v>
          </cell>
        </row>
        <row r="1063">
          <cell r="C1063" t="str">
            <v>RBC Investor Services Limited</v>
          </cell>
          <cell r="D1063" t="str">
            <v>UNITED KINGDOM</v>
          </cell>
          <cell r="E1063" t="str">
            <v>a2</v>
          </cell>
        </row>
        <row r="1064">
          <cell r="C1064" t="str">
            <v>RCB Bank Ltd.</v>
          </cell>
          <cell r="D1064" t="str">
            <v>CYPRUS</v>
          </cell>
          <cell r="E1064" t="str">
            <v>caa2</v>
          </cell>
        </row>
        <row r="1065">
          <cell r="C1065" t="str">
            <v>RCI Banque</v>
          </cell>
          <cell r="D1065" t="str">
            <v>FRANCE</v>
          </cell>
          <cell r="E1065" t="str">
            <v>baa3</v>
          </cell>
        </row>
        <row r="1066">
          <cell r="C1066" t="str">
            <v>Regions Bank</v>
          </cell>
          <cell r="D1066" t="str">
            <v>UNITED STATES</v>
          </cell>
          <cell r="E1066" t="str">
            <v>baa3</v>
          </cell>
        </row>
        <row r="1067">
          <cell r="C1067" t="str">
            <v>Resona Bank, Ltd.</v>
          </cell>
          <cell r="D1067" t="str">
            <v>JAPAN</v>
          </cell>
          <cell r="E1067" t="str">
            <v>baa2</v>
          </cell>
        </row>
        <row r="1068">
          <cell r="C1068" t="str">
            <v>RHB Bank Berhad</v>
          </cell>
          <cell r="D1068" t="str">
            <v>MALAYSIA</v>
          </cell>
          <cell r="E1068" t="str">
            <v>ba1</v>
          </cell>
        </row>
        <row r="1069">
          <cell r="C1069" t="str">
            <v>Ringkjobing Landbobank A/s</v>
          </cell>
          <cell r="D1069" t="str">
            <v>DENMARK</v>
          </cell>
          <cell r="E1069" t="str">
            <v>baa1</v>
          </cell>
        </row>
        <row r="1070">
          <cell r="C1070" t="str">
            <v>Riyad Bank</v>
          </cell>
          <cell r="D1070" t="str">
            <v>SAUDI ARABIA</v>
          </cell>
          <cell r="E1070" t="str">
            <v>a3</v>
          </cell>
        </row>
        <row r="1071">
          <cell r="C1071" t="str">
            <v>Rizal Commercial Banking Corporation</v>
          </cell>
          <cell r="D1071" t="str">
            <v>PHILIPPINES</v>
          </cell>
          <cell r="E1071" t="str">
            <v>ba3</v>
          </cell>
        </row>
        <row r="1072">
          <cell r="C1072" t="str">
            <v>Rock Building Society Limited (The)</v>
          </cell>
          <cell r="D1072" t="str">
            <v>AUSTRALIA</v>
          </cell>
          <cell r="E1072" t="str">
            <v>baa3</v>
          </cell>
        </row>
        <row r="1073">
          <cell r="C1073" t="str">
            <v>Rodovid Bank</v>
          </cell>
          <cell r="D1073" t="str">
            <v>UKRAINE</v>
          </cell>
          <cell r="E1073" t="str">
            <v>caa2</v>
          </cell>
        </row>
        <row r="1074">
          <cell r="C1074" t="str">
            <v>Rombo Compania Financiera S.A.</v>
          </cell>
          <cell r="D1074" t="str">
            <v>ARGENTINA</v>
          </cell>
          <cell r="E1074" t="str">
            <v>b2</v>
          </cell>
        </row>
        <row r="1075">
          <cell r="C1075" t="str">
            <v>Rosdorbank</v>
          </cell>
          <cell r="D1075" t="str">
            <v>RUSSIA</v>
          </cell>
          <cell r="E1075" t="str">
            <v>b3</v>
          </cell>
        </row>
        <row r="1076">
          <cell r="C1076" t="str">
            <v>Rosenergobank</v>
          </cell>
          <cell r="D1076" t="str">
            <v>RUSSIA</v>
          </cell>
          <cell r="E1076" t="str">
            <v>b3</v>
          </cell>
        </row>
        <row r="1077">
          <cell r="C1077" t="str">
            <v>Rosevrobank</v>
          </cell>
          <cell r="D1077" t="str">
            <v>RUSSIA</v>
          </cell>
          <cell r="E1077" t="str">
            <v>b1</v>
          </cell>
        </row>
        <row r="1078">
          <cell r="C1078" t="str">
            <v>Rosgosstrakh Bank OJSC</v>
          </cell>
          <cell r="D1078" t="str">
            <v>RUSSIA</v>
          </cell>
          <cell r="E1078" t="str">
            <v>b2</v>
          </cell>
        </row>
        <row r="1079">
          <cell r="C1079" t="str">
            <v>Rosprombank</v>
          </cell>
          <cell r="D1079" t="str">
            <v>RUSSIA</v>
          </cell>
          <cell r="E1079" t="str">
            <v>caa2</v>
          </cell>
        </row>
        <row r="1080">
          <cell r="C1080" t="str">
            <v>Rossiyskiy Kredit Bank</v>
          </cell>
          <cell r="D1080" t="str">
            <v>RUSSIA</v>
          </cell>
          <cell r="E1080" t="str">
            <v>caa1</v>
          </cell>
        </row>
        <row r="1081">
          <cell r="C1081" t="str">
            <v>Rossiysky Kapital Bank</v>
          </cell>
          <cell r="D1081" t="str">
            <v>RUSSIA</v>
          </cell>
          <cell r="E1081" t="str">
            <v>caa1</v>
          </cell>
        </row>
        <row r="1082">
          <cell r="C1082" t="str">
            <v>Royal Bank of Canada</v>
          </cell>
          <cell r="D1082" t="str">
            <v>CANADA</v>
          </cell>
          <cell r="E1082" t="str">
            <v>a2</v>
          </cell>
        </row>
        <row r="1083">
          <cell r="C1083" t="str">
            <v>Royal Bank of Scotland N.V.</v>
          </cell>
          <cell r="D1083" t="str">
            <v>NETHERLANDS</v>
          </cell>
          <cell r="E1083" t="str">
            <v>ba1</v>
          </cell>
        </row>
        <row r="1084">
          <cell r="C1084" t="str">
            <v>Royal Bank of Scotland plc</v>
          </cell>
          <cell r="D1084" t="str">
            <v>UNITED KINGDOM</v>
          </cell>
          <cell r="E1084" t="str">
            <v>ba1</v>
          </cell>
        </row>
        <row r="1085">
          <cell r="C1085" t="str">
            <v>Royal Trust Corporation of Canada</v>
          </cell>
          <cell r="D1085" t="str">
            <v>CANADA</v>
          </cell>
          <cell r="E1085" t="str">
            <v>a2</v>
          </cell>
        </row>
        <row r="1086">
          <cell r="C1086" t="str">
            <v>Rusfinance Bank</v>
          </cell>
          <cell r="D1086" t="str">
            <v>RUSSIA</v>
          </cell>
          <cell r="E1086" t="str">
            <v>ba1</v>
          </cell>
        </row>
        <row r="1087">
          <cell r="C1087" t="str">
            <v>Russian Agricultural Bank</v>
          </cell>
          <cell r="D1087" t="str">
            <v>RUSSIA</v>
          </cell>
          <cell r="E1087" t="str">
            <v>b3</v>
          </cell>
        </row>
        <row r="1088">
          <cell r="C1088" t="str">
            <v>Russian International Bank</v>
          </cell>
          <cell r="D1088" t="str">
            <v>RUSSIA</v>
          </cell>
          <cell r="E1088" t="str">
            <v>b3</v>
          </cell>
        </row>
        <row r="1089">
          <cell r="C1089" t="str">
            <v>Russian Regional Development Bank</v>
          </cell>
          <cell r="D1089" t="str">
            <v>RUSSIA</v>
          </cell>
          <cell r="E1089" t="str">
            <v>ba2</v>
          </cell>
        </row>
        <row r="1090">
          <cell r="C1090" t="str">
            <v>Russian Standard Bank</v>
          </cell>
          <cell r="D1090" t="str">
            <v>RUSSIA</v>
          </cell>
          <cell r="E1090" t="str">
            <v>b2</v>
          </cell>
        </row>
        <row r="1091">
          <cell r="C1091" t="str">
            <v>Russlavbank</v>
          </cell>
          <cell r="D1091" t="str">
            <v>RUSSIA</v>
          </cell>
          <cell r="E1091" t="str">
            <v>b3</v>
          </cell>
        </row>
        <row r="1092">
          <cell r="C1092" t="str">
            <v>Saigon - Hanoi Commercial Joint Stock Bank</v>
          </cell>
          <cell r="D1092" t="str">
            <v>VIETNAM</v>
          </cell>
          <cell r="E1092" t="str">
            <v>caa1</v>
          </cell>
        </row>
        <row r="1093">
          <cell r="C1093" t="str">
            <v>Saigon Thuong Tin Commercial Joint-Stock Bank</v>
          </cell>
          <cell r="D1093" t="str">
            <v>VIETNAM</v>
          </cell>
          <cell r="E1093" t="str">
            <v>caa1</v>
          </cell>
        </row>
        <row r="1094">
          <cell r="C1094" t="str">
            <v>Saitama Resona Bank, Ltd.</v>
          </cell>
          <cell r="D1094" t="str">
            <v>JAPAN</v>
          </cell>
          <cell r="E1094" t="str">
            <v>a2</v>
          </cell>
        </row>
        <row r="1095">
          <cell r="C1095" t="str">
            <v>Samba Financial Group</v>
          </cell>
          <cell r="D1095" t="str">
            <v>SAUDI ARABIA</v>
          </cell>
          <cell r="E1095" t="str">
            <v>a2</v>
          </cell>
        </row>
        <row r="1096">
          <cell r="C1096" t="str">
            <v>San-in Godo Bank, Ltd.</v>
          </cell>
          <cell r="D1096" t="str">
            <v>JAPAN</v>
          </cell>
          <cell r="E1096" t="str">
            <v>baa2</v>
          </cell>
        </row>
        <row r="1097">
          <cell r="C1097" t="str">
            <v>Sandnes Sparebank</v>
          </cell>
          <cell r="D1097" t="str">
            <v>NORWAY</v>
          </cell>
          <cell r="E1097" t="str">
            <v>ba2</v>
          </cell>
        </row>
        <row r="1098">
          <cell r="C1098" t="str">
            <v>Santa Barbara Bank &amp; Trust, N.A.</v>
          </cell>
          <cell r="D1098" t="str">
            <v>UNITED STATES</v>
          </cell>
          <cell r="E1098" t="str">
            <v>a2</v>
          </cell>
        </row>
        <row r="1099">
          <cell r="C1099" t="str">
            <v>Santander Bank, N.A.</v>
          </cell>
          <cell r="D1099" t="str">
            <v>UNITED STATES</v>
          </cell>
          <cell r="E1099" t="str">
            <v>baa1</v>
          </cell>
        </row>
        <row r="1100">
          <cell r="C1100" t="str">
            <v>Santander Consumer Bank AG</v>
          </cell>
          <cell r="D1100" t="str">
            <v>GERMANY</v>
          </cell>
          <cell r="E1100" t="str">
            <v>baa2</v>
          </cell>
        </row>
        <row r="1101">
          <cell r="C1101" t="str">
            <v>Santander Consumer Finance S.A.</v>
          </cell>
          <cell r="D1101" t="str">
            <v>SPAIN</v>
          </cell>
          <cell r="E1101" t="str">
            <v>baa1</v>
          </cell>
        </row>
        <row r="1102">
          <cell r="C1102" t="str">
            <v>Santander UK PLC</v>
          </cell>
          <cell r="D1102" t="str">
            <v>UNITED KINGDOM</v>
          </cell>
          <cell r="E1102" t="str">
            <v>baa1</v>
          </cell>
        </row>
        <row r="1103">
          <cell r="C1103" t="str">
            <v>SAROVBUSINESSBANK</v>
          </cell>
          <cell r="D1103" t="str">
            <v>RUSSIA</v>
          </cell>
          <cell r="E1103" t="str">
            <v>b2</v>
          </cell>
        </row>
        <row r="1104">
          <cell r="C1104" t="str">
            <v>Sasfin Bank Limited</v>
          </cell>
          <cell r="D1104" t="str">
            <v>SOUTH AFRICA</v>
          </cell>
          <cell r="E1104" t="str">
            <v>ba3</v>
          </cell>
        </row>
        <row r="1105">
          <cell r="C1105" t="str">
            <v>Saudi British Bank</v>
          </cell>
          <cell r="D1105" t="str">
            <v>SAUDI ARABIA</v>
          </cell>
          <cell r="E1105" t="str">
            <v>a2</v>
          </cell>
        </row>
        <row r="1106">
          <cell r="C1106" t="str">
            <v>Saudi Hollandi Bank</v>
          </cell>
          <cell r="D1106" t="str">
            <v>SAUDI ARABIA</v>
          </cell>
          <cell r="E1106" t="str">
            <v>baa1</v>
          </cell>
        </row>
        <row r="1107">
          <cell r="C1107" t="str">
            <v>Saudi Investment Bank</v>
          </cell>
          <cell r="D1107" t="str">
            <v>SAUDI ARABIA</v>
          </cell>
          <cell r="E1107" t="str">
            <v>baa2</v>
          </cell>
        </row>
        <row r="1108">
          <cell r="C1108" t="str">
            <v>Savdogar Bank</v>
          </cell>
          <cell r="D1108" t="str">
            <v>UZBEKISTAN</v>
          </cell>
          <cell r="E1108" t="str">
            <v>b2</v>
          </cell>
        </row>
        <row r="1109">
          <cell r="C1109" t="str">
            <v>Savings Bank of Ukraine</v>
          </cell>
          <cell r="D1109" t="str">
            <v>UKRAINE</v>
          </cell>
          <cell r="E1109" t="str">
            <v>caa3</v>
          </cell>
        </row>
        <row r="1110">
          <cell r="C1110" t="str">
            <v>SB Bank</v>
          </cell>
          <cell r="D1110" t="str">
            <v>RUSSIA</v>
          </cell>
          <cell r="E1110" t="str">
            <v>b3</v>
          </cell>
        </row>
        <row r="1111">
          <cell r="C1111" t="str">
            <v>SB Sberbank JSC</v>
          </cell>
          <cell r="D1111" t="str">
            <v>KAZAKHSTAN</v>
          </cell>
          <cell r="E1111" t="str">
            <v>ba2</v>
          </cell>
        </row>
        <row r="1112">
          <cell r="C1112" t="str">
            <v>Sberbank</v>
          </cell>
          <cell r="D1112" t="str">
            <v>RUSSIA</v>
          </cell>
          <cell r="E1112" t="str">
            <v>baa3</v>
          </cell>
        </row>
        <row r="1113">
          <cell r="C1113" t="str">
            <v>SBI Sumishin Net Bank, Ltd.</v>
          </cell>
          <cell r="D1113" t="str">
            <v>JAPAN</v>
          </cell>
          <cell r="E1113" t="str">
            <v>ba1</v>
          </cell>
        </row>
        <row r="1114">
          <cell r="C1114" t="str">
            <v>SC Citadele Banka</v>
          </cell>
          <cell r="D1114" t="str">
            <v>LATVIA</v>
          </cell>
          <cell r="E1114" t="str">
            <v>b3</v>
          </cell>
        </row>
        <row r="1115">
          <cell r="C1115" t="str">
            <v>Scotiabank Inverlat S.A.</v>
          </cell>
          <cell r="D1115" t="str">
            <v>MEXICO</v>
          </cell>
          <cell r="E1115" t="str">
            <v>a3</v>
          </cell>
        </row>
        <row r="1116">
          <cell r="C1116" t="str">
            <v>Scotiabank Peru</v>
          </cell>
          <cell r="D1116" t="str">
            <v>PERU</v>
          </cell>
          <cell r="E1116" t="str">
            <v>baa2</v>
          </cell>
        </row>
        <row r="1117">
          <cell r="C1117" t="str">
            <v>SEB</v>
          </cell>
          <cell r="D1117" t="str">
            <v>SWEDEN</v>
          </cell>
          <cell r="E1117" t="str">
            <v>baa1</v>
          </cell>
        </row>
        <row r="1118">
          <cell r="C1118" t="str">
            <v>SEB AG</v>
          </cell>
          <cell r="D1118" t="str">
            <v>GERMANY</v>
          </cell>
          <cell r="E1118" t="str">
            <v>baa1</v>
          </cell>
        </row>
        <row r="1119">
          <cell r="C1119" t="str">
            <v>Sekerbank T.A.S.</v>
          </cell>
          <cell r="D1119" t="str">
            <v>TURKEY</v>
          </cell>
          <cell r="E1119" t="str">
            <v>ba3</v>
          </cell>
        </row>
        <row r="1120">
          <cell r="C1120" t="str">
            <v>Shanghai Commercial Bank</v>
          </cell>
          <cell r="D1120" t="str">
            <v>HONG KONG</v>
          </cell>
          <cell r="E1120" t="str">
            <v>a2</v>
          </cell>
        </row>
        <row r="1121">
          <cell r="C1121" t="str">
            <v>Shanghai Pudong Development Bank Co., Ltd.</v>
          </cell>
          <cell r="D1121" t="str">
            <v>CHINA</v>
          </cell>
          <cell r="E1121" t="str">
            <v>ba2</v>
          </cell>
        </row>
        <row r="1122">
          <cell r="C1122" t="str">
            <v>Sharjah Islamic Bank PJSC</v>
          </cell>
          <cell r="D1122" t="str">
            <v>UNITED ARAB EMIRATES</v>
          </cell>
          <cell r="E1122" t="str">
            <v>baa3</v>
          </cell>
        </row>
        <row r="1123">
          <cell r="C1123" t="str">
            <v>Sharjah Islamic Bank PJSC</v>
          </cell>
          <cell r="D1123" t="str">
            <v>UNITED ARAB EMIRATES</v>
          </cell>
          <cell r="E1123" t="str">
            <v>baa3</v>
          </cell>
        </row>
        <row r="1124">
          <cell r="C1124" t="str">
            <v>Shinhan Bank</v>
          </cell>
          <cell r="D1124" t="str">
            <v>KOREA</v>
          </cell>
          <cell r="E1124" t="str">
            <v>baa1</v>
          </cell>
        </row>
        <row r="1125">
          <cell r="C1125" t="str">
            <v>Shinkin Central Bank</v>
          </cell>
          <cell r="D1125" t="str">
            <v>JAPAN</v>
          </cell>
          <cell r="E1125" t="str">
            <v>baa1</v>
          </cell>
        </row>
        <row r="1126">
          <cell r="C1126" t="str">
            <v>Shinsei Bank, Limited</v>
          </cell>
          <cell r="D1126" t="str">
            <v>JAPAN</v>
          </cell>
          <cell r="E1126" t="str">
            <v>ba2</v>
          </cell>
        </row>
        <row r="1127">
          <cell r="C1127" t="str">
            <v>Shizuoka Bank, Ltd.</v>
          </cell>
          <cell r="D1127" t="str">
            <v>JAPAN</v>
          </cell>
          <cell r="E1127" t="str">
            <v>a2</v>
          </cell>
        </row>
        <row r="1128">
          <cell r="C1128" t="str">
            <v>Shoko Chukin Bank, Ltd.</v>
          </cell>
          <cell r="D1128" t="str">
            <v>JAPAN</v>
          </cell>
          <cell r="E1128" t="str">
            <v>ba2</v>
          </cell>
        </row>
        <row r="1129">
          <cell r="C1129" t="str">
            <v>Siam City Bank Public Company Limited</v>
          </cell>
          <cell r="D1129" t="str">
            <v>THAILAND</v>
          </cell>
          <cell r="E1129" t="str">
            <v>ba2</v>
          </cell>
        </row>
        <row r="1130">
          <cell r="C1130" t="str">
            <v>Siam Commercial Bank Public Company Limited</v>
          </cell>
          <cell r="D1130" t="str">
            <v>THAILAND</v>
          </cell>
          <cell r="E1130" t="str">
            <v>baa2</v>
          </cell>
        </row>
        <row r="1131">
          <cell r="C1131" t="str">
            <v>Siauliu Bankas, AB</v>
          </cell>
          <cell r="D1131" t="str">
            <v>LITHUANIA</v>
          </cell>
          <cell r="E1131" t="str">
            <v>b1</v>
          </cell>
        </row>
        <row r="1132">
          <cell r="C1132" t="str">
            <v>Signature Bank</v>
          </cell>
          <cell r="D1132" t="str">
            <v>UNITED STATES</v>
          </cell>
          <cell r="E1132" t="str">
            <v>baa1</v>
          </cell>
        </row>
        <row r="1133">
          <cell r="C1133" t="str">
            <v>Silicon Valley Bank</v>
          </cell>
          <cell r="D1133" t="str">
            <v>UNITED STATES</v>
          </cell>
          <cell r="E1133" t="str">
            <v>a2</v>
          </cell>
        </row>
        <row r="1134">
          <cell r="C1134" t="str">
            <v>SkandiaBanken AB</v>
          </cell>
          <cell r="D1134" t="str">
            <v>SWEDEN</v>
          </cell>
          <cell r="E1134" t="str">
            <v>a3</v>
          </cell>
        </row>
        <row r="1135">
          <cell r="C1135" t="str">
            <v>SKB-Bank</v>
          </cell>
          <cell r="D1135" t="str">
            <v>RUSSIA</v>
          </cell>
          <cell r="E1135" t="str">
            <v>b2</v>
          </cell>
        </row>
        <row r="1136">
          <cell r="C1136" t="str">
            <v>Skipton Building Society</v>
          </cell>
          <cell r="D1136" t="str">
            <v>UNITED KINGDOM</v>
          </cell>
          <cell r="E1136" t="str">
            <v>ba1</v>
          </cell>
        </row>
        <row r="1137">
          <cell r="C1137" t="str">
            <v>Skudenes og Aakra Sparebank</v>
          </cell>
          <cell r="D1137" t="str">
            <v>NORWAY</v>
          </cell>
          <cell r="E1137" t="str">
            <v>ba3</v>
          </cell>
        </row>
        <row r="1138">
          <cell r="C1138" t="str">
            <v>SME Bank</v>
          </cell>
          <cell r="D1138" t="str">
            <v>RUSSIA</v>
          </cell>
          <cell r="E1138" t="str">
            <v>baa2</v>
          </cell>
        </row>
        <row r="1139">
          <cell r="C1139" t="str">
            <v>SME Development  Bank of Thailand</v>
          </cell>
          <cell r="D1139" t="str">
            <v>THAILAND</v>
          </cell>
          <cell r="E1139" t="str">
            <v>caa1</v>
          </cell>
        </row>
        <row r="1140">
          <cell r="C1140" t="str">
            <v>SMP Bank</v>
          </cell>
          <cell r="D1140" t="str">
            <v>RUSSIA</v>
          </cell>
          <cell r="E1140" t="str">
            <v>b3</v>
          </cell>
        </row>
        <row r="1141">
          <cell r="C1141" t="str">
            <v>SNS Bank N.V.</v>
          </cell>
          <cell r="D1141" t="str">
            <v>NETHERLANDS</v>
          </cell>
          <cell r="E1141" t="str">
            <v>ba1</v>
          </cell>
        </row>
        <row r="1142">
          <cell r="C1142" t="str">
            <v>Sobinbank</v>
          </cell>
          <cell r="D1142" t="str">
            <v>RUSSIA</v>
          </cell>
          <cell r="E1142" t="str">
            <v>b3</v>
          </cell>
        </row>
        <row r="1143">
          <cell r="C1143" t="str">
            <v>Societe Generale</v>
          </cell>
          <cell r="D1143" t="str">
            <v>FRANCE</v>
          </cell>
          <cell r="E1143" t="str">
            <v>baa2</v>
          </cell>
        </row>
        <row r="1144">
          <cell r="C1144" t="str">
            <v>Societe Tunisienne de Banque</v>
          </cell>
          <cell r="D1144" t="str">
            <v>TUNISIA</v>
          </cell>
          <cell r="E1144" t="str">
            <v>caa3</v>
          </cell>
        </row>
        <row r="1145">
          <cell r="C1145" t="str">
            <v>Socram Banque</v>
          </cell>
          <cell r="D1145" t="str">
            <v>FRANCE</v>
          </cell>
          <cell r="E1145" t="str">
            <v>baa1</v>
          </cell>
        </row>
        <row r="1146">
          <cell r="C1146" t="str">
            <v>Socram Banque</v>
          </cell>
          <cell r="D1146" t="str">
            <v>FRANCE</v>
          </cell>
          <cell r="E1146" t="str">
            <v>baa1</v>
          </cell>
        </row>
        <row r="1147">
          <cell r="C1147" t="str">
            <v>Sogne og Greipstad Sparebank</v>
          </cell>
          <cell r="D1147" t="str">
            <v>NORWAY</v>
          </cell>
          <cell r="E1147" t="str">
            <v>ba3</v>
          </cell>
        </row>
        <row r="1148">
          <cell r="C1148" t="str">
            <v>Solidarnost</v>
          </cell>
          <cell r="D1148" t="str">
            <v>RUSSIA</v>
          </cell>
          <cell r="E1148" t="str">
            <v>caa1</v>
          </cell>
        </row>
        <row r="1149">
          <cell r="C1149" t="str">
            <v>Sovcombank</v>
          </cell>
          <cell r="D1149" t="str">
            <v>RUSSIA</v>
          </cell>
          <cell r="E1149" t="str">
            <v>b2</v>
          </cell>
        </row>
        <row r="1150">
          <cell r="C1150" t="str">
            <v>Spar Nord Bank A/S</v>
          </cell>
          <cell r="D1150" t="str">
            <v>DENMARK</v>
          </cell>
          <cell r="E1150" t="str">
            <v>ba1</v>
          </cell>
        </row>
        <row r="1151">
          <cell r="C1151" t="str">
            <v>SpareBank 1 Nord-Norge</v>
          </cell>
          <cell r="D1151" t="str">
            <v>NORWAY</v>
          </cell>
          <cell r="E1151" t="str">
            <v>baa1</v>
          </cell>
        </row>
        <row r="1152">
          <cell r="C1152" t="str">
            <v>SpareBank 1 SMN</v>
          </cell>
          <cell r="D1152" t="str">
            <v>NORWAY</v>
          </cell>
          <cell r="E1152" t="str">
            <v>baa1</v>
          </cell>
        </row>
        <row r="1153">
          <cell r="C1153" t="str">
            <v>SpareBank 1 SR-Bank ASA</v>
          </cell>
          <cell r="D1153" t="str">
            <v>NORWAY</v>
          </cell>
          <cell r="E1153" t="str">
            <v>baa1</v>
          </cell>
        </row>
        <row r="1154">
          <cell r="C1154" t="str">
            <v>Sparebanken Hedmark</v>
          </cell>
          <cell r="D1154" t="str">
            <v>NORWAY</v>
          </cell>
          <cell r="E1154" t="str">
            <v>baa1</v>
          </cell>
        </row>
        <row r="1155">
          <cell r="C1155" t="str">
            <v>Sparebanken More</v>
          </cell>
          <cell r="D1155" t="str">
            <v>NORWAY</v>
          </cell>
          <cell r="E1155" t="str">
            <v>baa2</v>
          </cell>
        </row>
        <row r="1156">
          <cell r="C1156" t="str">
            <v>Sparebanken Oest</v>
          </cell>
          <cell r="D1156" t="str">
            <v>NORWAY</v>
          </cell>
          <cell r="E1156" t="str">
            <v>baa2</v>
          </cell>
        </row>
        <row r="1157">
          <cell r="C1157" t="str">
            <v>Sparebanken Sogn og Fjordane</v>
          </cell>
          <cell r="D1157" t="str">
            <v>NORWAY</v>
          </cell>
          <cell r="E1157" t="str">
            <v>baa2</v>
          </cell>
        </row>
        <row r="1158">
          <cell r="C1158" t="str">
            <v>Sparebanken Sor</v>
          </cell>
          <cell r="D1158" t="str">
            <v>NORWAY</v>
          </cell>
          <cell r="E1158" t="str">
            <v>baa1</v>
          </cell>
        </row>
        <row r="1159">
          <cell r="C1159" t="str">
            <v>Sparebanken Sor (Old)</v>
          </cell>
          <cell r="D1159" t="str">
            <v>NORWAY</v>
          </cell>
          <cell r="E1159" t="str">
            <v>baa2</v>
          </cell>
        </row>
        <row r="1160">
          <cell r="C1160" t="str">
            <v>Sparebanken Vest</v>
          </cell>
          <cell r="D1160" t="str">
            <v>NORWAY</v>
          </cell>
          <cell r="E1160" t="str">
            <v>baa1</v>
          </cell>
        </row>
        <row r="1161">
          <cell r="C1161" t="str">
            <v>Spareskillingsbanken</v>
          </cell>
          <cell r="D1161" t="str">
            <v>NORWAY</v>
          </cell>
          <cell r="E1161" t="str">
            <v>ba2</v>
          </cell>
        </row>
        <row r="1162">
          <cell r="C1162" t="str">
            <v>Sparkasse KoelnBonn</v>
          </cell>
          <cell r="D1162" t="str">
            <v>GERMANY</v>
          </cell>
          <cell r="E1162" t="str">
            <v>baa3</v>
          </cell>
        </row>
        <row r="1163">
          <cell r="C1163" t="str">
            <v>Sparkassen-Finanzgruppe</v>
          </cell>
          <cell r="D1163" t="str">
            <v>GERMANY</v>
          </cell>
          <cell r="E1163" t="str">
            <v>a2</v>
          </cell>
        </row>
        <row r="1164">
          <cell r="C1164" t="str">
            <v>Sparkassenverband Baden-Wuerttemberg</v>
          </cell>
          <cell r="D1164" t="str">
            <v>GERMANY</v>
          </cell>
          <cell r="E1164" t="str">
            <v>a3</v>
          </cell>
        </row>
        <row r="1165">
          <cell r="C1165" t="str">
            <v>St. Galler Kantonalbank</v>
          </cell>
          <cell r="D1165" t="str">
            <v>SWITZERLAND</v>
          </cell>
          <cell r="E1165" t="str">
            <v>a2</v>
          </cell>
        </row>
        <row r="1166">
          <cell r="C1166" t="str">
            <v>Standard Bank of South Africa</v>
          </cell>
          <cell r="D1166" t="str">
            <v>SOUTH AFRICA</v>
          </cell>
          <cell r="E1166" t="str">
            <v>baa1</v>
          </cell>
        </row>
        <row r="1167">
          <cell r="C1167" t="str">
            <v>Standard Bank Plc</v>
          </cell>
          <cell r="D1167" t="str">
            <v>UNITED KINGDOM</v>
          </cell>
          <cell r="E1167" t="str">
            <v>baa2</v>
          </cell>
        </row>
        <row r="1168">
          <cell r="C1168" t="str">
            <v>Standard Chartered Bank</v>
          </cell>
          <cell r="D1168" t="str">
            <v>UNITED KINGDOM</v>
          </cell>
          <cell r="E1168" t="str">
            <v>a1</v>
          </cell>
        </row>
        <row r="1169">
          <cell r="C1169" t="str">
            <v>Standard Chartered Bank (Hong Kong) Ltd</v>
          </cell>
          <cell r="D1169" t="str">
            <v>HONG KONG</v>
          </cell>
          <cell r="E1169" t="str">
            <v>a1</v>
          </cell>
        </row>
        <row r="1170">
          <cell r="C1170" t="str">
            <v>Standard Chartered Bank (Thai) Public Co Ltd</v>
          </cell>
          <cell r="D1170" t="str">
            <v>THAILAND</v>
          </cell>
          <cell r="E1170" t="str">
            <v>a3</v>
          </cell>
        </row>
        <row r="1171">
          <cell r="C1171" t="str">
            <v>Standard Chartered Bank Korea Limited</v>
          </cell>
          <cell r="D1171" t="str">
            <v>KOREA</v>
          </cell>
          <cell r="E1171" t="str">
            <v>a2</v>
          </cell>
        </row>
        <row r="1172">
          <cell r="C1172" t="str">
            <v>Standard Chartered Bank Malaysia Berhad</v>
          </cell>
          <cell r="D1172" t="str">
            <v>MALAYSIA</v>
          </cell>
          <cell r="E1172" t="str">
            <v>a2</v>
          </cell>
        </row>
        <row r="1173">
          <cell r="C1173" t="str">
            <v>StarBank</v>
          </cell>
          <cell r="D1173" t="str">
            <v>RUSSIA</v>
          </cell>
          <cell r="E1173" t="str">
            <v>caa3</v>
          </cell>
        </row>
        <row r="1174">
          <cell r="C1174" t="str">
            <v>State Bank of India</v>
          </cell>
          <cell r="D1174" t="str">
            <v>INDIA</v>
          </cell>
          <cell r="E1174" t="str">
            <v>ba1</v>
          </cell>
        </row>
        <row r="1175">
          <cell r="C1175" t="str">
            <v>State Bank of Mauritius Ltd.</v>
          </cell>
          <cell r="D1175" t="str">
            <v>MAURITIUS</v>
          </cell>
          <cell r="E1175" t="str">
            <v>baa2</v>
          </cell>
        </row>
        <row r="1176">
          <cell r="C1176" t="str">
            <v>State Street Bank and Trust Company</v>
          </cell>
          <cell r="D1176" t="str">
            <v>UNITED STATES</v>
          </cell>
          <cell r="E1176" t="str">
            <v>a1</v>
          </cell>
        </row>
        <row r="1177">
          <cell r="C1177" t="str">
            <v>Storebrand Bank</v>
          </cell>
          <cell r="D1177" t="str">
            <v>NORWAY</v>
          </cell>
          <cell r="E1177" t="str">
            <v>baa2</v>
          </cell>
        </row>
        <row r="1178">
          <cell r="C1178" t="str">
            <v>Stroykredit Bank</v>
          </cell>
          <cell r="D1178" t="str">
            <v>RUSSIA</v>
          </cell>
          <cell r="E1178" t="str">
            <v>caa1</v>
          </cell>
        </row>
        <row r="1179">
          <cell r="C1179" t="str">
            <v>Subsidiary Bank Sberbank of Russia</v>
          </cell>
          <cell r="D1179" t="str">
            <v>UKRAINE</v>
          </cell>
          <cell r="E1179" t="str">
            <v>caa1</v>
          </cell>
        </row>
        <row r="1180">
          <cell r="C1180" t="str">
            <v>Suhyup Bank</v>
          </cell>
          <cell r="D1180" t="str">
            <v>KOREA</v>
          </cell>
          <cell r="E1180" t="str">
            <v>ba3</v>
          </cell>
        </row>
        <row r="1181">
          <cell r="C1181" t="str">
            <v>Sumitomo Mitsui Banking Corporation</v>
          </cell>
          <cell r="D1181" t="str">
            <v>JAPAN</v>
          </cell>
          <cell r="E1181" t="str">
            <v>a3</v>
          </cell>
        </row>
        <row r="1182">
          <cell r="C1182" t="str">
            <v>Sumitomo Mitsui Banking Corporation Europe</v>
          </cell>
          <cell r="D1182" t="str">
            <v>UNITED KINGDOM</v>
          </cell>
          <cell r="E1182" t="str">
            <v>a3</v>
          </cell>
        </row>
        <row r="1183">
          <cell r="C1183" t="str">
            <v>Sumitomo Mitsui Trust Bank, Limited</v>
          </cell>
          <cell r="D1183" t="str">
            <v>JAPAN</v>
          </cell>
          <cell r="E1183" t="str">
            <v>a3</v>
          </cell>
        </row>
        <row r="1184">
          <cell r="C1184" t="str">
            <v>Suncorp-Metway Ltd.</v>
          </cell>
          <cell r="D1184" t="str">
            <v>AUSTRALIA</v>
          </cell>
          <cell r="E1184" t="str">
            <v>a2</v>
          </cell>
        </row>
        <row r="1185">
          <cell r="C1185" t="str">
            <v>SunTrust Bank</v>
          </cell>
          <cell r="D1185" t="str">
            <v>UNITED STATES</v>
          </cell>
          <cell r="E1185" t="str">
            <v>a3</v>
          </cell>
        </row>
        <row r="1186">
          <cell r="C1186" t="str">
            <v>Suruga Bank, Ltd.</v>
          </cell>
          <cell r="D1186" t="str">
            <v>JAPAN</v>
          </cell>
          <cell r="E1186" t="str">
            <v>baa2</v>
          </cell>
        </row>
        <row r="1187">
          <cell r="C1187" t="str">
            <v>Susquehanna Bank</v>
          </cell>
          <cell r="D1187" t="str">
            <v>UNITED STATES</v>
          </cell>
          <cell r="E1187" t="str">
            <v>baa1</v>
          </cell>
        </row>
        <row r="1188">
          <cell r="C1188" t="str">
            <v>Svenska Handelsbanken AB</v>
          </cell>
          <cell r="D1188" t="str">
            <v>SWEDEN</v>
          </cell>
          <cell r="E1188" t="str">
            <v>a3</v>
          </cell>
        </row>
        <row r="1189">
          <cell r="C1189" t="str">
            <v>Sviaz-Bank</v>
          </cell>
          <cell r="D1189" t="str">
            <v>RUSSIA</v>
          </cell>
          <cell r="E1189" t="str">
            <v>b1</v>
          </cell>
        </row>
        <row r="1190">
          <cell r="C1190" t="str">
            <v>SVYAZNOY BANK JOINT STOCK COMPANY</v>
          </cell>
          <cell r="D1190" t="str">
            <v>RUSSIA</v>
          </cell>
          <cell r="E1190" t="str">
            <v>caa1</v>
          </cell>
        </row>
        <row r="1191">
          <cell r="C1191" t="str">
            <v>Swedbank AB</v>
          </cell>
          <cell r="D1191" t="str">
            <v>SWEDEN</v>
          </cell>
          <cell r="E1191" t="str">
            <v>baa1</v>
          </cell>
        </row>
        <row r="1192">
          <cell r="C1192" t="str">
            <v>Sydbank A/S</v>
          </cell>
          <cell r="D1192" t="str">
            <v>DENMARK</v>
          </cell>
          <cell r="E1192" t="str">
            <v>baa2</v>
          </cell>
        </row>
        <row r="1193">
          <cell r="C1193" t="str">
            <v>Synchrony Bank</v>
          </cell>
          <cell r="D1193" t="str">
            <v>UNITED STATES</v>
          </cell>
          <cell r="E1193" t="str">
            <v>ba2</v>
          </cell>
        </row>
        <row r="1194">
          <cell r="C1194" t="str">
            <v>Syndicate Bank</v>
          </cell>
          <cell r="D1194" t="str">
            <v>INDIA</v>
          </cell>
          <cell r="E1194" t="str">
            <v>ba2</v>
          </cell>
        </row>
        <row r="1195">
          <cell r="C1195" t="str">
            <v>Synovus Bank</v>
          </cell>
          <cell r="D1195" t="str">
            <v>UNITED STATES</v>
          </cell>
          <cell r="E1195" t="str">
            <v>ba2</v>
          </cell>
        </row>
        <row r="1196">
          <cell r="C1196" t="str">
            <v>T.C. Ziraat Bankasi</v>
          </cell>
          <cell r="D1196" t="str">
            <v>TURKEY</v>
          </cell>
          <cell r="E1196" t="str">
            <v>ba1</v>
          </cell>
        </row>
        <row r="1197">
          <cell r="C1197" t="str">
            <v>Taipei Fubon Commercial Bank Co Ltd</v>
          </cell>
          <cell r="D1197" t="str">
            <v>TAIWAN</v>
          </cell>
          <cell r="E1197" t="str">
            <v>baa2</v>
          </cell>
        </row>
        <row r="1198">
          <cell r="C1198" t="str">
            <v>Tamweel PJSC</v>
          </cell>
          <cell r="D1198" t="str">
            <v>UNITED ARAB EMIRATES</v>
          </cell>
          <cell r="E1198" t="str">
            <v>baa1</v>
          </cell>
        </row>
        <row r="1199">
          <cell r="C1199" t="str">
            <v>Tatfondbank</v>
          </cell>
          <cell r="D1199" t="str">
            <v>RUSSIA</v>
          </cell>
          <cell r="E1199" t="str">
            <v>b3</v>
          </cell>
        </row>
        <row r="1200">
          <cell r="C1200" t="str">
            <v>Tatra banka, a.s.</v>
          </cell>
          <cell r="D1200" t="str">
            <v>SLOVAK REPUBLIC</v>
          </cell>
          <cell r="E1200" t="str">
            <v>baa2</v>
          </cell>
        </row>
        <row r="1201">
          <cell r="C1201" t="str">
            <v>TBC Bank</v>
          </cell>
          <cell r="D1201" t="str">
            <v>GEORGIA</v>
          </cell>
          <cell r="E1201" t="str">
            <v>ba3</v>
          </cell>
        </row>
        <row r="1202">
          <cell r="C1202" t="str">
            <v>TCF National Bank</v>
          </cell>
          <cell r="D1202" t="str">
            <v>UNITED STATES</v>
          </cell>
          <cell r="E1202" t="str">
            <v>baa1</v>
          </cell>
        </row>
        <row r="1203">
          <cell r="C1203" t="str">
            <v>TD Bank, N.A.</v>
          </cell>
          <cell r="D1203" t="str">
            <v>UNITED STATES</v>
          </cell>
          <cell r="E1203" t="str">
            <v>aa3</v>
          </cell>
        </row>
        <row r="1204">
          <cell r="C1204" t="str">
            <v>Texas Capital Bank, National Association</v>
          </cell>
          <cell r="D1204" t="str">
            <v>UNITED STATES</v>
          </cell>
          <cell r="E1204" t="str">
            <v>baa2</v>
          </cell>
        </row>
        <row r="1205">
          <cell r="C1205" t="str">
            <v>Texas Capital Bank, National Association</v>
          </cell>
          <cell r="D1205" t="str">
            <v>UNITED STATES</v>
          </cell>
          <cell r="E1205" t="str">
            <v>baa2</v>
          </cell>
        </row>
        <row r="1206">
          <cell r="C1206" t="str">
            <v>Tinkoff.Credit Systems</v>
          </cell>
          <cell r="D1206" t="str">
            <v>RUSSIA</v>
          </cell>
          <cell r="E1206" t="str">
            <v>b2</v>
          </cell>
        </row>
        <row r="1207">
          <cell r="C1207" t="str">
            <v>TMB Bank Public Company Limited</v>
          </cell>
          <cell r="D1207" t="str">
            <v>THAILAND</v>
          </cell>
          <cell r="E1207" t="str">
            <v>ba2</v>
          </cell>
        </row>
        <row r="1208">
          <cell r="C1208" t="str">
            <v>Toronto-Dominion Bank (The)</v>
          </cell>
          <cell r="D1208" t="str">
            <v>CANADA</v>
          </cell>
          <cell r="E1208" t="str">
            <v>aa3</v>
          </cell>
        </row>
        <row r="1209">
          <cell r="C1209" t="str">
            <v>Toyota Compania Financiera de Argentina S.A.</v>
          </cell>
          <cell r="D1209" t="str">
            <v>ARGENTINA</v>
          </cell>
          <cell r="E1209" t="str">
            <v>ba2</v>
          </cell>
        </row>
        <row r="1210">
          <cell r="C1210" t="str">
            <v>Trade and Development Bank of Mongolia LLC</v>
          </cell>
          <cell r="D1210" t="str">
            <v>MONGOLIA</v>
          </cell>
          <cell r="E1210" t="str">
            <v>b3</v>
          </cell>
        </row>
        <row r="1211">
          <cell r="C1211" t="str">
            <v>TranscapitalBank JSC Bank</v>
          </cell>
          <cell r="D1211" t="str">
            <v>RUSSIA</v>
          </cell>
          <cell r="E1211" t="str">
            <v>b1</v>
          </cell>
        </row>
        <row r="1212">
          <cell r="C1212" t="str">
            <v>TransCreditBank</v>
          </cell>
          <cell r="D1212" t="str">
            <v>RUSSIA</v>
          </cell>
          <cell r="E1212" t="str">
            <v>baa3</v>
          </cell>
        </row>
        <row r="1213">
          <cell r="C1213" t="str">
            <v>Trasta Komercbanka</v>
          </cell>
          <cell r="D1213" t="str">
            <v>LATVIA</v>
          </cell>
          <cell r="E1213" t="str">
            <v>b3</v>
          </cell>
        </row>
        <row r="1214">
          <cell r="C1214" t="str">
            <v>Trust &amp; Custody Services Bank, Ltd.</v>
          </cell>
          <cell r="D1214" t="str">
            <v>JAPAN</v>
          </cell>
          <cell r="E1214" t="str">
            <v>a1</v>
          </cell>
        </row>
        <row r="1215">
          <cell r="C1215" t="str">
            <v>Trustmark National Bank</v>
          </cell>
          <cell r="D1215" t="str">
            <v>UNITED STATES</v>
          </cell>
          <cell r="E1215" t="str">
            <v>a3</v>
          </cell>
        </row>
        <row r="1216">
          <cell r="C1216" t="str">
            <v>Tsesna Bank</v>
          </cell>
          <cell r="D1216" t="str">
            <v>KAZAKHSTAN</v>
          </cell>
          <cell r="E1216" t="str">
            <v>caa1</v>
          </cell>
        </row>
        <row r="1217">
          <cell r="C1217" t="str">
            <v>Turk Ekonomi Bankasi AS</v>
          </cell>
          <cell r="D1217" t="str">
            <v>TURKEY</v>
          </cell>
          <cell r="E1217" t="str">
            <v>baa3</v>
          </cell>
        </row>
        <row r="1218">
          <cell r="C1218" t="str">
            <v>Turkiye Garanti Bankasi AS</v>
          </cell>
          <cell r="D1218" t="str">
            <v>TURKEY</v>
          </cell>
          <cell r="E1218" t="str">
            <v>ba1</v>
          </cell>
        </row>
        <row r="1219">
          <cell r="C1219" t="str">
            <v>Turkiye Halk Bankasi A.S.</v>
          </cell>
          <cell r="D1219" t="str">
            <v>TURKEY</v>
          </cell>
          <cell r="E1219" t="str">
            <v>ba1</v>
          </cell>
        </row>
        <row r="1220">
          <cell r="C1220" t="str">
            <v>Turkiye Is Bankasi AS</v>
          </cell>
          <cell r="D1220" t="str">
            <v>TURKEY</v>
          </cell>
          <cell r="E1220" t="str">
            <v>ba1</v>
          </cell>
        </row>
        <row r="1221">
          <cell r="C1221" t="str">
            <v>Turkiye Sinai Kalkinma Bankasi A.S.</v>
          </cell>
          <cell r="D1221" t="str">
            <v>TURKEY</v>
          </cell>
          <cell r="E1221" t="str">
            <v>ba1</v>
          </cell>
        </row>
        <row r="1222">
          <cell r="C1222" t="str">
            <v>Turkiye Vakiflar Bankasi TAO</v>
          </cell>
          <cell r="D1222" t="str">
            <v>TURKEY</v>
          </cell>
          <cell r="E1222" t="str">
            <v>ba1</v>
          </cell>
        </row>
        <row r="1223">
          <cell r="C1223" t="str">
            <v>U.S. Bank National Association</v>
          </cell>
          <cell r="D1223" t="str">
            <v>UNITED STATES</v>
          </cell>
          <cell r="E1223" t="str">
            <v>aa3</v>
          </cell>
        </row>
        <row r="1224">
          <cell r="C1224" t="str">
            <v>U.S. Bank National Association ND</v>
          </cell>
          <cell r="D1224" t="str">
            <v>UNITED STATES</v>
          </cell>
          <cell r="E1224" t="str">
            <v>aa3</v>
          </cell>
        </row>
        <row r="1225">
          <cell r="C1225" t="str">
            <v>Ubank Limited</v>
          </cell>
          <cell r="D1225" t="str">
            <v>SOUTH AFRICA</v>
          </cell>
          <cell r="E1225" t="str">
            <v>b3</v>
          </cell>
        </row>
        <row r="1226">
          <cell r="C1226" t="str">
            <v>UBS AG</v>
          </cell>
          <cell r="D1226" t="str">
            <v>SWITZERLAND</v>
          </cell>
          <cell r="E1226" t="str">
            <v>baa2</v>
          </cell>
        </row>
        <row r="1227">
          <cell r="C1227" t="str">
            <v>UBS DEUTSCHLAND AG</v>
          </cell>
          <cell r="D1227" t="str">
            <v>GERMANY</v>
          </cell>
          <cell r="E1227" t="str">
            <v>baa2</v>
          </cell>
        </row>
        <row r="1228">
          <cell r="C1228" t="str">
            <v>Ukreximbank</v>
          </cell>
          <cell r="D1228" t="str">
            <v>UKRAINE</v>
          </cell>
          <cell r="E1228" t="str">
            <v>caa3</v>
          </cell>
        </row>
        <row r="1229">
          <cell r="C1229" t="str">
            <v>Ukrinbank</v>
          </cell>
          <cell r="D1229" t="str">
            <v>UKRAINE</v>
          </cell>
          <cell r="E1229" t="str">
            <v>caa1</v>
          </cell>
        </row>
        <row r="1230">
          <cell r="C1230" t="str">
            <v>UkrSibbank</v>
          </cell>
          <cell r="D1230" t="str">
            <v>UKRAINE</v>
          </cell>
          <cell r="E1230" t="str">
            <v>ba2</v>
          </cell>
        </row>
        <row r="1231">
          <cell r="C1231" t="str">
            <v>Ulster Bank Ireland Limited</v>
          </cell>
          <cell r="D1231" t="str">
            <v>IRELAND</v>
          </cell>
          <cell r="E1231" t="str">
            <v>baa3</v>
          </cell>
        </row>
        <row r="1232">
          <cell r="C1232" t="str">
            <v>Ulster Bank Limited</v>
          </cell>
          <cell r="D1232" t="str">
            <v>UNITED KINGDOM</v>
          </cell>
          <cell r="E1232" t="str">
            <v>baa3</v>
          </cell>
        </row>
        <row r="1233">
          <cell r="C1233" t="str">
            <v>Uniastrum Bank</v>
          </cell>
          <cell r="D1233" t="str">
            <v>RUSSIA</v>
          </cell>
          <cell r="E1233" t="str">
            <v>caa2</v>
          </cell>
        </row>
        <row r="1234">
          <cell r="C1234" t="str">
            <v>Unibank CJSC</v>
          </cell>
          <cell r="D1234" t="str">
            <v>ARMENIA</v>
          </cell>
          <cell r="E1234" t="str">
            <v>b2</v>
          </cell>
        </row>
        <row r="1235">
          <cell r="C1235" t="str">
            <v>UniBank Commercial Bank</v>
          </cell>
          <cell r="D1235" t="str">
            <v>AZERBAIJAN</v>
          </cell>
          <cell r="E1235" t="str">
            <v>b2</v>
          </cell>
        </row>
        <row r="1236">
          <cell r="C1236" t="str">
            <v>Unicaja</v>
          </cell>
          <cell r="D1236" t="str">
            <v>SPAIN</v>
          </cell>
          <cell r="E1236" t="str">
            <v>a2</v>
          </cell>
        </row>
        <row r="1237">
          <cell r="C1237" t="str">
            <v>Unicaja Banco</v>
          </cell>
          <cell r="D1237" t="str">
            <v>SPAIN</v>
          </cell>
          <cell r="E1237" t="str">
            <v>b1</v>
          </cell>
        </row>
        <row r="1238">
          <cell r="C1238" t="str">
            <v>UniCredit Bank AG</v>
          </cell>
          <cell r="D1238" t="str">
            <v>GERMANY</v>
          </cell>
          <cell r="E1238" t="str">
            <v>baa3</v>
          </cell>
        </row>
        <row r="1239">
          <cell r="C1239" t="str">
            <v>UniCredit Bank Austria AG</v>
          </cell>
          <cell r="D1239" t="str">
            <v>AUSTRIA</v>
          </cell>
          <cell r="E1239" t="str">
            <v>ba1</v>
          </cell>
        </row>
        <row r="1240">
          <cell r="C1240" t="str">
            <v>UniCredit Bank Czech Republic and Slovakia</v>
          </cell>
          <cell r="D1240" t="str">
            <v>CZECH REPUBLIC</v>
          </cell>
          <cell r="E1240" t="str">
            <v>baa3</v>
          </cell>
        </row>
        <row r="1241">
          <cell r="C1241" t="str">
            <v>UniCredit Bank Czech Republic and Slovakia</v>
          </cell>
          <cell r="D1241" t="str">
            <v>CZECH REPUBLIC</v>
          </cell>
          <cell r="E1241" t="str">
            <v>ba1</v>
          </cell>
        </row>
        <row r="1242">
          <cell r="C1242" t="str">
            <v>UniCredit Bank Slovakia a.s.</v>
          </cell>
          <cell r="D1242" t="str">
            <v>SLOVAK REPUBLIC</v>
          </cell>
          <cell r="E1242" t="str">
            <v>baa3</v>
          </cell>
        </row>
        <row r="1243">
          <cell r="C1243" t="str">
            <v>UniCredit Luxembourg S.A.</v>
          </cell>
          <cell r="D1243" t="str">
            <v>LUXEMBOURG</v>
          </cell>
          <cell r="E1243" t="str">
            <v>baa3</v>
          </cell>
        </row>
        <row r="1244">
          <cell r="C1244" t="str">
            <v>UniCredit SpA</v>
          </cell>
          <cell r="D1244" t="str">
            <v>ITALY</v>
          </cell>
          <cell r="E1244" t="str">
            <v>ba1</v>
          </cell>
        </row>
        <row r="1245">
          <cell r="C1245" t="str">
            <v>UNIFIN</v>
          </cell>
          <cell r="D1245" t="str">
            <v>RUSSIA</v>
          </cell>
          <cell r="E1245" t="str">
            <v>b3</v>
          </cell>
        </row>
        <row r="1246">
          <cell r="C1246" t="str">
            <v>Union Bank of India</v>
          </cell>
          <cell r="D1246" t="str">
            <v>INDIA</v>
          </cell>
          <cell r="E1246" t="str">
            <v>ba2</v>
          </cell>
        </row>
        <row r="1247">
          <cell r="C1247" t="str">
            <v>Union de Credito Agri de Cuauhtemoc, S.A.</v>
          </cell>
          <cell r="D1247" t="str">
            <v>MEXICO</v>
          </cell>
          <cell r="E1247" t="str">
            <v>b1</v>
          </cell>
        </row>
        <row r="1248">
          <cell r="C1248" t="str">
            <v>Union de Credito Empresarial de Cuauhtemoc</v>
          </cell>
          <cell r="D1248" t="str">
            <v>MEXICO</v>
          </cell>
          <cell r="E1248" t="str">
            <v>caa3</v>
          </cell>
        </row>
        <row r="1249">
          <cell r="C1249" t="str">
            <v>Union de Credito Progreso, S.A.</v>
          </cell>
          <cell r="D1249" t="str">
            <v>MEXICO</v>
          </cell>
          <cell r="E1249" t="str">
            <v>b3</v>
          </cell>
        </row>
        <row r="1250">
          <cell r="C1250" t="str">
            <v>Union National Bank PJSC</v>
          </cell>
          <cell r="D1250" t="str">
            <v>UNITED ARAB EMIRATES</v>
          </cell>
          <cell r="E1250" t="str">
            <v>baa3</v>
          </cell>
        </row>
        <row r="1251">
          <cell r="C1251" t="str">
            <v>Unione di Banche Italiane S.c.p.A.</v>
          </cell>
          <cell r="D1251" t="str">
            <v>ITALY</v>
          </cell>
          <cell r="E1251" t="str">
            <v>ba1</v>
          </cell>
        </row>
        <row r="1252">
          <cell r="C1252" t="str">
            <v>Unipol Banca</v>
          </cell>
          <cell r="D1252" t="str">
            <v>ITALY</v>
          </cell>
          <cell r="E1252" t="str">
            <v>ba2</v>
          </cell>
        </row>
        <row r="1253">
          <cell r="C1253" t="str">
            <v>United Arab Bank PJSC</v>
          </cell>
          <cell r="D1253" t="str">
            <v>UNITED ARAB EMIRATES</v>
          </cell>
          <cell r="E1253" t="str">
            <v>baa2</v>
          </cell>
        </row>
        <row r="1254">
          <cell r="C1254" t="str">
            <v>United Bank</v>
          </cell>
          <cell r="D1254" t="str">
            <v>UNITED STATES</v>
          </cell>
          <cell r="E1254" t="str">
            <v>a3</v>
          </cell>
        </row>
        <row r="1255">
          <cell r="C1255" t="str">
            <v>United Bank Ltd.</v>
          </cell>
          <cell r="D1255" t="str">
            <v>PAKISTAN</v>
          </cell>
          <cell r="E1255" t="str">
            <v>caa1</v>
          </cell>
        </row>
        <row r="1256">
          <cell r="C1256" t="str">
            <v>United Bank, Inc.</v>
          </cell>
          <cell r="D1256" t="str">
            <v>UNITED STATES</v>
          </cell>
          <cell r="E1256" t="str">
            <v>a3</v>
          </cell>
        </row>
        <row r="1257">
          <cell r="C1257" t="str">
            <v>United Coconut Planters Bank</v>
          </cell>
          <cell r="D1257" t="str">
            <v>PHILIPPINES</v>
          </cell>
          <cell r="E1257" t="str">
            <v>caa1</v>
          </cell>
        </row>
        <row r="1258">
          <cell r="C1258" t="str">
            <v>United Gulf Bank B.S.C.</v>
          </cell>
          <cell r="D1258" t="str">
            <v>BAHRAIN - OFF SHORE</v>
          </cell>
          <cell r="E1258" t="str">
            <v>ba2</v>
          </cell>
        </row>
        <row r="1259">
          <cell r="C1259" t="str">
            <v>United Overseas Bank (Thai) Public Co Ltd</v>
          </cell>
          <cell r="D1259" t="str">
            <v>THAILAND</v>
          </cell>
          <cell r="E1259" t="str">
            <v>baa1</v>
          </cell>
        </row>
        <row r="1260">
          <cell r="C1260" t="str">
            <v>United Overseas Bank Limited</v>
          </cell>
          <cell r="D1260" t="str">
            <v>SINGAPORE</v>
          </cell>
          <cell r="E1260" t="str">
            <v>aa3</v>
          </cell>
        </row>
        <row r="1261">
          <cell r="C1261" t="str">
            <v>Uzbek-Turkish Bank</v>
          </cell>
          <cell r="D1261" t="str">
            <v>UZBEKISTAN</v>
          </cell>
          <cell r="E1261" t="str">
            <v>b2</v>
          </cell>
        </row>
        <row r="1262">
          <cell r="C1262" t="str">
            <v>Uzbek-Turkish Bank</v>
          </cell>
          <cell r="D1262" t="str">
            <v>UZBEKISTAN</v>
          </cell>
          <cell r="E1262" t="str">
            <v>b2</v>
          </cell>
        </row>
        <row r="1263">
          <cell r="C1263" t="str">
            <v>VAB Bank</v>
          </cell>
          <cell r="D1263" t="str">
            <v>UKRAINE</v>
          </cell>
          <cell r="E1263" t="str">
            <v>caa3</v>
          </cell>
        </row>
        <row r="1264">
          <cell r="C1264" t="str">
            <v>Valiant Bank AG</v>
          </cell>
          <cell r="D1264" t="str">
            <v>SWITZERLAND</v>
          </cell>
          <cell r="E1264" t="str">
            <v>baa1</v>
          </cell>
        </row>
        <row r="1265">
          <cell r="C1265" t="str">
            <v>Valley National Bank</v>
          </cell>
          <cell r="D1265" t="str">
            <v>UNITED STATES</v>
          </cell>
          <cell r="E1265" t="str">
            <v>a2</v>
          </cell>
        </row>
        <row r="1266">
          <cell r="C1266" t="str">
            <v>Veneto Banca ScpA</v>
          </cell>
          <cell r="D1266" t="str">
            <v>ITALY</v>
          </cell>
          <cell r="E1266" t="str">
            <v>b1</v>
          </cell>
        </row>
        <row r="1267">
          <cell r="C1267" t="str">
            <v>Victoria Teachers Mutual Bank</v>
          </cell>
          <cell r="D1267" t="str">
            <v>AUSTRALIA</v>
          </cell>
          <cell r="E1267" t="str">
            <v>baa1</v>
          </cell>
        </row>
        <row r="1268">
          <cell r="C1268" t="str">
            <v>Victoria Teachers Mutual Bank</v>
          </cell>
          <cell r="D1268" t="str">
            <v>AUSTRALIA</v>
          </cell>
          <cell r="E1268" t="str">
            <v>baa1</v>
          </cell>
        </row>
        <row r="1269">
          <cell r="C1269" t="str">
            <v>Vietnam Bank for Industry and Trade</v>
          </cell>
          <cell r="D1269" t="str">
            <v>VIETNAM</v>
          </cell>
          <cell r="E1269" t="str">
            <v>b2</v>
          </cell>
        </row>
        <row r="1270">
          <cell r="C1270" t="str">
            <v>Vietnam Bank for Industry and Trade</v>
          </cell>
          <cell r="D1270" t="str">
            <v>VIETNAM</v>
          </cell>
          <cell r="E1270" t="str">
            <v>b3</v>
          </cell>
        </row>
        <row r="1271">
          <cell r="C1271" t="str">
            <v>Vietnam International Bank</v>
          </cell>
          <cell r="D1271" t="str">
            <v>VIETNAM</v>
          </cell>
          <cell r="E1271" t="str">
            <v>caa1</v>
          </cell>
        </row>
        <row r="1272">
          <cell r="C1272" t="str">
            <v>Vietnam Prosperity Jt. Stk. Commercial Bank</v>
          </cell>
          <cell r="D1272" t="str">
            <v>VIETNAM</v>
          </cell>
          <cell r="E1272" t="str">
            <v>caa1</v>
          </cell>
        </row>
        <row r="1273">
          <cell r="C1273" t="str">
            <v>Vietnam Technological and Comm'l JSB</v>
          </cell>
          <cell r="D1273" t="str">
            <v>VIETNAM</v>
          </cell>
          <cell r="E1273" t="str">
            <v>caa1</v>
          </cell>
        </row>
        <row r="1274">
          <cell r="C1274" t="str">
            <v>Vneshprombank</v>
          </cell>
          <cell r="D1274" t="str">
            <v>RUSSIA</v>
          </cell>
          <cell r="E1274" t="str">
            <v>b2</v>
          </cell>
        </row>
        <row r="1275">
          <cell r="C1275" t="str">
            <v>Volkswagen Bank GmbH</v>
          </cell>
          <cell r="D1275" t="str">
            <v>GERMANY</v>
          </cell>
          <cell r="E1275" t="str">
            <v>a3</v>
          </cell>
        </row>
        <row r="1276">
          <cell r="C1276" t="str">
            <v>Volkswagen Bank, S.A.</v>
          </cell>
          <cell r="D1276" t="str">
            <v>MEXICO</v>
          </cell>
          <cell r="E1276" t="str">
            <v>ba2</v>
          </cell>
        </row>
        <row r="1277">
          <cell r="C1277" t="str">
            <v>Volkswagen Financial Services AG</v>
          </cell>
          <cell r="D1277" t="str">
            <v>GERMANY</v>
          </cell>
          <cell r="E1277" t="str">
            <v>a3</v>
          </cell>
        </row>
        <row r="1278">
          <cell r="C1278" t="str">
            <v>Volvo Auto Bank Deutschland GmbH</v>
          </cell>
          <cell r="D1278" t="str">
            <v>GERMANY</v>
          </cell>
          <cell r="E1278" t="str">
            <v>ba3</v>
          </cell>
        </row>
        <row r="1279">
          <cell r="C1279" t="str">
            <v>Volvofinans Bank AB</v>
          </cell>
          <cell r="D1279" t="str">
            <v>SWEDEN</v>
          </cell>
          <cell r="E1279" t="str">
            <v>baa3</v>
          </cell>
        </row>
        <row r="1280">
          <cell r="C1280" t="str">
            <v>Vorarlberger Landes- und Hypothekenbank AG</v>
          </cell>
          <cell r="D1280" t="str">
            <v>AUSTRIA</v>
          </cell>
          <cell r="E1280" t="str">
            <v>baa3</v>
          </cell>
        </row>
        <row r="1281">
          <cell r="C1281" t="str">
            <v>Vostochny Express Bank</v>
          </cell>
          <cell r="D1281" t="str">
            <v>RUSSIA</v>
          </cell>
          <cell r="E1281" t="str">
            <v>b1</v>
          </cell>
        </row>
        <row r="1282">
          <cell r="C1282" t="str">
            <v>Vozrozhdenie Bank</v>
          </cell>
          <cell r="D1282" t="str">
            <v>RUSSIA</v>
          </cell>
          <cell r="E1282" t="str">
            <v>ba3</v>
          </cell>
        </row>
        <row r="1283">
          <cell r="C1283" t="str">
            <v>Vseobecna uverova banka, a.s.</v>
          </cell>
          <cell r="D1283" t="str">
            <v>SLOVAK REPUBLIC</v>
          </cell>
          <cell r="E1283" t="str">
            <v>baa2</v>
          </cell>
        </row>
        <row r="1284">
          <cell r="C1284" t="str">
            <v>VTB Bank (Armenia)</v>
          </cell>
          <cell r="D1284" t="str">
            <v>ARMENIA</v>
          </cell>
          <cell r="E1284" t="str">
            <v>ba1</v>
          </cell>
        </row>
        <row r="1285">
          <cell r="C1285" t="str">
            <v>VTB Bank (Armenia)</v>
          </cell>
          <cell r="D1285" t="str">
            <v>ARMENIA</v>
          </cell>
          <cell r="E1285" t="str">
            <v>ba1</v>
          </cell>
        </row>
        <row r="1286">
          <cell r="C1286" t="str">
            <v>VTB Bank (Austria) AG</v>
          </cell>
          <cell r="D1286" t="str">
            <v>AUSTRIA</v>
          </cell>
          <cell r="E1286" t="str">
            <v>baa3</v>
          </cell>
        </row>
        <row r="1287">
          <cell r="C1287" t="str">
            <v>VTB Bank (Austria) AG</v>
          </cell>
          <cell r="D1287" t="str">
            <v>AUSTRIA</v>
          </cell>
          <cell r="E1287" t="str">
            <v>baa3</v>
          </cell>
        </row>
        <row r="1288">
          <cell r="C1288" t="str">
            <v>VTB Bank (Deutschland) AG</v>
          </cell>
          <cell r="D1288" t="str">
            <v>GERMANY</v>
          </cell>
          <cell r="E1288" t="str">
            <v>ba1</v>
          </cell>
        </row>
        <row r="1289">
          <cell r="C1289" t="str">
            <v>VTB Bank (Deutschland) AG</v>
          </cell>
          <cell r="D1289" t="str">
            <v>GERMANY</v>
          </cell>
          <cell r="E1289" t="str">
            <v>ba1</v>
          </cell>
        </row>
        <row r="1290">
          <cell r="C1290" t="str">
            <v>VTB Bank (France) SA</v>
          </cell>
          <cell r="D1290" t="str">
            <v>FRANCE</v>
          </cell>
          <cell r="E1290" t="str">
            <v>baa3</v>
          </cell>
        </row>
        <row r="1291">
          <cell r="C1291" t="str">
            <v>VTB Capital plc</v>
          </cell>
          <cell r="D1291" t="str">
            <v>UNITED KINGDOM</v>
          </cell>
          <cell r="E1291" t="str">
            <v>baa3</v>
          </cell>
        </row>
        <row r="1292">
          <cell r="C1292" t="str">
            <v>VTB24</v>
          </cell>
          <cell r="D1292" t="str">
            <v>RUSSIA</v>
          </cell>
          <cell r="E1292" t="str">
            <v>baa2</v>
          </cell>
        </row>
        <row r="1293">
          <cell r="C1293" t="str">
            <v>Webster Bank N.A.</v>
          </cell>
          <cell r="D1293" t="str">
            <v>UNITED STATES</v>
          </cell>
          <cell r="E1293" t="str">
            <v>a3</v>
          </cell>
        </row>
        <row r="1294">
          <cell r="C1294" t="str">
            <v>Wells Fargo Bank Northwest, N.A.</v>
          </cell>
          <cell r="D1294" t="str">
            <v>UNITED STATES</v>
          </cell>
          <cell r="E1294" t="str">
            <v>a2</v>
          </cell>
        </row>
        <row r="1295">
          <cell r="C1295" t="str">
            <v>Wells Fargo Bank, N.A.</v>
          </cell>
          <cell r="D1295" t="str">
            <v>UNITED STATES</v>
          </cell>
          <cell r="E1295" t="str">
            <v>a2</v>
          </cell>
        </row>
        <row r="1296">
          <cell r="C1296" t="str">
            <v>West Bromwich Building Society</v>
          </cell>
          <cell r="D1296" t="str">
            <v>UNITED KINGDOM</v>
          </cell>
          <cell r="E1296" t="str">
            <v>b2</v>
          </cell>
        </row>
        <row r="1297">
          <cell r="C1297" t="str">
            <v>Westpac Banking Corporation</v>
          </cell>
          <cell r="D1297" t="str">
            <v>AUSTRALIA</v>
          </cell>
          <cell r="E1297" t="str">
            <v>a1</v>
          </cell>
        </row>
        <row r="1298">
          <cell r="C1298" t="str">
            <v>Westpac New Zealand Limited</v>
          </cell>
          <cell r="D1298" t="str">
            <v>NEW ZEALAND</v>
          </cell>
          <cell r="E1298" t="str">
            <v>a1</v>
          </cell>
        </row>
        <row r="1299">
          <cell r="C1299" t="str">
            <v>WGZ BANK AG</v>
          </cell>
          <cell r="D1299" t="str">
            <v>GERMANY</v>
          </cell>
          <cell r="E1299" t="str">
            <v>a3</v>
          </cell>
        </row>
        <row r="1300">
          <cell r="C1300" t="str">
            <v>WGZ Bank Ireland Plc</v>
          </cell>
          <cell r="D1300" t="str">
            <v>IRELAND</v>
          </cell>
          <cell r="E1300" t="str">
            <v>a3</v>
          </cell>
        </row>
        <row r="1301">
          <cell r="C1301" t="str">
            <v>Whitney Bank</v>
          </cell>
          <cell r="D1301" t="str">
            <v>UNITED STATES</v>
          </cell>
          <cell r="E1301" t="str">
            <v>a3</v>
          </cell>
        </row>
        <row r="1302">
          <cell r="C1302" t="str">
            <v>Whitney Bank (old)</v>
          </cell>
          <cell r="D1302" t="str">
            <v>UNITED STATES</v>
          </cell>
          <cell r="E1302" t="str">
            <v>a3</v>
          </cell>
        </row>
        <row r="1303">
          <cell r="C1303" t="str">
            <v>Whitney National Bank</v>
          </cell>
          <cell r="D1303" t="str">
            <v>UNITED STATES</v>
          </cell>
          <cell r="E1303" t="str">
            <v>a3</v>
          </cell>
        </row>
        <row r="1304">
          <cell r="C1304" t="str">
            <v>Wilmington Trust Company</v>
          </cell>
          <cell r="D1304" t="str">
            <v>UNITED STATES</v>
          </cell>
          <cell r="E1304" t="str">
            <v>a2</v>
          </cell>
        </row>
        <row r="1305">
          <cell r="C1305" t="str">
            <v>Wilmington Trust, National Association</v>
          </cell>
          <cell r="D1305" t="str">
            <v>UNITED STATES</v>
          </cell>
          <cell r="E1305" t="str">
            <v>a2</v>
          </cell>
        </row>
        <row r="1306">
          <cell r="C1306" t="str">
            <v>Wing Hang Bank, Limited</v>
          </cell>
          <cell r="D1306" t="str">
            <v>HONG KONG</v>
          </cell>
          <cell r="E1306" t="str">
            <v>aa3</v>
          </cell>
        </row>
        <row r="1307">
          <cell r="C1307" t="str">
            <v>Wing Lung Bank Limited</v>
          </cell>
          <cell r="D1307" t="str">
            <v>HONG KONG</v>
          </cell>
          <cell r="E1307" t="str">
            <v>a3</v>
          </cell>
        </row>
        <row r="1308">
          <cell r="C1308" t="str">
            <v>Woori Bank</v>
          </cell>
          <cell r="D1308" t="str">
            <v>KOREA</v>
          </cell>
          <cell r="E1308" t="str">
            <v>baa2</v>
          </cell>
        </row>
        <row r="1309">
          <cell r="C1309" t="str">
            <v>XacBank LLC</v>
          </cell>
          <cell r="D1309" t="str">
            <v>MONGOLIA</v>
          </cell>
          <cell r="E1309" t="str">
            <v>b2</v>
          </cell>
        </row>
        <row r="1310">
          <cell r="C1310" t="str">
            <v>Yapi ve Kredi Bankasi AS</v>
          </cell>
          <cell r="D1310" t="str">
            <v>TURKEY</v>
          </cell>
          <cell r="E1310" t="str">
            <v>ba1</v>
          </cell>
        </row>
        <row r="1311">
          <cell r="C1311" t="str">
            <v>Yes Bank Limited</v>
          </cell>
          <cell r="D1311" t="str">
            <v>INDIA</v>
          </cell>
          <cell r="E1311" t="str">
            <v>ba1</v>
          </cell>
        </row>
        <row r="1312">
          <cell r="C1312" t="str">
            <v>Yorkshire Building Society</v>
          </cell>
          <cell r="D1312" t="str">
            <v>UNITED KINGDOM</v>
          </cell>
          <cell r="E1312" t="str">
            <v>baa1</v>
          </cell>
        </row>
        <row r="1313">
          <cell r="C1313" t="str">
            <v>ZAO Raiffeisenbank</v>
          </cell>
          <cell r="D1313" t="str">
            <v>RUSSIA</v>
          </cell>
          <cell r="E1313" t="str">
            <v>baa3</v>
          </cell>
        </row>
        <row r="1314">
          <cell r="C1314" t="str">
            <v>Zenit Bank</v>
          </cell>
          <cell r="D1314" t="str">
            <v>RUSSIA</v>
          </cell>
          <cell r="E1314" t="str">
            <v>ba3</v>
          </cell>
        </row>
        <row r="1315">
          <cell r="C1315" t="str">
            <v>Zions First National Bank</v>
          </cell>
          <cell r="D1315" t="str">
            <v>UNITED STATES</v>
          </cell>
          <cell r="E1315" t="str">
            <v>baa3</v>
          </cell>
        </row>
        <row r="1316">
          <cell r="C1316" t="str">
            <v>Zuercher Kantonalbank</v>
          </cell>
          <cell r="D1316" t="str">
            <v>SWITZERLAND</v>
          </cell>
          <cell r="E1316" t="str">
            <v>a2</v>
          </cell>
        </row>
        <row r="1317">
          <cell r="C1317" t="str">
            <v>Zurich Bank</v>
          </cell>
          <cell r="D1317" t="str">
            <v>IRELAND</v>
          </cell>
          <cell r="E1317" t="str">
            <v>a3</v>
          </cell>
        </row>
      </sheetData>
      <sheetData sheetId="3">
        <row r="1">
          <cell r="C1" t="str">
            <v>Organization</v>
          </cell>
          <cell r="D1" t="str">
            <v>Domicile</v>
          </cell>
          <cell r="E1" t="str">
            <v>BFSR</v>
          </cell>
        </row>
        <row r="2">
          <cell r="C2" t="str">
            <v>Alliance &amp; Leicester plc</v>
          </cell>
          <cell r="D2" t="str">
            <v>United Kingdom</v>
          </cell>
          <cell r="E2" t="str">
            <v xml:space="preserve">A2       </v>
          </cell>
        </row>
        <row r="3">
          <cell r="C3" t="str">
            <v>Australia and New Zealand Banking Grp. Ltd.</v>
          </cell>
          <cell r="D3" t="str">
            <v>Australia</v>
          </cell>
          <cell r="E3" t="str">
            <v xml:space="preserve">Aa2      </v>
          </cell>
        </row>
        <row r="4">
          <cell r="C4" t="str">
            <v>Banque Federative du Credit Mutuel</v>
          </cell>
          <cell r="D4" t="str">
            <v>France</v>
          </cell>
          <cell r="E4" t="str">
            <v xml:space="preserve">Aa3      </v>
          </cell>
        </row>
        <row r="5">
          <cell r="C5" t="str">
            <v>BSI AG</v>
          </cell>
          <cell r="D5" t="str">
            <v>Switzerland</v>
          </cell>
          <cell r="E5" t="str">
            <v xml:space="preserve">Baa1     </v>
          </cell>
        </row>
        <row r="6">
          <cell r="C6" t="str">
            <v>Banca Nazionale Del Lavoro S.P.A.</v>
          </cell>
          <cell r="D6" t="str">
            <v>Italy</v>
          </cell>
          <cell r="E6" t="str">
            <v xml:space="preserve">Baa2     </v>
          </cell>
        </row>
        <row r="7">
          <cell r="C7" t="str">
            <v>Bank of Ireland</v>
          </cell>
          <cell r="D7" t="str">
            <v>Ireland</v>
          </cell>
          <cell r="E7" t="str">
            <v xml:space="preserve">Ba2      </v>
          </cell>
        </row>
        <row r="8">
          <cell r="C8" t="str">
            <v>Bank of Montreal</v>
          </cell>
          <cell r="D8" t="str">
            <v>Canada</v>
          </cell>
          <cell r="E8" t="str">
            <v xml:space="preserve">Aa3      </v>
          </cell>
        </row>
        <row r="9">
          <cell r="C9" t="str">
            <v>Bank of Nova Scotia</v>
          </cell>
          <cell r="D9" t="str">
            <v>Canada</v>
          </cell>
          <cell r="E9" t="str">
            <v xml:space="preserve">Aa2      </v>
          </cell>
        </row>
        <row r="10">
          <cell r="C10" t="str">
            <v>Bank of Yokohama, Ltd.</v>
          </cell>
          <cell r="D10" t="str">
            <v>Japan</v>
          </cell>
          <cell r="E10" t="str">
            <v xml:space="preserve">A1       </v>
          </cell>
        </row>
        <row r="11">
          <cell r="C11" t="str">
            <v>Westpac Banking Corporation</v>
          </cell>
          <cell r="D11" t="str">
            <v>Australia</v>
          </cell>
          <cell r="E11" t="str">
            <v xml:space="preserve">Aa2      </v>
          </cell>
        </row>
        <row r="12">
          <cell r="C12" t="str">
            <v>ING Belgium SA/NV</v>
          </cell>
          <cell r="D12" t="str">
            <v>Belgium</v>
          </cell>
          <cell r="E12" t="str">
            <v xml:space="preserve">A2       </v>
          </cell>
        </row>
        <row r="13">
          <cell r="C13" t="str">
            <v>BNP Paribas</v>
          </cell>
          <cell r="D13" t="str">
            <v>France</v>
          </cell>
          <cell r="E13" t="str">
            <v xml:space="preserve">A1       </v>
          </cell>
        </row>
        <row r="14">
          <cell r="C14" t="str">
            <v>Bayerische Landesbank</v>
          </cell>
          <cell r="D14" t="str">
            <v>Germany</v>
          </cell>
          <cell r="E14" t="str">
            <v xml:space="preserve">Aaa      </v>
          </cell>
        </row>
        <row r="15">
          <cell r="C15" t="str">
            <v>UniCredit Bank AG</v>
          </cell>
          <cell r="D15" t="str">
            <v>Germany</v>
          </cell>
          <cell r="E15" t="str">
            <v xml:space="preserve">Baa1     </v>
          </cell>
        </row>
        <row r="16">
          <cell r="C16" t="str">
            <v>Credit Agricole S.A.</v>
          </cell>
          <cell r="D16" t="str">
            <v>France</v>
          </cell>
          <cell r="E16" t="str">
            <v xml:space="preserve">A2       </v>
          </cell>
        </row>
        <row r="17">
          <cell r="C17" t="str">
            <v>Chiba Bank, Ltd.</v>
          </cell>
          <cell r="D17" t="str">
            <v>Japan</v>
          </cell>
          <cell r="E17" t="str">
            <v xml:space="preserve">A1       </v>
          </cell>
        </row>
        <row r="18">
          <cell r="C18" t="str">
            <v>Nordea Bank Norge ASA</v>
          </cell>
          <cell r="D18" t="str">
            <v>Norway</v>
          </cell>
          <cell r="E18" t="str">
            <v xml:space="preserve">Aa3      </v>
          </cell>
        </row>
        <row r="19">
          <cell r="C19" t="str">
            <v>Commonwealth Bank of Australia</v>
          </cell>
          <cell r="D19" t="str">
            <v>Australia</v>
          </cell>
          <cell r="E19" t="str">
            <v xml:space="preserve">Aa2      </v>
          </cell>
        </row>
        <row r="20">
          <cell r="C20" t="str">
            <v>HSBC France</v>
          </cell>
          <cell r="D20" t="str">
            <v>France</v>
          </cell>
          <cell r="E20" t="str">
            <v xml:space="preserve">A1       </v>
          </cell>
        </row>
        <row r="21">
          <cell r="C21" t="str">
            <v>LCL</v>
          </cell>
          <cell r="D21" t="str">
            <v>France</v>
          </cell>
          <cell r="E21" t="str">
            <v xml:space="preserve">A2       </v>
          </cell>
        </row>
        <row r="22">
          <cell r="C22" t="str">
            <v>Credit Suisse AG</v>
          </cell>
          <cell r="D22" t="str">
            <v>Switzerland</v>
          </cell>
          <cell r="E22" t="str">
            <v xml:space="preserve">A1       </v>
          </cell>
        </row>
        <row r="23">
          <cell r="C23" t="str">
            <v>UniCredit SpA</v>
          </cell>
          <cell r="D23" t="str">
            <v>Italy</v>
          </cell>
          <cell r="E23" t="str">
            <v xml:space="preserve">Baa2     </v>
          </cell>
        </row>
        <row r="24">
          <cell r="C24" t="str">
            <v>Comerica Bank</v>
          </cell>
          <cell r="D24" t="str">
            <v>United States</v>
          </cell>
          <cell r="E24" t="str">
            <v xml:space="preserve">A2       </v>
          </cell>
        </row>
        <row r="25">
          <cell r="C25" t="str">
            <v>Deutsche Bank AG</v>
          </cell>
          <cell r="D25" t="str">
            <v>Germany</v>
          </cell>
          <cell r="E25" t="str">
            <v xml:space="preserve">A3       </v>
          </cell>
        </row>
        <row r="26">
          <cell r="C26" t="str">
            <v>Resona Bank, Ltd.</v>
          </cell>
          <cell r="D26" t="str">
            <v>Japan</v>
          </cell>
          <cell r="E26" t="str">
            <v xml:space="preserve">A2       </v>
          </cell>
        </row>
        <row r="27">
          <cell r="C27" t="str">
            <v>Regions Bank</v>
          </cell>
          <cell r="D27" t="str">
            <v>United States</v>
          </cell>
          <cell r="E27" t="str">
            <v xml:space="preserve">Baa3     </v>
          </cell>
        </row>
        <row r="28">
          <cell r="C28" t="str">
            <v>Hongkong and Shanghai Banking Corp. Ltd (The)</v>
          </cell>
          <cell r="D28" t="str">
            <v>Hong Kong</v>
          </cell>
          <cell r="E28" t="str">
            <v xml:space="preserve">Aa2      </v>
          </cell>
        </row>
        <row r="29">
          <cell r="C29" t="str">
            <v>Banco Santander S.A. (Spain)</v>
          </cell>
          <cell r="D29" t="str">
            <v>Spain</v>
          </cell>
          <cell r="E29" t="str">
            <v xml:space="preserve">Baa1     </v>
          </cell>
        </row>
        <row r="30">
          <cell r="C30" t="str">
            <v>Abbey National Treasury Services plc</v>
          </cell>
          <cell r="D30" t="str">
            <v>United Kingdom</v>
          </cell>
          <cell r="E30" t="str">
            <v xml:space="preserve">A2       </v>
          </cell>
        </row>
        <row r="31">
          <cell r="C31" t="str">
            <v>KBC Bank N.V.</v>
          </cell>
          <cell r="D31" t="str">
            <v>Belgium</v>
          </cell>
          <cell r="E31" t="str">
            <v xml:space="preserve">A2       </v>
          </cell>
        </row>
        <row r="32">
          <cell r="C32" t="str">
            <v>Caisse centrale Desjardins</v>
          </cell>
          <cell r="D32" t="str">
            <v>Canada</v>
          </cell>
          <cell r="E32" t="str">
            <v xml:space="preserve">Aa2      </v>
          </cell>
        </row>
        <row r="33">
          <cell r="C33" t="str">
            <v>Lloyds Bank Plc</v>
          </cell>
          <cell r="D33" t="str">
            <v>United Kingdom</v>
          </cell>
          <cell r="E33" t="str">
            <v xml:space="preserve">A1       </v>
          </cell>
        </row>
        <row r="34">
          <cell r="C34" t="str">
            <v>Shinsei Bank, Limited</v>
          </cell>
          <cell r="D34" t="str">
            <v>Japan</v>
          </cell>
          <cell r="E34" t="str">
            <v xml:space="preserve">Baa3     </v>
          </cell>
        </row>
        <row r="35">
          <cell r="C35" t="str">
            <v>HSBC Bank USA, N.A.</v>
          </cell>
          <cell r="D35" t="str">
            <v>United States</v>
          </cell>
          <cell r="E35" t="str">
            <v xml:space="preserve">A1       </v>
          </cell>
        </row>
        <row r="36">
          <cell r="C36" t="str">
            <v>Mitsubishi UFJ Trust and Banking Corporation</v>
          </cell>
          <cell r="D36" t="str">
            <v>Japan</v>
          </cell>
          <cell r="E36" t="str">
            <v xml:space="preserve">Aa3      </v>
          </cell>
        </row>
        <row r="37">
          <cell r="C37" t="str">
            <v>Banca Monte dei Paschi di Siena S.p.A.</v>
          </cell>
          <cell r="D37" t="str">
            <v>Italy</v>
          </cell>
          <cell r="E37" t="str">
            <v xml:space="preserve">B1       </v>
          </cell>
        </row>
        <row r="38">
          <cell r="C38" t="str">
            <v>National Australia Bank Limited</v>
          </cell>
          <cell r="D38" t="str">
            <v>Australia</v>
          </cell>
          <cell r="E38" t="str">
            <v xml:space="preserve">Aa2      </v>
          </cell>
        </row>
        <row r="39">
          <cell r="C39" t="str">
            <v>Aozora Bank, Ltd.</v>
          </cell>
          <cell r="D39" t="str">
            <v>Japan</v>
          </cell>
          <cell r="E39" t="str">
            <v xml:space="preserve">Baa2     </v>
          </cell>
        </row>
        <row r="40">
          <cell r="C40" t="str">
            <v>Norinchukin Bank</v>
          </cell>
          <cell r="D40" t="str">
            <v>Japan</v>
          </cell>
          <cell r="E40" t="str">
            <v xml:space="preserve">A1       </v>
          </cell>
        </row>
        <row r="41">
          <cell r="C41" t="str">
            <v>Danske Bank Plc</v>
          </cell>
          <cell r="D41" t="str">
            <v>Finland</v>
          </cell>
          <cell r="E41" t="str">
            <v xml:space="preserve">A2       </v>
          </cell>
        </row>
        <row r="42">
          <cell r="C42" t="str">
            <v>Rabobank Nederland</v>
          </cell>
          <cell r="D42" t="str">
            <v>Netherlands</v>
          </cell>
          <cell r="E42" t="str">
            <v xml:space="preserve">Aa2      </v>
          </cell>
        </row>
        <row r="43">
          <cell r="C43" t="str">
            <v>Royal Bank of Canada</v>
          </cell>
          <cell r="D43" t="str">
            <v>Canada</v>
          </cell>
          <cell r="E43" t="str">
            <v xml:space="preserve">Aa3      </v>
          </cell>
        </row>
        <row r="44">
          <cell r="C44" t="str">
            <v>Royal Bank of Scotland plc</v>
          </cell>
          <cell r="D44" t="str">
            <v>United Kingdom</v>
          </cell>
          <cell r="E44" t="str">
            <v xml:space="preserve">Baa1     </v>
          </cell>
        </row>
        <row r="45">
          <cell r="C45" t="str">
            <v>Shizuoka Bank, Ltd.</v>
          </cell>
          <cell r="D45" t="str">
            <v>Japan</v>
          </cell>
          <cell r="E45" t="str">
            <v xml:space="preserve">Aa3      </v>
          </cell>
        </row>
        <row r="46">
          <cell r="C46" t="str">
            <v>SEB</v>
          </cell>
          <cell r="D46" t="str">
            <v>Sweden</v>
          </cell>
          <cell r="E46" t="str">
            <v xml:space="preserve">A1       </v>
          </cell>
        </row>
        <row r="47">
          <cell r="C47" t="str">
            <v>BNP Paribas Fortis SA/NV</v>
          </cell>
          <cell r="D47" t="str">
            <v>Belgium</v>
          </cell>
          <cell r="E47" t="str">
            <v xml:space="preserve">A2       </v>
          </cell>
        </row>
        <row r="48">
          <cell r="C48" t="str">
            <v>Nordea Bank Danmark A/S</v>
          </cell>
          <cell r="D48" t="str">
            <v>Denmark</v>
          </cell>
          <cell r="E48" t="str">
            <v xml:space="preserve">A1       </v>
          </cell>
        </row>
        <row r="49">
          <cell r="C49" t="str">
            <v>Sumitomo Mitsui Trust Bank, Limited</v>
          </cell>
          <cell r="D49" t="str">
            <v>Japan</v>
          </cell>
          <cell r="E49" t="str">
            <v xml:space="preserve">A1       </v>
          </cell>
        </row>
        <row r="50">
          <cell r="C50" t="str">
            <v>Toronto-Dominion Bank (The)</v>
          </cell>
          <cell r="D50" t="str">
            <v>Canada</v>
          </cell>
          <cell r="E50" t="str">
            <v xml:space="preserve">Aa1      </v>
          </cell>
        </row>
        <row r="51">
          <cell r="C51" t="str">
            <v>Credit Suisse International</v>
          </cell>
          <cell r="D51" t="str">
            <v>United Kingdom</v>
          </cell>
          <cell r="E51" t="str">
            <v xml:space="preserve">A1       </v>
          </cell>
        </row>
        <row r="52">
          <cell r="C52" t="str">
            <v>SunTrust Bank</v>
          </cell>
          <cell r="D52" t="str">
            <v>United States</v>
          </cell>
          <cell r="E52" t="str">
            <v xml:space="preserve">A3       </v>
          </cell>
        </row>
        <row r="53">
          <cell r="C53" t="str">
            <v>Portigon AG</v>
          </cell>
          <cell r="D53" t="str">
            <v>Germany</v>
          </cell>
          <cell r="E53" t="str">
            <v xml:space="preserve">Aa1      </v>
          </cell>
        </row>
        <row r="54">
          <cell r="C54" t="str">
            <v>Mizuho Trust &amp; Banking Co., Ltd.</v>
          </cell>
          <cell r="D54" t="str">
            <v>Japan</v>
          </cell>
          <cell r="E54" t="str">
            <v xml:space="preserve">A1       </v>
          </cell>
        </row>
        <row r="55">
          <cell r="C55" t="str">
            <v>UniCredit Bank Austria AG</v>
          </cell>
          <cell r="D55" t="str">
            <v>Austria</v>
          </cell>
          <cell r="E55" t="str">
            <v xml:space="preserve">Baa2     </v>
          </cell>
        </row>
        <row r="56">
          <cell r="C56" t="str">
            <v>Zions First National Bank</v>
          </cell>
          <cell r="D56" t="str">
            <v>United States</v>
          </cell>
          <cell r="E56" t="str">
            <v xml:space="preserve">Baa3     </v>
          </cell>
        </row>
        <row r="57">
          <cell r="C57" t="str">
            <v>CRCAM Paris et Ile-de-France</v>
          </cell>
          <cell r="D57" t="str">
            <v>France</v>
          </cell>
          <cell r="E57" t="str">
            <v xml:space="preserve">A2       </v>
          </cell>
        </row>
        <row r="58">
          <cell r="C58" t="str">
            <v>Banque Populaire d'Alsace</v>
          </cell>
          <cell r="D58" t="str">
            <v>France</v>
          </cell>
          <cell r="E58" t="str">
            <v xml:space="preserve">A2       </v>
          </cell>
        </row>
        <row r="59">
          <cell r="C59" t="str">
            <v>Allied Irish Banks, p.l.c.</v>
          </cell>
          <cell r="D59" t="str">
            <v>Ireland</v>
          </cell>
          <cell r="E59" t="str">
            <v xml:space="preserve">Ba3      </v>
          </cell>
        </row>
        <row r="60">
          <cell r="C60" t="str">
            <v>BRED-Banque Populaire</v>
          </cell>
          <cell r="D60" t="str">
            <v>France</v>
          </cell>
          <cell r="E60" t="str">
            <v xml:space="preserve">A2       </v>
          </cell>
        </row>
        <row r="61">
          <cell r="C61" t="str">
            <v>Bank of Hawaii</v>
          </cell>
          <cell r="D61" t="str">
            <v>United States</v>
          </cell>
          <cell r="E61" t="str">
            <v xml:space="preserve">Aa3      </v>
          </cell>
        </row>
        <row r="62">
          <cell r="C62" t="str">
            <v>Bank of Scotland plc</v>
          </cell>
          <cell r="D62" t="str">
            <v>United Kingdom</v>
          </cell>
          <cell r="E62" t="str">
            <v xml:space="preserve">A1       </v>
          </cell>
        </row>
        <row r="63">
          <cell r="C63" t="str">
            <v>Credit Agricole Corporate and Investment Bank</v>
          </cell>
          <cell r="D63" t="str">
            <v>France</v>
          </cell>
          <cell r="E63" t="str">
            <v xml:space="preserve">A2       </v>
          </cell>
        </row>
        <row r="64">
          <cell r="C64" t="str">
            <v>Barclays Bank PLC</v>
          </cell>
          <cell r="D64" t="str">
            <v>United Kingdom</v>
          </cell>
          <cell r="E64" t="str">
            <v xml:space="preserve">A2       </v>
          </cell>
        </row>
        <row r="65">
          <cell r="C65" t="str">
            <v>Branch Banking and Trust Company</v>
          </cell>
          <cell r="D65" t="str">
            <v>United States</v>
          </cell>
          <cell r="E65" t="str">
            <v xml:space="preserve">A1       </v>
          </cell>
        </row>
        <row r="66">
          <cell r="C66" t="str">
            <v>Caisse Des Depots et Consignations</v>
          </cell>
          <cell r="D66" t="str">
            <v>France</v>
          </cell>
          <cell r="E66" t="str">
            <v xml:space="preserve">Aa1      </v>
          </cell>
        </row>
        <row r="67">
          <cell r="C67" t="str">
            <v>Dexia Credit Local</v>
          </cell>
          <cell r="D67" t="str">
            <v>France</v>
          </cell>
          <cell r="E67" t="str">
            <v xml:space="preserve">Baa2     </v>
          </cell>
        </row>
        <row r="68">
          <cell r="C68" t="str">
            <v>Canadian Imperial Bank of Commerce</v>
          </cell>
          <cell r="D68" t="str">
            <v>Canada</v>
          </cell>
          <cell r="E68" t="str">
            <v xml:space="preserve">Aa3      </v>
          </cell>
        </row>
        <row r="69">
          <cell r="C69" t="str">
            <v>JPMorgan Chase Bank, NA</v>
          </cell>
          <cell r="D69" t="str">
            <v>United States</v>
          </cell>
          <cell r="E69" t="str">
            <v xml:space="preserve">Aa3      </v>
          </cell>
        </row>
        <row r="70">
          <cell r="C70" t="str">
            <v>Citibank, N.A.</v>
          </cell>
          <cell r="D70" t="str">
            <v>United States</v>
          </cell>
          <cell r="E70" t="str">
            <v xml:space="preserve">A2       </v>
          </cell>
        </row>
        <row r="71">
          <cell r="C71" t="str">
            <v>Natixis</v>
          </cell>
          <cell r="D71" t="str">
            <v>France</v>
          </cell>
          <cell r="E71" t="str">
            <v xml:space="preserve">A2       </v>
          </cell>
        </row>
        <row r="72">
          <cell r="C72" t="str">
            <v>Danske Bank A/S</v>
          </cell>
          <cell r="D72" t="str">
            <v>Denmark</v>
          </cell>
          <cell r="E72" t="str">
            <v xml:space="preserve">Baa1     </v>
          </cell>
        </row>
        <row r="73">
          <cell r="C73" t="str">
            <v>Fifth Third Bank, Ohio</v>
          </cell>
          <cell r="D73" t="str">
            <v>United States</v>
          </cell>
          <cell r="E73" t="str">
            <v xml:space="preserve">A3       </v>
          </cell>
        </row>
        <row r="74">
          <cell r="C74" t="str">
            <v>U.S. Bank National Association</v>
          </cell>
          <cell r="D74" t="str">
            <v>United States</v>
          </cell>
          <cell r="E74" t="str">
            <v xml:space="preserve">Aa3      </v>
          </cell>
        </row>
        <row r="75">
          <cell r="C75" t="str">
            <v>BMO Harris Bank National Association</v>
          </cell>
          <cell r="D75" t="str">
            <v>United States</v>
          </cell>
          <cell r="E75" t="str">
            <v xml:space="preserve">A2       </v>
          </cell>
        </row>
        <row r="76">
          <cell r="C76" t="str">
            <v>Capital One, N.A.</v>
          </cell>
          <cell r="D76" t="str">
            <v>United States</v>
          </cell>
          <cell r="E76" t="str">
            <v xml:space="preserve">A3       </v>
          </cell>
        </row>
        <row r="77">
          <cell r="C77" t="str">
            <v>Huntington National Bank</v>
          </cell>
          <cell r="D77" t="str">
            <v>United States</v>
          </cell>
          <cell r="E77" t="str">
            <v xml:space="preserve">A3       </v>
          </cell>
        </row>
        <row r="78">
          <cell r="C78" t="str">
            <v>Bank of New York Mellon (The)</v>
          </cell>
          <cell r="D78" t="str">
            <v>United States</v>
          </cell>
          <cell r="E78" t="str">
            <v xml:space="preserve">Aa2      </v>
          </cell>
        </row>
        <row r="79">
          <cell r="C79" t="str">
            <v>Manufacturers and Traders Trust Company</v>
          </cell>
          <cell r="D79" t="str">
            <v>United States</v>
          </cell>
          <cell r="E79" t="str">
            <v xml:space="preserve">A2       </v>
          </cell>
        </row>
        <row r="80">
          <cell r="C80" t="str">
            <v>Chase Bank USA, National Association</v>
          </cell>
          <cell r="D80" t="str">
            <v>United States</v>
          </cell>
          <cell r="E80" t="str">
            <v xml:space="preserve">Aa3      </v>
          </cell>
        </row>
        <row r="81">
          <cell r="C81" t="str">
            <v>FIA Card Services, National Association</v>
          </cell>
          <cell r="D81" t="str">
            <v>United States</v>
          </cell>
          <cell r="E81" t="str">
            <v xml:space="preserve">A2       </v>
          </cell>
        </row>
        <row r="82">
          <cell r="C82" t="str">
            <v>BNY Mellon National Association</v>
          </cell>
          <cell r="D82" t="str">
            <v>United States</v>
          </cell>
          <cell r="E82" t="str">
            <v xml:space="preserve">Aa2      </v>
          </cell>
        </row>
        <row r="83">
          <cell r="C83" t="str">
            <v>Montreal Trust Company of Canada</v>
          </cell>
          <cell r="D83" t="str">
            <v>Canada</v>
          </cell>
          <cell r="E83" t="str">
            <v xml:space="preserve">Aa2      </v>
          </cell>
        </row>
        <row r="84">
          <cell r="C84" t="str">
            <v>National Westminster Bank PLC</v>
          </cell>
          <cell r="D84" t="str">
            <v>United Kingdom</v>
          </cell>
          <cell r="E84" t="str">
            <v xml:space="preserve">Baa1     </v>
          </cell>
        </row>
        <row r="85">
          <cell r="C85" t="str">
            <v>Banque Populaire de l'Ouest</v>
          </cell>
          <cell r="D85" t="str">
            <v>France</v>
          </cell>
          <cell r="E85" t="str">
            <v xml:space="preserve">A2       </v>
          </cell>
        </row>
        <row r="86">
          <cell r="C86" t="str">
            <v>Banque Populaire du Nord</v>
          </cell>
          <cell r="D86" t="str">
            <v>France</v>
          </cell>
          <cell r="E86" t="str">
            <v xml:space="preserve">A2       </v>
          </cell>
        </row>
        <row r="87">
          <cell r="C87" t="str">
            <v>Banque Populaire Lorraine Champagne</v>
          </cell>
          <cell r="D87" t="str">
            <v>France</v>
          </cell>
          <cell r="E87" t="str">
            <v xml:space="preserve">A2       </v>
          </cell>
        </row>
        <row r="88">
          <cell r="C88" t="str">
            <v>Banque Populaire Rives de Paris</v>
          </cell>
          <cell r="D88" t="str">
            <v>France</v>
          </cell>
          <cell r="E88" t="str">
            <v xml:space="preserve">A2       </v>
          </cell>
        </row>
        <row r="89">
          <cell r="C89" t="str">
            <v>CASDEN - Banque Populaire</v>
          </cell>
          <cell r="D89" t="str">
            <v>France</v>
          </cell>
          <cell r="E89" t="str">
            <v xml:space="preserve">A2       </v>
          </cell>
        </row>
        <row r="90">
          <cell r="C90" t="str">
            <v>Norddeutsche Landesbank GZ</v>
          </cell>
          <cell r="D90" t="str">
            <v>Germany</v>
          </cell>
          <cell r="E90" t="str">
            <v xml:space="preserve">Aa1      </v>
          </cell>
        </row>
        <row r="91">
          <cell r="C91" t="str">
            <v>Pohjola Bank plc</v>
          </cell>
          <cell r="D91" t="str">
            <v>Finland</v>
          </cell>
          <cell r="E91" t="str">
            <v xml:space="preserve">Aa3      </v>
          </cell>
        </row>
        <row r="92">
          <cell r="C92" t="str">
            <v>People's United Bank</v>
          </cell>
          <cell r="D92" t="str">
            <v>United States</v>
          </cell>
          <cell r="E92" t="str">
            <v xml:space="preserve">A3       </v>
          </cell>
        </row>
        <row r="93">
          <cell r="C93" t="str">
            <v>PNC Bank, N.A.</v>
          </cell>
          <cell r="D93" t="str">
            <v>United States</v>
          </cell>
          <cell r="E93" t="str">
            <v xml:space="preserve">A2       </v>
          </cell>
        </row>
        <row r="94">
          <cell r="C94" t="str">
            <v>Banque Monetaire et Financiere</v>
          </cell>
          <cell r="D94" t="str">
            <v>France</v>
          </cell>
          <cell r="E94" t="str">
            <v xml:space="preserve">A2       </v>
          </cell>
        </row>
        <row r="95">
          <cell r="C95" t="str">
            <v>Royal Trust Corporation of Canada</v>
          </cell>
          <cell r="D95" t="str">
            <v>Canada</v>
          </cell>
          <cell r="E95" t="str">
            <v xml:space="preserve">Aa3      </v>
          </cell>
        </row>
        <row r="96">
          <cell r="C96" t="str">
            <v>KeyBank National Association</v>
          </cell>
          <cell r="D96" t="str">
            <v>United States</v>
          </cell>
          <cell r="E96" t="str">
            <v xml:space="preserve">A3       </v>
          </cell>
        </row>
        <row r="97">
          <cell r="C97" t="str">
            <v>Swedbank AB</v>
          </cell>
          <cell r="D97" t="str">
            <v>Sweden</v>
          </cell>
          <cell r="E97" t="str">
            <v xml:space="preserve">A1       </v>
          </cell>
        </row>
        <row r="98">
          <cell r="C98" t="str">
            <v>State Street Bank and Trust Company</v>
          </cell>
          <cell r="D98" t="str">
            <v>United States</v>
          </cell>
          <cell r="E98" t="str">
            <v xml:space="preserve">Aa3      </v>
          </cell>
        </row>
        <row r="99">
          <cell r="C99" t="str">
            <v>Svenska Handelsbanken AB</v>
          </cell>
          <cell r="D99" t="str">
            <v>Sweden</v>
          </cell>
          <cell r="E99" t="str">
            <v xml:space="preserve">Aa3      </v>
          </cell>
        </row>
        <row r="100">
          <cell r="C100" t="str">
            <v>American Express Centurion Bank</v>
          </cell>
          <cell r="D100" t="str">
            <v>United States</v>
          </cell>
          <cell r="E100" t="str">
            <v xml:space="preserve">A2       </v>
          </cell>
        </row>
        <row r="101">
          <cell r="C101" t="str">
            <v>Banco Bilbao Vizcaya Argentaria, S.A.</v>
          </cell>
          <cell r="D101" t="str">
            <v>Spain</v>
          </cell>
          <cell r="E101" t="str">
            <v xml:space="preserve">Baa2     </v>
          </cell>
        </row>
        <row r="102">
          <cell r="C102" t="str">
            <v>Deutsche Bank Trust Company Americas</v>
          </cell>
          <cell r="D102" t="str">
            <v>United States</v>
          </cell>
          <cell r="E102" t="str">
            <v xml:space="preserve">A3       </v>
          </cell>
        </row>
        <row r="103">
          <cell r="C103" t="str">
            <v>Wells Fargo Bank Northwest, N.A.</v>
          </cell>
          <cell r="D103" t="str">
            <v>United States</v>
          </cell>
          <cell r="E103" t="str">
            <v xml:space="preserve">Aa3      </v>
          </cell>
        </row>
        <row r="104">
          <cell r="C104" t="str">
            <v>Raiffeisen Zentralbank Oesterreich AG</v>
          </cell>
          <cell r="D104" t="str">
            <v>Austria</v>
          </cell>
          <cell r="E104" t="str">
            <v xml:space="preserve">Baa1     </v>
          </cell>
        </row>
        <row r="105">
          <cell r="C105" t="str">
            <v>HSBC Bank plc</v>
          </cell>
          <cell r="D105" t="str">
            <v>United Kingdom</v>
          </cell>
          <cell r="E105" t="str">
            <v xml:space="preserve">Aa3      </v>
          </cell>
        </row>
        <row r="106">
          <cell r="C106" t="str">
            <v>ING Bank N.V.</v>
          </cell>
          <cell r="D106" t="str">
            <v>Netherlands</v>
          </cell>
          <cell r="E106" t="str">
            <v xml:space="preserve">A2       </v>
          </cell>
        </row>
        <row r="107">
          <cell r="C107" t="str">
            <v>Northern Trust Company</v>
          </cell>
          <cell r="D107" t="str">
            <v>United States</v>
          </cell>
          <cell r="E107" t="str">
            <v xml:space="preserve">A1       </v>
          </cell>
        </row>
        <row r="108">
          <cell r="C108" t="str">
            <v>Societe Generale</v>
          </cell>
          <cell r="D108" t="str">
            <v>France</v>
          </cell>
          <cell r="E108" t="str">
            <v xml:space="preserve">A2       </v>
          </cell>
        </row>
        <row r="109">
          <cell r="C109" t="str">
            <v>Standard Chartered Bank</v>
          </cell>
          <cell r="D109" t="str">
            <v>United Kingdom</v>
          </cell>
          <cell r="E109" t="str">
            <v xml:space="preserve">A1       </v>
          </cell>
        </row>
        <row r="110">
          <cell r="C110" t="str">
            <v>State Bank of India</v>
          </cell>
          <cell r="D110" t="str">
            <v>India</v>
          </cell>
          <cell r="E110" t="str">
            <v xml:space="preserve">Baa3     </v>
          </cell>
        </row>
        <row r="111">
          <cell r="C111" t="str">
            <v>Wells Fargo Bank, N.A.</v>
          </cell>
          <cell r="D111" t="str">
            <v>United States</v>
          </cell>
          <cell r="E111" t="str">
            <v xml:space="preserve">Aa3      </v>
          </cell>
        </row>
        <row r="112">
          <cell r="C112" t="str">
            <v>Bank of New Zealand</v>
          </cell>
          <cell r="D112" t="str">
            <v>New Zealand</v>
          </cell>
          <cell r="E112" t="str">
            <v xml:space="preserve">Aa3      </v>
          </cell>
        </row>
        <row r="113">
          <cell r="C113" t="str">
            <v>Commerzbank AG</v>
          </cell>
          <cell r="D113" t="str">
            <v>Germany</v>
          </cell>
          <cell r="E113" t="str">
            <v xml:space="preserve">Baa1     </v>
          </cell>
        </row>
        <row r="114">
          <cell r="C114" t="str">
            <v>Belfius Bank SA/NV</v>
          </cell>
          <cell r="D114" t="str">
            <v>Belgium</v>
          </cell>
          <cell r="E114" t="str">
            <v xml:space="preserve">Baa1     </v>
          </cell>
        </row>
        <row r="115">
          <cell r="C115" t="str">
            <v>National Bank of Canada</v>
          </cell>
          <cell r="D115" t="str">
            <v>Canada</v>
          </cell>
          <cell r="E115" t="str">
            <v xml:space="preserve">Aa3      </v>
          </cell>
        </row>
        <row r="116">
          <cell r="C116" t="str">
            <v>BNY Mellon Trust of Delaware</v>
          </cell>
          <cell r="D116" t="str">
            <v>United States</v>
          </cell>
          <cell r="E116" t="str">
            <v xml:space="preserve">Aa2      </v>
          </cell>
        </row>
        <row r="117">
          <cell r="C117" t="str">
            <v>Banco Popular de Puerto Rico</v>
          </cell>
          <cell r="D117" t="str">
            <v>United States</v>
          </cell>
          <cell r="E117" t="str">
            <v xml:space="preserve">Ba3      </v>
          </cell>
        </row>
        <row r="118">
          <cell r="C118" t="str">
            <v>Banque Palatine</v>
          </cell>
          <cell r="D118" t="str">
            <v>France</v>
          </cell>
          <cell r="E118" t="str">
            <v xml:space="preserve">A2       </v>
          </cell>
        </row>
        <row r="119">
          <cell r="C119" t="str">
            <v>Deutsche Bank Trust Company Delaware</v>
          </cell>
          <cell r="D119" t="str">
            <v>United States</v>
          </cell>
          <cell r="E119" t="str">
            <v xml:space="preserve">A3       </v>
          </cell>
        </row>
        <row r="120">
          <cell r="C120" t="str">
            <v>Deutsche Bank National Trust Company</v>
          </cell>
          <cell r="D120" t="str">
            <v>United States</v>
          </cell>
          <cell r="E120" t="str">
            <v xml:space="preserve">A3       </v>
          </cell>
        </row>
        <row r="121">
          <cell r="C121" t="str">
            <v>Discover Bank</v>
          </cell>
          <cell r="D121" t="str">
            <v>United States</v>
          </cell>
          <cell r="E121" t="str">
            <v xml:space="preserve">Baa3     </v>
          </cell>
        </row>
        <row r="122">
          <cell r="C122" t="str">
            <v>Banque Populaire Atlantique</v>
          </cell>
          <cell r="D122" t="str">
            <v>France</v>
          </cell>
          <cell r="E122" t="str">
            <v xml:space="preserve">A2       </v>
          </cell>
        </row>
        <row r="123">
          <cell r="C123" t="str">
            <v>Jyske Bank A/S</v>
          </cell>
          <cell r="D123" t="str">
            <v>Denmark</v>
          </cell>
          <cell r="E123" t="str">
            <v xml:space="preserve">Baa1     </v>
          </cell>
        </row>
        <row r="124">
          <cell r="C124" t="str">
            <v>CRCAM Morbihan</v>
          </cell>
          <cell r="D124" t="str">
            <v>France</v>
          </cell>
          <cell r="E124" t="str">
            <v xml:space="preserve">A2       </v>
          </cell>
        </row>
        <row r="125">
          <cell r="C125" t="str">
            <v>Royal Bank of Scotland N.V.</v>
          </cell>
          <cell r="D125" t="str">
            <v>Netherlands</v>
          </cell>
          <cell r="E125" t="str">
            <v xml:space="preserve">Baa1     </v>
          </cell>
        </row>
        <row r="126">
          <cell r="C126" t="str">
            <v>Banque Populaire Occitane</v>
          </cell>
          <cell r="D126" t="str">
            <v>France</v>
          </cell>
          <cell r="E126" t="str">
            <v xml:space="preserve">A2       </v>
          </cell>
        </row>
        <row r="127">
          <cell r="C127" t="str">
            <v>Banque Populaire Bourgogne Franche-Comte</v>
          </cell>
          <cell r="D127" t="str">
            <v>France</v>
          </cell>
          <cell r="E127" t="str">
            <v xml:space="preserve">A2       </v>
          </cell>
        </row>
        <row r="128">
          <cell r="C128" t="str">
            <v>CRCAM Nord Est</v>
          </cell>
          <cell r="D128" t="str">
            <v>France</v>
          </cell>
          <cell r="E128" t="str">
            <v xml:space="preserve">A2       </v>
          </cell>
        </row>
        <row r="129">
          <cell r="C129" t="str">
            <v>CRCAM Finistere</v>
          </cell>
          <cell r="D129" t="str">
            <v>France</v>
          </cell>
          <cell r="E129" t="str">
            <v xml:space="preserve">A2       </v>
          </cell>
        </row>
        <row r="130">
          <cell r="C130" t="str">
            <v>LfA Foerderbank Bayern</v>
          </cell>
          <cell r="D130" t="str">
            <v>Germany</v>
          </cell>
          <cell r="E130" t="str">
            <v xml:space="preserve">Aaa      </v>
          </cell>
        </row>
        <row r="131">
          <cell r="C131" t="str">
            <v>DB UK Bank Limited</v>
          </cell>
          <cell r="D131" t="str">
            <v>United Kingdom</v>
          </cell>
          <cell r="E131" t="str">
            <v xml:space="preserve">Baa3     </v>
          </cell>
        </row>
        <row r="132">
          <cell r="C132" t="str">
            <v>Gunma Bank, Ltd. (The)</v>
          </cell>
          <cell r="D132" t="str">
            <v>Japan</v>
          </cell>
          <cell r="E132" t="str">
            <v xml:space="preserve">A2       </v>
          </cell>
        </row>
        <row r="133">
          <cell r="C133" t="str">
            <v>Joyo Bank, Ltd.</v>
          </cell>
          <cell r="D133" t="str">
            <v>Japan</v>
          </cell>
          <cell r="E133" t="str">
            <v xml:space="preserve">A2       </v>
          </cell>
        </row>
        <row r="134">
          <cell r="C134" t="str">
            <v>CRCAM Cotes d'Armor</v>
          </cell>
          <cell r="D134" t="str">
            <v>France</v>
          </cell>
          <cell r="E134" t="str">
            <v xml:space="preserve">A2       </v>
          </cell>
        </row>
        <row r="135">
          <cell r="C135" t="str">
            <v>Landesbank Baden-Wuerttemberg</v>
          </cell>
          <cell r="D135" t="str">
            <v>Germany</v>
          </cell>
          <cell r="E135" t="str">
            <v xml:space="preserve">Aaa      </v>
          </cell>
        </row>
        <row r="136">
          <cell r="C136" t="str">
            <v>Banco Santander Totta S.A.</v>
          </cell>
          <cell r="D136" t="str">
            <v>Portugal</v>
          </cell>
          <cell r="E136" t="str">
            <v xml:space="preserve">Ba1      </v>
          </cell>
        </row>
        <row r="137">
          <cell r="C137" t="str">
            <v>Bank of Fukuoka, Ltd.</v>
          </cell>
          <cell r="D137" t="str">
            <v>Japan</v>
          </cell>
          <cell r="E137" t="str">
            <v xml:space="preserve">Baa1     </v>
          </cell>
        </row>
        <row r="138">
          <cell r="C138" t="str">
            <v>Hyakujushi Bank Limited</v>
          </cell>
          <cell r="D138" t="str">
            <v>Japan</v>
          </cell>
          <cell r="E138" t="str">
            <v xml:space="preserve">A3       </v>
          </cell>
        </row>
        <row r="139">
          <cell r="C139" t="str">
            <v>Hiroshima Bank, Limited</v>
          </cell>
          <cell r="D139" t="str">
            <v>Japan</v>
          </cell>
          <cell r="E139" t="str">
            <v xml:space="preserve">Baa1     </v>
          </cell>
        </row>
        <row r="140">
          <cell r="C140" t="str">
            <v>Permanent tsb p.l.c.</v>
          </cell>
          <cell r="D140" t="str">
            <v>Ireland</v>
          </cell>
          <cell r="E140" t="str">
            <v xml:space="preserve">B3       </v>
          </cell>
        </row>
        <row r="141">
          <cell r="C141" t="str">
            <v>First Hawaiian Bank</v>
          </cell>
          <cell r="D141" t="str">
            <v>United States</v>
          </cell>
          <cell r="E141" t="str">
            <v xml:space="preserve">A2       </v>
          </cell>
        </row>
        <row r="142">
          <cell r="C142" t="str">
            <v>CRCAM Atlantique Vendee</v>
          </cell>
          <cell r="D142" t="str">
            <v>France</v>
          </cell>
          <cell r="E142" t="str">
            <v xml:space="preserve">A2       </v>
          </cell>
        </row>
        <row r="143">
          <cell r="C143" t="str">
            <v>NRAM PLC</v>
          </cell>
          <cell r="D143" t="str">
            <v>United Kingdom</v>
          </cell>
          <cell r="E143" t="str">
            <v xml:space="preserve">A1       </v>
          </cell>
        </row>
        <row r="144">
          <cell r="C144" t="str">
            <v>DZ BANK AG</v>
          </cell>
          <cell r="D144" t="str">
            <v>Germany</v>
          </cell>
          <cell r="E144" t="str">
            <v xml:space="preserve">A1       </v>
          </cell>
        </row>
        <row r="145">
          <cell r="C145" t="str">
            <v>First Tennessee Bank, National Association</v>
          </cell>
          <cell r="D145" t="str">
            <v>United States</v>
          </cell>
          <cell r="E145" t="str">
            <v xml:space="preserve">Baa2     </v>
          </cell>
        </row>
        <row r="146">
          <cell r="C146" t="str">
            <v>Yorkshire Building Society</v>
          </cell>
          <cell r="D146" t="str">
            <v>United Kingdom</v>
          </cell>
          <cell r="E146" t="str">
            <v xml:space="preserve">Baa1     </v>
          </cell>
        </row>
        <row r="147">
          <cell r="C147" t="str">
            <v>Ogaki Kyoritsu Bank, Ltd.</v>
          </cell>
          <cell r="D147" t="str">
            <v>Japan</v>
          </cell>
          <cell r="E147" t="str">
            <v xml:space="preserve">Baa1     </v>
          </cell>
        </row>
        <row r="148">
          <cell r="C148" t="str">
            <v>Daishi Bank, Ltd. (The)</v>
          </cell>
          <cell r="D148" t="str">
            <v>Japan</v>
          </cell>
          <cell r="E148" t="str">
            <v xml:space="preserve">A3       </v>
          </cell>
        </row>
        <row r="149">
          <cell r="C149" t="str">
            <v>Korea Development Bank</v>
          </cell>
          <cell r="D149" t="str">
            <v>Korea</v>
          </cell>
          <cell r="E149" t="str">
            <v xml:space="preserve">Aa3      </v>
          </cell>
        </row>
        <row r="150">
          <cell r="C150" t="str">
            <v>California Bank &amp; Trust</v>
          </cell>
          <cell r="D150" t="str">
            <v>United States</v>
          </cell>
          <cell r="E150" t="str">
            <v xml:space="preserve">Baa3     </v>
          </cell>
        </row>
        <row r="151">
          <cell r="C151" t="str">
            <v>Compass Bank</v>
          </cell>
          <cell r="D151" t="str">
            <v>United States</v>
          </cell>
          <cell r="E151" t="str">
            <v xml:space="preserve">Baa2     </v>
          </cell>
        </row>
        <row r="152">
          <cell r="C152" t="str">
            <v>CRCAM Anjou et du Maine</v>
          </cell>
          <cell r="D152" t="str">
            <v>France</v>
          </cell>
          <cell r="E152" t="str">
            <v xml:space="preserve">A2       </v>
          </cell>
        </row>
        <row r="153">
          <cell r="C153" t="str">
            <v>Clydesdale Bank plc</v>
          </cell>
          <cell r="D153" t="str">
            <v>United Kingdom</v>
          </cell>
          <cell r="E153" t="str">
            <v xml:space="preserve">Baa2     </v>
          </cell>
        </row>
        <row r="154">
          <cell r="C154" t="str">
            <v>Banco Nacional de Mexico, S.A.</v>
          </cell>
          <cell r="D154" t="str">
            <v>Mexico</v>
          </cell>
          <cell r="E154" t="str">
            <v xml:space="preserve">A3       </v>
          </cell>
        </row>
        <row r="155">
          <cell r="C155" t="str">
            <v>Banco Santander Rio S.A.</v>
          </cell>
          <cell r="D155" t="str">
            <v>Argentina</v>
          </cell>
          <cell r="E155" t="str">
            <v xml:space="preserve">Caa2     </v>
          </cell>
        </row>
        <row r="156">
          <cell r="C156" t="str">
            <v>Banco Sabadell, S.A.</v>
          </cell>
          <cell r="D156" t="str">
            <v>Spain</v>
          </cell>
          <cell r="E156" t="str">
            <v xml:space="preserve">Ba2      </v>
          </cell>
        </row>
        <row r="157">
          <cell r="C157" t="str">
            <v>Bank of America, N.A.</v>
          </cell>
          <cell r="D157" t="str">
            <v>United States</v>
          </cell>
          <cell r="E157" t="str">
            <v xml:space="preserve">A2       </v>
          </cell>
        </row>
        <row r="158">
          <cell r="C158" t="str">
            <v>China Construction Bank Corporation</v>
          </cell>
          <cell r="D158" t="str">
            <v>China</v>
          </cell>
          <cell r="E158" t="str">
            <v xml:space="preserve">A1       </v>
          </cell>
        </row>
        <row r="159">
          <cell r="C159" t="str">
            <v>Mizuho Bank, Ltd., Paris Branch</v>
          </cell>
          <cell r="D159" t="str">
            <v>France</v>
          </cell>
          <cell r="E159" t="str">
            <v xml:space="preserve">A1       </v>
          </cell>
        </row>
        <row r="160">
          <cell r="C160" t="str">
            <v>Shinkin Central Bank</v>
          </cell>
          <cell r="D160" t="str">
            <v>Japan</v>
          </cell>
          <cell r="E160" t="str">
            <v xml:space="preserve">A1       </v>
          </cell>
        </row>
        <row r="161">
          <cell r="C161" t="str">
            <v>Bradford &amp; Bingley plc</v>
          </cell>
          <cell r="D161" t="str">
            <v>United Kingdom</v>
          </cell>
          <cell r="E161" t="str">
            <v xml:space="preserve">A1       </v>
          </cell>
        </row>
        <row r="162">
          <cell r="C162" t="str">
            <v>Nationwide Building Society</v>
          </cell>
          <cell r="D162" t="str">
            <v>United Kingdom</v>
          </cell>
          <cell r="E162" t="str">
            <v xml:space="preserve">A2       </v>
          </cell>
        </row>
        <row r="163">
          <cell r="C163" t="str">
            <v>Credit Industriel et Commercial</v>
          </cell>
          <cell r="D163" t="str">
            <v>France</v>
          </cell>
          <cell r="E163" t="str">
            <v xml:space="preserve">Aa3      </v>
          </cell>
        </row>
        <row r="164">
          <cell r="C164" t="str">
            <v>Barclays Bank PLC, Paris</v>
          </cell>
          <cell r="D164" t="str">
            <v>France</v>
          </cell>
          <cell r="E164" t="str">
            <v xml:space="preserve">A2       </v>
          </cell>
        </row>
        <row r="165">
          <cell r="C165" t="str">
            <v>Bayerische Landesbank, (Paris Branch)</v>
          </cell>
          <cell r="D165" t="str">
            <v>France</v>
          </cell>
          <cell r="E165" t="str">
            <v xml:space="preserve">A3       </v>
          </cell>
        </row>
        <row r="166">
          <cell r="C166" t="str">
            <v>Bayerische Landesbank, (Paris Branch)</v>
          </cell>
          <cell r="D166" t="str">
            <v>France</v>
          </cell>
          <cell r="E166" t="str">
            <v xml:space="preserve">Aaa      </v>
          </cell>
        </row>
        <row r="167">
          <cell r="C167" t="str">
            <v>Chase Manhattan Bank, Paris Branch</v>
          </cell>
          <cell r="D167" t="str">
            <v>France</v>
          </cell>
          <cell r="E167" t="str">
            <v xml:space="preserve">Aa3      </v>
          </cell>
        </row>
        <row r="168">
          <cell r="C168" t="str">
            <v>Deutsche Bank AG, Paris Branch</v>
          </cell>
          <cell r="D168" t="str">
            <v>France</v>
          </cell>
          <cell r="E168" t="str">
            <v xml:space="preserve">A3       </v>
          </cell>
        </row>
        <row r="169">
          <cell r="C169" t="str">
            <v>Santander UK PLC</v>
          </cell>
          <cell r="D169" t="str">
            <v>United Kingdom</v>
          </cell>
          <cell r="E169" t="str">
            <v xml:space="preserve">A2       </v>
          </cell>
        </row>
        <row r="170">
          <cell r="C170" t="str">
            <v>Synovus Bank</v>
          </cell>
          <cell r="D170" t="str">
            <v>United States</v>
          </cell>
          <cell r="E170" t="str">
            <v xml:space="preserve">Ba2      </v>
          </cell>
        </row>
        <row r="171">
          <cell r="C171" t="str">
            <v>Shoko Chukin Bank, Ltd.</v>
          </cell>
          <cell r="D171" t="str">
            <v>Japan</v>
          </cell>
          <cell r="E171" t="str">
            <v xml:space="preserve">Aa3      </v>
          </cell>
        </row>
        <row r="172">
          <cell r="C172" t="str">
            <v>Banco de Galicia y Buenos Aires S.A.</v>
          </cell>
          <cell r="D172" t="str">
            <v>Argentina</v>
          </cell>
          <cell r="E172" t="str">
            <v xml:space="preserve">Caa2     </v>
          </cell>
        </row>
        <row r="173">
          <cell r="C173" t="str">
            <v>Commerce Bank</v>
          </cell>
          <cell r="D173" t="str">
            <v>United States</v>
          </cell>
          <cell r="E173" t="str">
            <v xml:space="preserve">Aa3      </v>
          </cell>
        </row>
        <row r="174">
          <cell r="C174" t="str">
            <v>Old National Bank</v>
          </cell>
          <cell r="D174" t="str">
            <v>United States</v>
          </cell>
          <cell r="E174" t="str">
            <v xml:space="preserve">A2       </v>
          </cell>
        </row>
        <row r="175">
          <cell r="C175" t="str">
            <v>BBVA Bancomer, S.A.</v>
          </cell>
          <cell r="D175" t="str">
            <v>Mexico</v>
          </cell>
          <cell r="E175" t="str">
            <v xml:space="preserve">A3       </v>
          </cell>
        </row>
        <row r="176">
          <cell r="C176" t="str">
            <v>CRCAM Centre France</v>
          </cell>
          <cell r="D176" t="str">
            <v>France</v>
          </cell>
          <cell r="E176" t="str">
            <v xml:space="preserve">A2       </v>
          </cell>
        </row>
        <row r="177">
          <cell r="C177" t="str">
            <v>CRCAM de Toulouse 31</v>
          </cell>
          <cell r="D177" t="str">
            <v>France</v>
          </cell>
          <cell r="E177" t="str">
            <v xml:space="preserve">A2       </v>
          </cell>
        </row>
        <row r="178">
          <cell r="C178" t="str">
            <v>CRCAM Normandie Seine</v>
          </cell>
          <cell r="D178" t="str">
            <v>France</v>
          </cell>
          <cell r="E178" t="str">
            <v xml:space="preserve">A2       </v>
          </cell>
        </row>
        <row r="179">
          <cell r="C179" t="str">
            <v>Internationale Nederlanden Bank N.V., Paris</v>
          </cell>
          <cell r="D179" t="str">
            <v>France</v>
          </cell>
          <cell r="E179" t="str">
            <v xml:space="preserve">A2       </v>
          </cell>
        </row>
        <row r="180">
          <cell r="C180" t="str">
            <v>T.C. Ziraat Bankasi</v>
          </cell>
          <cell r="D180" t="str">
            <v>Turkey</v>
          </cell>
          <cell r="E180" t="str">
            <v xml:space="preserve">Baa3     </v>
          </cell>
        </row>
        <row r="181">
          <cell r="C181" t="str">
            <v>Bank of China Limited</v>
          </cell>
          <cell r="D181" t="str">
            <v>China</v>
          </cell>
          <cell r="E181" t="str">
            <v xml:space="preserve">A1       </v>
          </cell>
        </row>
        <row r="182">
          <cell r="C182" t="str">
            <v>Chugoku Bank, Limited (The)</v>
          </cell>
          <cell r="D182" t="str">
            <v>Japan</v>
          </cell>
          <cell r="E182" t="str">
            <v xml:space="preserve">Aa3      </v>
          </cell>
        </row>
        <row r="183">
          <cell r="C183" t="str">
            <v>Suruga Bank, Ltd.</v>
          </cell>
          <cell r="D183" t="str">
            <v>Japan</v>
          </cell>
          <cell r="E183" t="str">
            <v xml:space="preserve">A3       </v>
          </cell>
        </row>
        <row r="184">
          <cell r="C184" t="str">
            <v>Banco del Estado de Chile</v>
          </cell>
          <cell r="D184" t="str">
            <v>Chile</v>
          </cell>
          <cell r="E184" t="str">
            <v xml:space="preserve">Aa3      </v>
          </cell>
        </row>
        <row r="185">
          <cell r="C185" t="str">
            <v>CRCAM Nord de France</v>
          </cell>
          <cell r="D185" t="str">
            <v>France</v>
          </cell>
          <cell r="E185" t="str">
            <v xml:space="preserve">A2       </v>
          </cell>
        </row>
        <row r="186">
          <cell r="C186" t="str">
            <v>Intesa Sanpaolo Spa</v>
          </cell>
          <cell r="D186" t="str">
            <v>Italy</v>
          </cell>
          <cell r="E186" t="str">
            <v xml:space="preserve">Baa2     </v>
          </cell>
        </row>
        <row r="187">
          <cell r="C187" t="str">
            <v>Philippine National Bank</v>
          </cell>
          <cell r="D187" t="str">
            <v>Philippines</v>
          </cell>
          <cell r="E187" t="str">
            <v xml:space="preserve">Ba2      </v>
          </cell>
        </row>
        <row r="188">
          <cell r="C188" t="str">
            <v>Shinhan Bank</v>
          </cell>
          <cell r="D188" t="str">
            <v>Korea</v>
          </cell>
          <cell r="E188" t="str">
            <v xml:space="preserve">A1       </v>
          </cell>
        </row>
        <row r="189">
          <cell r="C189" t="str">
            <v>San-in Godo Bank, Ltd.</v>
          </cell>
          <cell r="D189" t="str">
            <v>Japan</v>
          </cell>
          <cell r="E189" t="str">
            <v xml:space="preserve">A3       </v>
          </cell>
        </row>
        <row r="190">
          <cell r="C190" t="str">
            <v>Banque Populaire Val de France</v>
          </cell>
          <cell r="D190" t="str">
            <v>France</v>
          </cell>
          <cell r="E190" t="str">
            <v xml:space="preserve">A2       </v>
          </cell>
        </row>
        <row r="191">
          <cell r="C191" t="str">
            <v>Banque et Caisse d'Epargne de l'Etat</v>
          </cell>
          <cell r="D191" t="str">
            <v>Luxembourg</v>
          </cell>
          <cell r="E191" t="str">
            <v xml:space="preserve">Aa1      </v>
          </cell>
        </row>
        <row r="192">
          <cell r="C192" t="str">
            <v>St. Galler Kantonalbank</v>
          </cell>
          <cell r="D192" t="str">
            <v>Switzerland</v>
          </cell>
          <cell r="E192" t="str">
            <v xml:space="preserve">Aa1      </v>
          </cell>
        </row>
        <row r="193">
          <cell r="C193" t="str">
            <v>Citibank International Plc</v>
          </cell>
          <cell r="D193" t="str">
            <v>United Kingdom</v>
          </cell>
          <cell r="E193" t="str">
            <v xml:space="preserve">A2       </v>
          </cell>
        </row>
        <row r="194">
          <cell r="C194" t="str">
            <v>Bank Nederlandse Gemeenten N.V.</v>
          </cell>
          <cell r="D194" t="str">
            <v>Netherlands</v>
          </cell>
          <cell r="E194" t="str">
            <v xml:space="preserve">Aaa      </v>
          </cell>
        </row>
        <row r="195">
          <cell r="C195" t="str">
            <v>Bank of Communications Co., Ltd.</v>
          </cell>
          <cell r="D195" t="str">
            <v>China</v>
          </cell>
          <cell r="E195" t="str">
            <v xml:space="preserve">A2       </v>
          </cell>
        </row>
        <row r="196">
          <cell r="C196" t="str">
            <v>Korea Exchange Bank</v>
          </cell>
          <cell r="D196" t="str">
            <v>Korea</v>
          </cell>
          <cell r="E196" t="str">
            <v xml:space="preserve">A1       </v>
          </cell>
        </row>
        <row r="197">
          <cell r="C197" t="str">
            <v>Standard Chartered Bank Korea Limited</v>
          </cell>
          <cell r="D197" t="str">
            <v>Korea</v>
          </cell>
          <cell r="E197" t="str">
            <v xml:space="preserve">A1       </v>
          </cell>
        </row>
        <row r="198">
          <cell r="C198" t="str">
            <v>Bremer Landesbank Kreditanstalt Oldenburg GZ</v>
          </cell>
          <cell r="D198" t="str">
            <v>Germany</v>
          </cell>
          <cell r="E198" t="str">
            <v xml:space="preserve">Aa1      </v>
          </cell>
        </row>
        <row r="199">
          <cell r="C199" t="str">
            <v>Erste Group Bank AG</v>
          </cell>
          <cell r="D199" t="str">
            <v>Austria</v>
          </cell>
          <cell r="E199" t="str">
            <v xml:space="preserve">Baa1     </v>
          </cell>
        </row>
        <row r="200">
          <cell r="C200" t="str">
            <v>Landesbank Berlin AG</v>
          </cell>
          <cell r="D200" t="str">
            <v>Germany</v>
          </cell>
          <cell r="E200" t="str">
            <v xml:space="preserve">Aa1      </v>
          </cell>
        </row>
        <row r="201">
          <cell r="C201" t="str">
            <v>KASIKORNBANK Public Company Limited</v>
          </cell>
          <cell r="D201" t="str">
            <v>Thailand</v>
          </cell>
          <cell r="E201" t="str">
            <v xml:space="preserve">Baa1     </v>
          </cell>
        </row>
        <row r="202">
          <cell r="C202" t="str">
            <v>Industrial &amp; Commercial Bank of China Ltd</v>
          </cell>
          <cell r="D202" t="str">
            <v>China</v>
          </cell>
          <cell r="E202" t="str">
            <v xml:space="preserve">A1       </v>
          </cell>
        </row>
        <row r="203">
          <cell r="C203" t="str">
            <v>Bangkok Bank Public Company Limited</v>
          </cell>
          <cell r="D203" t="str">
            <v>Thailand</v>
          </cell>
          <cell r="E203" t="str">
            <v xml:space="preserve">Baa1     </v>
          </cell>
        </row>
        <row r="204">
          <cell r="C204" t="str">
            <v>Capital One Bank (USA), N.A.</v>
          </cell>
          <cell r="D204" t="str">
            <v>United States</v>
          </cell>
          <cell r="E204" t="str">
            <v xml:space="preserve">A3       </v>
          </cell>
        </row>
        <row r="205">
          <cell r="C205" t="str">
            <v>Banco Comercial Portugues, S.A.</v>
          </cell>
          <cell r="D205" t="str">
            <v>Portugal</v>
          </cell>
          <cell r="E205" t="str">
            <v xml:space="preserve">B1       </v>
          </cell>
        </row>
        <row r="206">
          <cell r="C206" t="str">
            <v>Landwirtschaftliche Rentenbank</v>
          </cell>
          <cell r="D206" t="str">
            <v>Germany</v>
          </cell>
          <cell r="E206" t="str">
            <v xml:space="preserve">Aaa      </v>
          </cell>
        </row>
        <row r="207">
          <cell r="C207" t="str">
            <v>Susquehanna Bank</v>
          </cell>
          <cell r="D207" t="str">
            <v>United States</v>
          </cell>
          <cell r="E207" t="str">
            <v xml:space="preserve">Baa1     </v>
          </cell>
        </row>
        <row r="208">
          <cell r="C208" t="str">
            <v>NIBC Bank N.V.</v>
          </cell>
          <cell r="D208" t="str">
            <v>Netherlands</v>
          </cell>
          <cell r="E208" t="str">
            <v xml:space="preserve">Baa3     </v>
          </cell>
        </row>
        <row r="209">
          <cell r="C209" t="str">
            <v>Bankinter, S.A.</v>
          </cell>
          <cell r="D209" t="str">
            <v>Spain</v>
          </cell>
          <cell r="E209" t="str">
            <v xml:space="preserve">Baa3     </v>
          </cell>
        </row>
        <row r="210">
          <cell r="C210" t="str">
            <v>Banque Internationale a Luxembourg</v>
          </cell>
          <cell r="D210" t="str">
            <v>Luxembourg</v>
          </cell>
          <cell r="E210" t="str">
            <v xml:space="preserve">Baa1     </v>
          </cell>
        </row>
        <row r="211">
          <cell r="C211" t="str">
            <v>Banco do Brasil S.A.</v>
          </cell>
          <cell r="D211" t="str">
            <v>Brazil</v>
          </cell>
          <cell r="E211" t="str">
            <v xml:space="preserve">Baa2     </v>
          </cell>
        </row>
        <row r="212">
          <cell r="C212" t="str">
            <v>Banco Bradesco S.A.</v>
          </cell>
          <cell r="D212" t="str">
            <v>Brazil</v>
          </cell>
          <cell r="E212" t="str">
            <v xml:space="preserve">Baa2     </v>
          </cell>
        </row>
        <row r="213">
          <cell r="C213" t="str">
            <v>HSBC Bank Brasil S.A. - Banco Multiplo</v>
          </cell>
          <cell r="D213" t="str">
            <v>Brazil</v>
          </cell>
          <cell r="E213" t="str">
            <v xml:space="preserve">Baa2     </v>
          </cell>
        </row>
        <row r="214">
          <cell r="C214" t="str">
            <v>Banco Safra S.A.</v>
          </cell>
          <cell r="D214" t="str">
            <v>Brazil</v>
          </cell>
          <cell r="E214" t="str">
            <v xml:space="preserve">Baa2     </v>
          </cell>
        </row>
        <row r="215">
          <cell r="C215" t="str">
            <v>BBVA (Chile)</v>
          </cell>
          <cell r="D215" t="str">
            <v>Chile</v>
          </cell>
          <cell r="E215" t="str">
            <v xml:space="preserve">Baa1     </v>
          </cell>
        </row>
        <row r="216">
          <cell r="C216" t="str">
            <v>CorpBanca</v>
          </cell>
          <cell r="D216" t="str">
            <v>Chile</v>
          </cell>
          <cell r="E216" t="str">
            <v xml:space="preserve">Baa3     </v>
          </cell>
        </row>
        <row r="217">
          <cell r="C217" t="str">
            <v>Banco de Chile</v>
          </cell>
          <cell r="D217" t="str">
            <v>Chile</v>
          </cell>
          <cell r="E217" t="str">
            <v xml:space="preserve">Aa3      </v>
          </cell>
        </row>
        <row r="218">
          <cell r="C218" t="str">
            <v>Banco Santander-Chile</v>
          </cell>
          <cell r="D218" t="str">
            <v>Chile</v>
          </cell>
          <cell r="E218" t="str">
            <v xml:space="preserve">Aa3      </v>
          </cell>
        </row>
        <row r="219">
          <cell r="C219" t="str">
            <v>FirstMerit Bank, N.A.</v>
          </cell>
          <cell r="D219" t="str">
            <v>United States</v>
          </cell>
          <cell r="E219" t="str">
            <v xml:space="preserve">A2       </v>
          </cell>
        </row>
        <row r="220">
          <cell r="C220" t="str">
            <v>China Construction Bank (Asia) Corp. Ltd.</v>
          </cell>
          <cell r="D220" t="str">
            <v>Hong Kong</v>
          </cell>
          <cell r="E220" t="str">
            <v xml:space="preserve">A2       </v>
          </cell>
        </row>
        <row r="221">
          <cell r="C221" t="str">
            <v>Kreditanstalt fuer Wiederaufbau</v>
          </cell>
          <cell r="D221" t="str">
            <v>Germany</v>
          </cell>
          <cell r="E221" t="str">
            <v xml:space="preserve">Aaa      </v>
          </cell>
        </row>
        <row r="222">
          <cell r="C222" t="str">
            <v>Oesterreichische Kontrollbank AG</v>
          </cell>
          <cell r="D222" t="str">
            <v>Austria</v>
          </cell>
          <cell r="E222" t="str">
            <v xml:space="preserve">Aaa      </v>
          </cell>
        </row>
        <row r="223">
          <cell r="C223" t="str">
            <v>Kookmin Bank</v>
          </cell>
          <cell r="D223" t="str">
            <v>Korea</v>
          </cell>
          <cell r="E223" t="str">
            <v xml:space="preserve">A1       </v>
          </cell>
        </row>
        <row r="224">
          <cell r="C224" t="str">
            <v>Bank of the Philippine Islands</v>
          </cell>
          <cell r="D224" t="str">
            <v>Philippines</v>
          </cell>
          <cell r="E224" t="str">
            <v xml:space="preserve">Baa3     </v>
          </cell>
        </row>
        <row r="225">
          <cell r="C225" t="str">
            <v>Metropolitan Bank &amp; Trust Company</v>
          </cell>
          <cell r="D225" t="str">
            <v>Philippines</v>
          </cell>
          <cell r="E225" t="str">
            <v xml:space="preserve">Baa3     </v>
          </cell>
        </row>
        <row r="226">
          <cell r="C226" t="str">
            <v>Agricultural Bank of China Limited</v>
          </cell>
          <cell r="D226" t="str">
            <v>China</v>
          </cell>
          <cell r="E226" t="str">
            <v xml:space="preserve">A1       </v>
          </cell>
        </row>
        <row r="227">
          <cell r="C227" t="str">
            <v>Nordea Bank Finland Plc</v>
          </cell>
          <cell r="D227" t="str">
            <v>Finland</v>
          </cell>
          <cell r="E227" t="str">
            <v xml:space="preserve">Aa3      </v>
          </cell>
        </row>
        <row r="228">
          <cell r="C228" t="str">
            <v>Bank of Ayudhya</v>
          </cell>
          <cell r="D228" t="str">
            <v>Thailand</v>
          </cell>
          <cell r="E228" t="str">
            <v xml:space="preserve">Baa1     </v>
          </cell>
        </row>
        <row r="229">
          <cell r="C229" t="str">
            <v>Malayan Banking Berhad</v>
          </cell>
          <cell r="D229" t="str">
            <v>Malaysia</v>
          </cell>
          <cell r="E229" t="str">
            <v xml:space="preserve">A3       </v>
          </cell>
        </row>
        <row r="230">
          <cell r="C230" t="str">
            <v>DBS Bank Ltd.</v>
          </cell>
          <cell r="D230" t="str">
            <v>Singapore</v>
          </cell>
          <cell r="E230" t="str">
            <v xml:space="preserve">Aa1      </v>
          </cell>
        </row>
        <row r="231">
          <cell r="C231" t="str">
            <v>BBVA Colombia S.A.</v>
          </cell>
          <cell r="D231" t="str">
            <v>Colombia</v>
          </cell>
          <cell r="E231" t="str">
            <v xml:space="preserve">Baa2     </v>
          </cell>
        </row>
        <row r="232">
          <cell r="C232" t="str">
            <v>DZ-Bank Ireland plc</v>
          </cell>
          <cell r="D232" t="str">
            <v>Ireland</v>
          </cell>
          <cell r="E232" t="str">
            <v xml:space="preserve">A3       </v>
          </cell>
        </row>
        <row r="233">
          <cell r="C233" t="str">
            <v>TCF National Bank</v>
          </cell>
          <cell r="D233" t="str">
            <v>United States</v>
          </cell>
          <cell r="E233" t="str">
            <v xml:space="preserve">Baa1     </v>
          </cell>
        </row>
        <row r="234">
          <cell r="C234" t="str">
            <v>Banco Santander (Mexico), S.A.</v>
          </cell>
          <cell r="D234" t="str">
            <v>Mexico</v>
          </cell>
          <cell r="E234" t="str">
            <v xml:space="preserve">A3       </v>
          </cell>
        </row>
        <row r="235">
          <cell r="C235" t="str">
            <v>HSBC Mexico, S.A.</v>
          </cell>
          <cell r="D235" t="str">
            <v>Mexico</v>
          </cell>
          <cell r="E235" t="str">
            <v xml:space="preserve">A3       </v>
          </cell>
        </row>
        <row r="236">
          <cell r="C236" t="str">
            <v>Banco de la Nacion Argentina</v>
          </cell>
          <cell r="D236" t="str">
            <v>Argentina</v>
          </cell>
          <cell r="E236" t="str">
            <v xml:space="preserve">Caa2     </v>
          </cell>
        </row>
        <row r="237">
          <cell r="C237" t="str">
            <v>Banco de la Ciudad de Buenos Aires</v>
          </cell>
          <cell r="D237" t="str">
            <v>Argentina</v>
          </cell>
          <cell r="E237" t="str">
            <v xml:space="preserve">Caa2     </v>
          </cell>
        </row>
        <row r="238">
          <cell r="C238" t="str">
            <v>HSBC Bank Argentina S.A.</v>
          </cell>
          <cell r="D238" t="str">
            <v>Argentina</v>
          </cell>
          <cell r="E238" t="str">
            <v xml:space="preserve">Caa2     </v>
          </cell>
        </row>
        <row r="239">
          <cell r="C239" t="str">
            <v>Banco Macro S.A.</v>
          </cell>
          <cell r="D239" t="str">
            <v>Argentina</v>
          </cell>
          <cell r="E239" t="str">
            <v xml:space="preserve">Caa2     </v>
          </cell>
        </row>
        <row r="240">
          <cell r="C240" t="str">
            <v>Hang Seng Bank Limited</v>
          </cell>
          <cell r="D240" t="str">
            <v>Hong Kong</v>
          </cell>
          <cell r="E240" t="str">
            <v xml:space="preserve">Aa2      </v>
          </cell>
        </row>
        <row r="241">
          <cell r="C241" t="str">
            <v>Commerzbank International S.A.</v>
          </cell>
          <cell r="D241" t="str">
            <v>Luxembourg</v>
          </cell>
          <cell r="E241" t="str">
            <v xml:space="preserve">Baa2     </v>
          </cell>
        </row>
        <row r="242">
          <cell r="C242" t="str">
            <v>Sparkasse KoelnBonn</v>
          </cell>
          <cell r="D242" t="str">
            <v>Germany</v>
          </cell>
          <cell r="E242" t="str">
            <v xml:space="preserve">A1       </v>
          </cell>
        </row>
        <row r="243">
          <cell r="C243" t="str">
            <v>ING Bank Slaski S.A.</v>
          </cell>
          <cell r="D243" t="str">
            <v>Poland</v>
          </cell>
          <cell r="E243" t="str">
            <v xml:space="preserve">Baa1     </v>
          </cell>
        </row>
        <row r="244">
          <cell r="C244" t="str">
            <v>Bank BPH S.A.</v>
          </cell>
          <cell r="D244" t="str">
            <v>Poland</v>
          </cell>
          <cell r="E244" t="str">
            <v xml:space="preserve">Baa2     </v>
          </cell>
        </row>
        <row r="245">
          <cell r="C245" t="str">
            <v>Turkiye Garanti Bankasi AS</v>
          </cell>
          <cell r="D245" t="str">
            <v>Turkey</v>
          </cell>
          <cell r="E245" t="str">
            <v xml:space="preserve">Baa3     </v>
          </cell>
        </row>
        <row r="246">
          <cell r="C246" t="str">
            <v>Akbank TAS</v>
          </cell>
          <cell r="D246" t="str">
            <v>Turkey</v>
          </cell>
          <cell r="E246" t="str">
            <v xml:space="preserve">Baa3     </v>
          </cell>
        </row>
        <row r="247">
          <cell r="C247" t="str">
            <v>Siam Commercial Bank Public Company Limited</v>
          </cell>
          <cell r="D247" t="str">
            <v>Thailand</v>
          </cell>
          <cell r="E247" t="str">
            <v xml:space="preserve">Baa1     </v>
          </cell>
        </row>
        <row r="248">
          <cell r="C248" t="str">
            <v>Krung Thai Bank Public Company Limited</v>
          </cell>
          <cell r="D248" t="str">
            <v>Thailand</v>
          </cell>
          <cell r="E248" t="str">
            <v xml:space="preserve">Baa1     </v>
          </cell>
        </row>
        <row r="249">
          <cell r="C249" t="str">
            <v>TMB Bank Public Company Limited</v>
          </cell>
          <cell r="D249" t="str">
            <v>Thailand</v>
          </cell>
          <cell r="E249" t="str">
            <v xml:space="preserve">Baa3     </v>
          </cell>
        </row>
        <row r="250">
          <cell r="C250" t="str">
            <v>United Coconut Planters Bank</v>
          </cell>
          <cell r="D250" t="str">
            <v>Philippines</v>
          </cell>
          <cell r="E250" t="str">
            <v xml:space="preserve">B2       </v>
          </cell>
        </row>
        <row r="251">
          <cell r="C251" t="str">
            <v>Land Bank of the Philippines</v>
          </cell>
          <cell r="D251" t="str">
            <v>Philippines</v>
          </cell>
          <cell r="E251" t="str">
            <v xml:space="preserve">Baa3     </v>
          </cell>
        </row>
        <row r="252">
          <cell r="C252" t="str">
            <v>Rizal Commercial Banking Corporation</v>
          </cell>
          <cell r="D252" t="str">
            <v>Philippines</v>
          </cell>
          <cell r="E252" t="str">
            <v xml:space="preserve">Ba2      </v>
          </cell>
        </row>
        <row r="253">
          <cell r="C253" t="str">
            <v>Bank Negara Indonesia TBK (P.T.)</v>
          </cell>
          <cell r="D253" t="str">
            <v>Indonesia</v>
          </cell>
          <cell r="E253" t="str">
            <v xml:space="preserve">Baa3     </v>
          </cell>
        </row>
        <row r="254">
          <cell r="C254" t="str">
            <v>Bank Rakyat Indonesia (P.T.)</v>
          </cell>
          <cell r="D254" t="str">
            <v>Indonesia</v>
          </cell>
          <cell r="E254" t="str">
            <v xml:space="preserve">Baa3     </v>
          </cell>
        </row>
        <row r="255">
          <cell r="C255" t="str">
            <v>Banca del Mezzogiorno - MedioCredito Centrale</v>
          </cell>
          <cell r="D255" t="str">
            <v>Italy</v>
          </cell>
          <cell r="E255" t="str">
            <v xml:space="preserve">Ba1      </v>
          </cell>
        </row>
        <row r="256">
          <cell r="C256" t="str">
            <v>mBank S.A.</v>
          </cell>
          <cell r="D256" t="str">
            <v>Poland</v>
          </cell>
          <cell r="E256" t="str">
            <v xml:space="preserve">Baa3     </v>
          </cell>
        </row>
        <row r="257">
          <cell r="C257" t="str">
            <v>Bank of Baroda</v>
          </cell>
          <cell r="D257" t="str">
            <v>India</v>
          </cell>
          <cell r="E257" t="str">
            <v xml:space="preserve">Baa3     </v>
          </cell>
        </row>
        <row r="258">
          <cell r="C258" t="str">
            <v>Bank of India</v>
          </cell>
          <cell r="D258" t="str">
            <v>India</v>
          </cell>
          <cell r="E258" t="str">
            <v xml:space="preserve">Baa3     </v>
          </cell>
        </row>
        <row r="259">
          <cell r="C259" t="str">
            <v>Central Bank of India</v>
          </cell>
          <cell r="D259" t="str">
            <v>India</v>
          </cell>
          <cell r="E259" t="str">
            <v xml:space="preserve">Baa3     </v>
          </cell>
        </row>
        <row r="260">
          <cell r="C260" t="str">
            <v>Alpha Bank AE</v>
          </cell>
          <cell r="D260" t="str">
            <v>Greece</v>
          </cell>
          <cell r="E260" t="str">
            <v xml:space="preserve">Caa1     </v>
          </cell>
        </row>
        <row r="261">
          <cell r="C261" t="str">
            <v>National Bank of Greece S.A.</v>
          </cell>
          <cell r="D261" t="str">
            <v>Greece</v>
          </cell>
          <cell r="E261" t="str">
            <v xml:space="preserve">Caa1     </v>
          </cell>
        </row>
        <row r="262">
          <cell r="C262" t="str">
            <v>Turk Ekonomi Bankasi AS</v>
          </cell>
          <cell r="D262" t="str">
            <v>Turkey</v>
          </cell>
          <cell r="E262" t="str">
            <v xml:space="preserve">Baa3     </v>
          </cell>
        </row>
        <row r="263">
          <cell r="C263" t="str">
            <v>Saudi British Bank</v>
          </cell>
          <cell r="D263" t="str">
            <v>Saudi Arabia</v>
          </cell>
          <cell r="E263" t="str">
            <v xml:space="preserve">Aa3      </v>
          </cell>
        </row>
        <row r="264">
          <cell r="C264" t="str">
            <v>Banque Saudi Fransi</v>
          </cell>
          <cell r="D264" t="str">
            <v>Saudi Arabia</v>
          </cell>
          <cell r="E264" t="str">
            <v xml:space="preserve">Aa3      </v>
          </cell>
        </row>
        <row r="265">
          <cell r="C265" t="str">
            <v>Al Rajhi Bank</v>
          </cell>
          <cell r="D265" t="str">
            <v>Saudi Arabia</v>
          </cell>
          <cell r="E265" t="str">
            <v xml:space="preserve">A1       </v>
          </cell>
        </row>
        <row r="266">
          <cell r="C266" t="str">
            <v>Arab National Bank</v>
          </cell>
          <cell r="D266" t="str">
            <v>Saudi Arabia</v>
          </cell>
          <cell r="E266" t="str">
            <v xml:space="preserve">A1       </v>
          </cell>
        </row>
        <row r="267">
          <cell r="C267" t="str">
            <v>Bank Al-Jazira</v>
          </cell>
          <cell r="D267" t="str">
            <v>Saudi Arabia</v>
          </cell>
          <cell r="E267" t="str">
            <v xml:space="preserve">A3       </v>
          </cell>
        </row>
        <row r="268">
          <cell r="C268" t="str">
            <v>National Commercial Bank</v>
          </cell>
          <cell r="D268" t="str">
            <v>Saudi Arabia</v>
          </cell>
          <cell r="E268" t="str">
            <v xml:space="preserve">A1       </v>
          </cell>
        </row>
        <row r="269">
          <cell r="C269" t="str">
            <v>Riyad Bank</v>
          </cell>
          <cell r="D269" t="str">
            <v>Saudi Arabia</v>
          </cell>
          <cell r="E269" t="str">
            <v xml:space="preserve">A1       </v>
          </cell>
        </row>
        <row r="270">
          <cell r="C270" t="str">
            <v>Samba Financial Group</v>
          </cell>
          <cell r="D270" t="str">
            <v>Saudi Arabia</v>
          </cell>
          <cell r="E270" t="str">
            <v xml:space="preserve">Aa3      </v>
          </cell>
        </row>
        <row r="271">
          <cell r="C271" t="str">
            <v>Saudi Hollandi Bank</v>
          </cell>
          <cell r="D271" t="str">
            <v>Saudi Arabia</v>
          </cell>
          <cell r="E271" t="str">
            <v xml:space="preserve">A1       </v>
          </cell>
        </row>
        <row r="272">
          <cell r="C272" t="str">
            <v>Saudi Investment Bank</v>
          </cell>
          <cell r="D272" t="str">
            <v>Saudi Arabia</v>
          </cell>
          <cell r="E272" t="str">
            <v xml:space="preserve">A2       </v>
          </cell>
        </row>
        <row r="273">
          <cell r="C273" t="str">
            <v>Al Ahli Bank of Kuwait K.S.C</v>
          </cell>
          <cell r="D273" t="str">
            <v>Kuwait</v>
          </cell>
          <cell r="E273" t="str">
            <v xml:space="preserve">A2       </v>
          </cell>
        </row>
        <row r="274">
          <cell r="C274" t="str">
            <v>Burgan Bank SAK</v>
          </cell>
          <cell r="D274" t="str">
            <v>Kuwait</v>
          </cell>
          <cell r="E274" t="str">
            <v xml:space="preserve">A3       </v>
          </cell>
        </row>
        <row r="275">
          <cell r="C275" t="str">
            <v>Gulf Bank K.S.C.</v>
          </cell>
          <cell r="D275" t="str">
            <v>Kuwait</v>
          </cell>
          <cell r="E275" t="str">
            <v xml:space="preserve">Baa1     </v>
          </cell>
        </row>
        <row r="276">
          <cell r="C276" t="str">
            <v>Kuwait Finance House</v>
          </cell>
          <cell r="D276" t="str">
            <v>Kuwait</v>
          </cell>
          <cell r="E276" t="str">
            <v xml:space="preserve">A1       </v>
          </cell>
        </row>
        <row r="277">
          <cell r="C277" t="str">
            <v>National Bank of Kuwait S.A.K.</v>
          </cell>
          <cell r="D277" t="str">
            <v>Kuwait</v>
          </cell>
          <cell r="E277" t="str">
            <v xml:space="preserve">Aa3      </v>
          </cell>
        </row>
        <row r="278">
          <cell r="C278" t="str">
            <v>Bank Hapoalim B.M.</v>
          </cell>
          <cell r="D278" t="str">
            <v>Israel</v>
          </cell>
          <cell r="E278" t="str">
            <v xml:space="preserve">A2       </v>
          </cell>
        </row>
        <row r="279">
          <cell r="C279" t="str">
            <v>Bank Leumi</v>
          </cell>
          <cell r="D279" t="str">
            <v>Israel</v>
          </cell>
          <cell r="E279" t="str">
            <v xml:space="preserve">A2       </v>
          </cell>
        </row>
        <row r="280">
          <cell r="C280" t="str">
            <v>First International Bank of Israel</v>
          </cell>
          <cell r="D280" t="str">
            <v>Israel</v>
          </cell>
          <cell r="E280" t="str">
            <v xml:space="preserve">A3       </v>
          </cell>
        </row>
        <row r="281">
          <cell r="C281" t="str">
            <v>Israel Discount Bank</v>
          </cell>
          <cell r="D281" t="str">
            <v>Israel</v>
          </cell>
          <cell r="E281" t="str">
            <v xml:space="preserve">A3       </v>
          </cell>
        </row>
        <row r="282">
          <cell r="C282" t="str">
            <v>Mizrahi Tefahot Bank</v>
          </cell>
          <cell r="D282" t="str">
            <v>Israel</v>
          </cell>
          <cell r="E282" t="str">
            <v xml:space="preserve">A2       </v>
          </cell>
        </row>
        <row r="283">
          <cell r="C283" t="str">
            <v>Bank Millennium S.A.</v>
          </cell>
          <cell r="D283" t="str">
            <v>Poland</v>
          </cell>
          <cell r="E283" t="str">
            <v xml:space="preserve">Ba2      </v>
          </cell>
        </row>
        <row r="284">
          <cell r="C284" t="str">
            <v>United Overseas Bank Limited</v>
          </cell>
          <cell r="D284" t="str">
            <v>Singapore</v>
          </cell>
          <cell r="E284" t="str">
            <v xml:space="preserve">Aa1      </v>
          </cell>
        </row>
        <row r="285">
          <cell r="C285" t="str">
            <v>Oversea-Chinese Banking Corp Ltd</v>
          </cell>
          <cell r="D285" t="str">
            <v>Singapore</v>
          </cell>
          <cell r="E285" t="str">
            <v xml:space="preserve">Aa1      </v>
          </cell>
        </row>
        <row r="286">
          <cell r="C286" t="str">
            <v>Royal Bank of Scotland N.V., Paris Branch</v>
          </cell>
          <cell r="D286" t="str">
            <v>France</v>
          </cell>
          <cell r="E286" t="str">
            <v xml:space="preserve">Baa1     </v>
          </cell>
        </row>
        <row r="287">
          <cell r="C287" t="str">
            <v>Banco Popular Espanol, S.A.</v>
          </cell>
          <cell r="D287" t="str">
            <v>Spain</v>
          </cell>
          <cell r="E287" t="str">
            <v xml:space="preserve">Ba3      </v>
          </cell>
        </row>
        <row r="288">
          <cell r="C288" t="str">
            <v>Bank of East Asia, Limited</v>
          </cell>
          <cell r="D288" t="str">
            <v>Hong Kong</v>
          </cell>
          <cell r="E288" t="str">
            <v xml:space="preserve">A2       </v>
          </cell>
        </row>
        <row r="289">
          <cell r="C289" t="str">
            <v>Shanghai Commercial Bank</v>
          </cell>
          <cell r="D289" t="str">
            <v>Hong Kong</v>
          </cell>
          <cell r="E289" t="str">
            <v xml:space="preserve">A2       </v>
          </cell>
        </row>
        <row r="290">
          <cell r="C290" t="str">
            <v>DBS Bank (Hong Kong) Limited</v>
          </cell>
          <cell r="D290" t="str">
            <v>Hong Kong</v>
          </cell>
          <cell r="E290" t="str">
            <v xml:space="preserve">Aa3      </v>
          </cell>
        </row>
        <row r="291">
          <cell r="C291" t="str">
            <v>Wing Hang Bank, Limited</v>
          </cell>
          <cell r="D291" t="str">
            <v>Hong Kong</v>
          </cell>
          <cell r="E291" t="str">
            <v xml:space="preserve">Aa3      </v>
          </cell>
        </row>
        <row r="292">
          <cell r="C292" t="str">
            <v>Wing Lung Bank Limited</v>
          </cell>
          <cell r="D292" t="str">
            <v>Hong Kong</v>
          </cell>
          <cell r="E292" t="str">
            <v xml:space="preserve">A3       </v>
          </cell>
        </row>
        <row r="293">
          <cell r="C293" t="str">
            <v>First National Bank of Omaha</v>
          </cell>
          <cell r="D293" t="str">
            <v>United States</v>
          </cell>
          <cell r="E293" t="str">
            <v xml:space="preserve">Baa1     </v>
          </cell>
        </row>
        <row r="294">
          <cell r="C294" t="str">
            <v>Bank Tabungan Negara (P.T.)</v>
          </cell>
          <cell r="D294" t="str">
            <v>Indonesia</v>
          </cell>
          <cell r="E294" t="str">
            <v xml:space="preserve">Baa3     </v>
          </cell>
        </row>
        <row r="295">
          <cell r="C295" t="str">
            <v>CRCAM Centre Est</v>
          </cell>
          <cell r="D295" t="str">
            <v>France</v>
          </cell>
          <cell r="E295" t="str">
            <v xml:space="preserve">A2       </v>
          </cell>
        </row>
        <row r="296">
          <cell r="C296" t="str">
            <v>CRCAM Centre Loire</v>
          </cell>
          <cell r="D296" t="str">
            <v>France</v>
          </cell>
          <cell r="E296" t="str">
            <v xml:space="preserve">A2       </v>
          </cell>
        </row>
        <row r="297">
          <cell r="C297" t="str">
            <v>ABSA Bank Limited</v>
          </cell>
          <cell r="D297" t="str">
            <v>South Africa</v>
          </cell>
          <cell r="E297" t="str">
            <v xml:space="preserve">Baa1     </v>
          </cell>
        </row>
        <row r="298">
          <cell r="C298" t="str">
            <v>Investec Bank Ltd.</v>
          </cell>
          <cell r="D298" t="str">
            <v>South Africa</v>
          </cell>
          <cell r="E298" t="str">
            <v xml:space="preserve">Baa1     </v>
          </cell>
        </row>
        <row r="299">
          <cell r="C299" t="str">
            <v>FirstRand Bank Limited</v>
          </cell>
          <cell r="D299" t="str">
            <v>South Africa</v>
          </cell>
          <cell r="E299" t="str">
            <v xml:space="preserve">Baa1     </v>
          </cell>
        </row>
        <row r="300">
          <cell r="C300" t="str">
            <v>Nedbank Limited</v>
          </cell>
          <cell r="D300" t="str">
            <v>South Africa</v>
          </cell>
          <cell r="E300" t="str">
            <v xml:space="preserve">Baa1     </v>
          </cell>
        </row>
        <row r="301">
          <cell r="C301" t="str">
            <v>Standard Bank of South Africa</v>
          </cell>
          <cell r="D301" t="str">
            <v>South Africa</v>
          </cell>
          <cell r="E301" t="str">
            <v xml:space="preserve">Baa1     </v>
          </cell>
        </row>
        <row r="302">
          <cell r="C302" t="str">
            <v>Ceska Sporitelna, a.s.</v>
          </cell>
          <cell r="D302" t="str">
            <v>Czech Republic</v>
          </cell>
          <cell r="E302" t="str">
            <v xml:space="preserve">A2       </v>
          </cell>
        </row>
        <row r="303">
          <cell r="C303" t="str">
            <v>Komercni Banka a.s.</v>
          </cell>
          <cell r="D303" t="str">
            <v>Czech Republic</v>
          </cell>
          <cell r="E303" t="str">
            <v xml:space="preserve">A2       </v>
          </cell>
        </row>
        <row r="304">
          <cell r="C304" t="str">
            <v>Ceskoslovenska Obchodni Banka, a.s.</v>
          </cell>
          <cell r="D304" t="str">
            <v>Czech Republic</v>
          </cell>
          <cell r="E304" t="str">
            <v xml:space="preserve">A2       </v>
          </cell>
        </row>
        <row r="305">
          <cell r="C305" t="str">
            <v>Bank of Taiwan</v>
          </cell>
          <cell r="D305" t="str">
            <v>Taiwan</v>
          </cell>
          <cell r="E305" t="str">
            <v xml:space="preserve">Aa3      </v>
          </cell>
        </row>
        <row r="306">
          <cell r="C306" t="str">
            <v>Itau Unibanco S.A.</v>
          </cell>
          <cell r="D306" t="str">
            <v>Brazil</v>
          </cell>
          <cell r="E306" t="str">
            <v xml:space="preserve">Baa2     </v>
          </cell>
        </row>
        <row r="307">
          <cell r="C307" t="str">
            <v>Banco BTG Pactual S.A.</v>
          </cell>
          <cell r="D307" t="str">
            <v>Brazil</v>
          </cell>
          <cell r="E307" t="str">
            <v xml:space="preserve">Baa3     </v>
          </cell>
        </row>
        <row r="308">
          <cell r="C308" t="str">
            <v>Banco de Credito e Inversiones</v>
          </cell>
          <cell r="D308" t="str">
            <v>Chile</v>
          </cell>
          <cell r="E308" t="str">
            <v xml:space="preserve">A1       </v>
          </cell>
        </row>
        <row r="309">
          <cell r="C309" t="str">
            <v>Canara Bank</v>
          </cell>
          <cell r="D309" t="str">
            <v>India</v>
          </cell>
          <cell r="E309" t="str">
            <v xml:space="preserve">Baa3     </v>
          </cell>
        </row>
        <row r="310">
          <cell r="C310" t="str">
            <v>Punjab National Bank</v>
          </cell>
          <cell r="D310" t="str">
            <v>India</v>
          </cell>
          <cell r="E310" t="str">
            <v xml:space="preserve">Baa3     </v>
          </cell>
        </row>
        <row r="311">
          <cell r="C311" t="str">
            <v>FirstBank Puerto Rico</v>
          </cell>
          <cell r="D311" t="str">
            <v>United States</v>
          </cell>
          <cell r="E311" t="str">
            <v xml:space="preserve">B2       </v>
          </cell>
        </row>
        <row r="312">
          <cell r="C312" t="str">
            <v>DNB Bank ASA</v>
          </cell>
          <cell r="D312" t="str">
            <v>Norway</v>
          </cell>
          <cell r="E312" t="str">
            <v xml:space="preserve">A1       </v>
          </cell>
        </row>
        <row r="313">
          <cell r="C313" t="str">
            <v>Nanyang Commercial Bank, Ltd.</v>
          </cell>
          <cell r="D313" t="str">
            <v>Hong Kong</v>
          </cell>
          <cell r="E313" t="str">
            <v xml:space="preserve">Aa3      </v>
          </cell>
        </row>
        <row r="314">
          <cell r="C314" t="str">
            <v>Chiyu Banking Corporation, Ltd.</v>
          </cell>
          <cell r="D314" t="str">
            <v>Hong Kong</v>
          </cell>
          <cell r="E314" t="str">
            <v xml:space="preserve">Aa3      </v>
          </cell>
        </row>
        <row r="315">
          <cell r="C315" t="str">
            <v>National Bank of Abu Dhabi</v>
          </cell>
          <cell r="D315" t="str">
            <v>United Arab Emirates</v>
          </cell>
          <cell r="E315" t="str">
            <v xml:space="preserve">Aa3      </v>
          </cell>
        </row>
        <row r="316">
          <cell r="C316" t="str">
            <v>MashreqBank psc</v>
          </cell>
          <cell r="D316" t="str">
            <v>United Arab Emirates</v>
          </cell>
          <cell r="E316" t="str">
            <v xml:space="preserve">Baa2     </v>
          </cell>
        </row>
        <row r="317">
          <cell r="C317" t="str">
            <v>Abu Dhabi Commercial Bank</v>
          </cell>
          <cell r="D317" t="str">
            <v>United Arab Emirates</v>
          </cell>
          <cell r="E317" t="str">
            <v xml:space="preserve">A1       </v>
          </cell>
        </row>
        <row r="318">
          <cell r="C318" t="str">
            <v>National Bank of Bahrain BSC</v>
          </cell>
          <cell r="D318" t="str">
            <v>Bahrain</v>
          </cell>
          <cell r="E318" t="str">
            <v xml:space="preserve">Baa2     </v>
          </cell>
        </row>
        <row r="319">
          <cell r="C319" t="str">
            <v>BBK B.S.C.</v>
          </cell>
          <cell r="D319" t="str">
            <v>Bahrain</v>
          </cell>
          <cell r="E319" t="str">
            <v xml:space="preserve">Baa2     </v>
          </cell>
        </row>
        <row r="320">
          <cell r="C320" t="str">
            <v>CIBC World Markets plc</v>
          </cell>
          <cell r="D320" t="str">
            <v>United Kingdom</v>
          </cell>
          <cell r="E320" t="str">
            <v xml:space="preserve">Aa3      </v>
          </cell>
        </row>
        <row r="321">
          <cell r="C321" t="str">
            <v>Bank Danamon Indonesia TBK (P.T.)</v>
          </cell>
          <cell r="D321" t="str">
            <v>Indonesia</v>
          </cell>
          <cell r="E321" t="str">
            <v xml:space="preserve">Baa3     </v>
          </cell>
        </row>
        <row r="322">
          <cell r="C322" t="str">
            <v>Bancolombia S.A.</v>
          </cell>
          <cell r="D322" t="str">
            <v>Colombia</v>
          </cell>
          <cell r="E322" t="str">
            <v xml:space="preserve">Baa2     </v>
          </cell>
        </row>
        <row r="323">
          <cell r="C323" t="str">
            <v>Banco de Bogota S.A.</v>
          </cell>
          <cell r="D323" t="str">
            <v>Colombia</v>
          </cell>
          <cell r="E323" t="str">
            <v xml:space="preserve">Baa2     </v>
          </cell>
        </row>
        <row r="324">
          <cell r="C324" t="str">
            <v>Kereskedelmi &amp; Hitel Bank Rt.</v>
          </cell>
          <cell r="D324" t="str">
            <v>Hungary</v>
          </cell>
          <cell r="E324" t="str">
            <v xml:space="preserve">Ba3      </v>
          </cell>
        </row>
        <row r="325">
          <cell r="C325" t="str">
            <v>MKB Bank Zrt.</v>
          </cell>
          <cell r="D325" t="str">
            <v>Hungary</v>
          </cell>
          <cell r="E325" t="str">
            <v xml:space="preserve">Caa2     </v>
          </cell>
        </row>
        <row r="326">
          <cell r="C326" t="str">
            <v>OTP Bank NyRt</v>
          </cell>
          <cell r="D326" t="str">
            <v>Hungary</v>
          </cell>
          <cell r="E326" t="str">
            <v xml:space="preserve">Ba2      </v>
          </cell>
        </row>
        <row r="327">
          <cell r="C327" t="str">
            <v>Gulf International Bank BSC</v>
          </cell>
          <cell r="D327" t="str">
            <v>Bahrain - Off Shore</v>
          </cell>
          <cell r="E327" t="str">
            <v xml:space="preserve">A3       </v>
          </cell>
        </row>
        <row r="328">
          <cell r="C328" t="str">
            <v>Arab Banking Corporation B.S.C.</v>
          </cell>
          <cell r="D328" t="str">
            <v>Bahrain</v>
          </cell>
          <cell r="E328" t="str">
            <v xml:space="preserve">Ba1      </v>
          </cell>
        </row>
        <row r="329">
          <cell r="C329" t="str">
            <v>Turkiye Is Bankasi AS</v>
          </cell>
          <cell r="D329" t="str">
            <v>Turkey</v>
          </cell>
          <cell r="E329" t="str">
            <v xml:space="preserve">Baa3     </v>
          </cell>
        </row>
        <row r="330">
          <cell r="C330" t="str">
            <v>Turkiye Vakiflar Bankasi TAO</v>
          </cell>
          <cell r="D330" t="str">
            <v>Turkey</v>
          </cell>
          <cell r="E330" t="str">
            <v xml:space="preserve">Baa3     </v>
          </cell>
        </row>
        <row r="331">
          <cell r="C331" t="str">
            <v>CTBC Bank Co., Ltd.</v>
          </cell>
          <cell r="D331" t="str">
            <v>Taiwan</v>
          </cell>
          <cell r="E331" t="str">
            <v xml:space="preserve">A2       </v>
          </cell>
        </row>
        <row r="332">
          <cell r="C332" t="str">
            <v>Hua Nan Commercial Bank Ltd.</v>
          </cell>
          <cell r="D332" t="str">
            <v>Taiwan</v>
          </cell>
          <cell r="E332" t="str">
            <v xml:space="preserve">A3       </v>
          </cell>
        </row>
        <row r="333">
          <cell r="C333" t="str">
            <v>First Commercial Bank</v>
          </cell>
          <cell r="D333" t="str">
            <v>Taiwan</v>
          </cell>
          <cell r="E333" t="str">
            <v xml:space="preserve">A3       </v>
          </cell>
        </row>
        <row r="334">
          <cell r="C334" t="str">
            <v>Chang Hwa Commercial Bank</v>
          </cell>
          <cell r="D334" t="str">
            <v>Taiwan</v>
          </cell>
          <cell r="E334" t="str">
            <v xml:space="preserve">A3       </v>
          </cell>
        </row>
        <row r="335">
          <cell r="C335" t="str">
            <v>Banco Mercantil del Norte, S.A.</v>
          </cell>
          <cell r="D335" t="str">
            <v>Mexico</v>
          </cell>
          <cell r="E335" t="str">
            <v xml:space="preserve">A3       </v>
          </cell>
        </row>
        <row r="336">
          <cell r="C336" t="str">
            <v>Scotiabank Inverlat S.A.</v>
          </cell>
          <cell r="D336" t="str">
            <v>Mexico</v>
          </cell>
          <cell r="E336" t="str">
            <v xml:space="preserve">A3       </v>
          </cell>
        </row>
        <row r="337">
          <cell r="C337" t="str">
            <v>Bank of Tokyo-Mitsubishi UFJ, Ltd. (The)</v>
          </cell>
          <cell r="D337" t="str">
            <v>Japan</v>
          </cell>
          <cell r="E337" t="str">
            <v xml:space="preserve">Aa3      </v>
          </cell>
        </row>
        <row r="338">
          <cell r="C338" t="str">
            <v>MUFG Union Bank, N.A.</v>
          </cell>
          <cell r="D338" t="str">
            <v>United States</v>
          </cell>
          <cell r="E338" t="str">
            <v xml:space="preserve">A2       </v>
          </cell>
        </row>
        <row r="339">
          <cell r="C339" t="str">
            <v>Muenchener Hypothekenbank eG</v>
          </cell>
          <cell r="D339" t="str">
            <v>Germany</v>
          </cell>
          <cell r="E339" t="str">
            <v xml:space="preserve">A2       </v>
          </cell>
        </row>
        <row r="340">
          <cell r="C340" t="str">
            <v>Bank of the West</v>
          </cell>
          <cell r="D340" t="str">
            <v>United States</v>
          </cell>
          <cell r="E340" t="str">
            <v xml:space="preserve">A2       </v>
          </cell>
        </row>
        <row r="341">
          <cell r="C341" t="str">
            <v>Qatar National Bank</v>
          </cell>
          <cell r="D341" t="str">
            <v>Qatar</v>
          </cell>
          <cell r="E341" t="str">
            <v xml:space="preserve">Aa3      </v>
          </cell>
        </row>
        <row r="342">
          <cell r="C342" t="str">
            <v>Doha Bank Q.S.C.</v>
          </cell>
          <cell r="D342" t="str">
            <v>Qatar</v>
          </cell>
          <cell r="E342" t="str">
            <v xml:space="preserve">A2       </v>
          </cell>
        </row>
        <row r="343">
          <cell r="C343" t="str">
            <v>Commercial Bank of Qatar</v>
          </cell>
          <cell r="D343" t="str">
            <v>Qatar</v>
          </cell>
          <cell r="E343" t="str">
            <v xml:space="preserve">A1       </v>
          </cell>
        </row>
        <row r="344">
          <cell r="C344" t="str">
            <v>Bank Handlowy w Warszawie S.A.</v>
          </cell>
          <cell r="D344" t="str">
            <v>Poland</v>
          </cell>
          <cell r="E344" t="str">
            <v xml:space="preserve">Baa3     </v>
          </cell>
        </row>
        <row r="345">
          <cell r="C345" t="str">
            <v>Bank Permata TBK (P.T.)</v>
          </cell>
          <cell r="D345" t="str">
            <v>Indonesia</v>
          </cell>
          <cell r="E345" t="str">
            <v xml:space="preserve">Baa3     </v>
          </cell>
        </row>
        <row r="346">
          <cell r="C346" t="str">
            <v>Dexia Crediop S.p.A.</v>
          </cell>
          <cell r="D346" t="str">
            <v>Italy</v>
          </cell>
          <cell r="E346" t="str">
            <v xml:space="preserve">B2       </v>
          </cell>
        </row>
        <row r="347">
          <cell r="C347" t="str">
            <v>Industrial Bank of Korea</v>
          </cell>
          <cell r="D347" t="str">
            <v>Korea</v>
          </cell>
          <cell r="E347" t="str">
            <v xml:space="preserve">Aa3      </v>
          </cell>
        </row>
        <row r="348">
          <cell r="C348" t="str">
            <v>National Bank of Oman Limited (SAOG)</v>
          </cell>
          <cell r="D348" t="str">
            <v>Oman</v>
          </cell>
          <cell r="E348" t="str">
            <v xml:space="preserve">A3       </v>
          </cell>
        </row>
        <row r="349">
          <cell r="C349" t="str">
            <v>Co-Operative Bank Plc</v>
          </cell>
          <cell r="D349" t="str">
            <v>United Kingdom</v>
          </cell>
          <cell r="E349" t="str">
            <v xml:space="preserve">Caa2     </v>
          </cell>
        </row>
        <row r="350">
          <cell r="C350" t="str">
            <v>BankMuscat S.A.O.G.</v>
          </cell>
          <cell r="D350" t="str">
            <v>Oman</v>
          </cell>
          <cell r="E350" t="str">
            <v xml:space="preserve">A1       </v>
          </cell>
        </row>
        <row r="351">
          <cell r="C351" t="str">
            <v>HSBC Bank Oman SAOG</v>
          </cell>
          <cell r="D351" t="str">
            <v>Oman</v>
          </cell>
          <cell r="E351" t="str">
            <v xml:space="preserve">A3       </v>
          </cell>
        </row>
        <row r="352">
          <cell r="C352" t="str">
            <v>Oman Arab Bank (SAOC)</v>
          </cell>
          <cell r="D352" t="str">
            <v>Oman</v>
          </cell>
          <cell r="E352" t="str">
            <v xml:space="preserve">A2       </v>
          </cell>
        </row>
        <row r="353">
          <cell r="C353" t="str">
            <v>Pan Indonesia Bank TBK (P.T.)</v>
          </cell>
          <cell r="D353" t="str">
            <v>Indonesia</v>
          </cell>
          <cell r="E353" t="str">
            <v xml:space="preserve">Baa3     </v>
          </cell>
        </row>
        <row r="354">
          <cell r="C354" t="str">
            <v>Finansbank AS</v>
          </cell>
          <cell r="D354" t="str">
            <v>Turkey</v>
          </cell>
          <cell r="E354" t="str">
            <v xml:space="preserve">Ba2      </v>
          </cell>
        </row>
        <row r="355">
          <cell r="C355" t="str">
            <v>Citibank Korea Inc</v>
          </cell>
          <cell r="D355" t="str">
            <v>Korea</v>
          </cell>
          <cell r="E355" t="str">
            <v xml:space="preserve">A2       </v>
          </cell>
        </row>
        <row r="356">
          <cell r="C356" t="str">
            <v>Hana Bank</v>
          </cell>
          <cell r="D356" t="str">
            <v>Korea</v>
          </cell>
          <cell r="E356" t="str">
            <v xml:space="preserve">A1       </v>
          </cell>
        </row>
        <row r="357">
          <cell r="C357" t="str">
            <v>Public Bank Berhad</v>
          </cell>
          <cell r="D357" t="str">
            <v>Malaysia</v>
          </cell>
          <cell r="E357" t="str">
            <v xml:space="preserve">A3       </v>
          </cell>
        </row>
        <row r="358">
          <cell r="C358" t="str">
            <v>Societe Tunisienne de Banque</v>
          </cell>
          <cell r="D358" t="str">
            <v>Tunisia</v>
          </cell>
          <cell r="E358" t="str">
            <v xml:space="preserve">B1       </v>
          </cell>
        </row>
        <row r="359">
          <cell r="C359" t="str">
            <v>Banque Internationale Arabe de Tunisie</v>
          </cell>
          <cell r="D359" t="str">
            <v>Tunisia</v>
          </cell>
          <cell r="E359" t="str">
            <v xml:space="preserve">B1       </v>
          </cell>
        </row>
        <row r="360">
          <cell r="C360" t="str">
            <v>Banque de Tunisie</v>
          </cell>
          <cell r="D360" t="str">
            <v>Tunisia</v>
          </cell>
          <cell r="E360" t="str">
            <v xml:space="preserve">B1       </v>
          </cell>
        </row>
        <row r="361">
          <cell r="C361" t="str">
            <v>BGL BNP Paribas</v>
          </cell>
          <cell r="D361" t="str">
            <v>Luxembourg</v>
          </cell>
          <cell r="E361" t="str">
            <v xml:space="preserve">A2       </v>
          </cell>
        </row>
        <row r="362">
          <cell r="C362" t="str">
            <v>Investcorp Bank B.S.C.</v>
          </cell>
          <cell r="D362" t="str">
            <v>Bahrain - Off Shore</v>
          </cell>
          <cell r="E362" t="str">
            <v xml:space="preserve">Ba2      </v>
          </cell>
        </row>
        <row r="363">
          <cell r="C363" t="str">
            <v>BANK OF CYPRUS PUBLIC COMPANY LIMITED</v>
          </cell>
          <cell r="D363" t="str">
            <v>Cyprus</v>
          </cell>
          <cell r="E363" t="str">
            <v xml:space="preserve">Ca       </v>
          </cell>
        </row>
        <row r="364">
          <cell r="C364" t="str">
            <v>Macquarie Bank Limited</v>
          </cell>
          <cell r="D364" t="str">
            <v>Australia</v>
          </cell>
          <cell r="E364" t="str">
            <v xml:space="preserve">A2       </v>
          </cell>
        </row>
        <row r="365">
          <cell r="C365" t="str">
            <v>Daegu Bank, Ltd.</v>
          </cell>
          <cell r="D365" t="str">
            <v>Korea</v>
          </cell>
          <cell r="E365" t="str">
            <v xml:space="preserve">A2       </v>
          </cell>
        </row>
        <row r="366">
          <cell r="C366" t="str">
            <v>Busan Bank</v>
          </cell>
          <cell r="D366" t="str">
            <v>Korea</v>
          </cell>
          <cell r="E366" t="str">
            <v xml:space="preserve">A2       </v>
          </cell>
        </row>
        <row r="367">
          <cell r="C367" t="str">
            <v>Citigroup Pty Limited</v>
          </cell>
          <cell r="D367" t="str">
            <v>Australia</v>
          </cell>
          <cell r="E367" t="str">
            <v xml:space="preserve">A3       </v>
          </cell>
        </row>
        <row r="368">
          <cell r="C368" t="str">
            <v>National Bank of Pakistan</v>
          </cell>
          <cell r="D368" t="str">
            <v>Pakistan</v>
          </cell>
          <cell r="E368" t="str">
            <v xml:space="preserve">Caa2     </v>
          </cell>
        </row>
        <row r="369">
          <cell r="C369" t="str">
            <v>MCB Bank Limited</v>
          </cell>
          <cell r="D369" t="str">
            <v>Pakistan</v>
          </cell>
          <cell r="E369" t="str">
            <v xml:space="preserve">Caa2     </v>
          </cell>
        </row>
        <row r="370">
          <cell r="C370" t="str">
            <v>Habib Bank Ltd.</v>
          </cell>
          <cell r="D370" t="str">
            <v>Pakistan</v>
          </cell>
          <cell r="E370" t="str">
            <v xml:space="preserve">Caa2     </v>
          </cell>
        </row>
        <row r="371">
          <cell r="C371" t="str">
            <v>United Bank Ltd.</v>
          </cell>
          <cell r="D371" t="str">
            <v>Pakistan</v>
          </cell>
          <cell r="E371" t="str">
            <v xml:space="preserve">Caa2     </v>
          </cell>
        </row>
        <row r="372">
          <cell r="C372" t="str">
            <v>Vseobecna uverova banka, a.s.</v>
          </cell>
          <cell r="D372" t="str">
            <v>Slovak Republic</v>
          </cell>
          <cell r="E372" t="str">
            <v xml:space="preserve">A3       </v>
          </cell>
        </row>
        <row r="373">
          <cell r="C373" t="str">
            <v>CRCAM Sud Rhone Alpes</v>
          </cell>
          <cell r="D373" t="str">
            <v>France</v>
          </cell>
          <cell r="E373" t="str">
            <v xml:space="preserve">A2       </v>
          </cell>
        </row>
        <row r="374">
          <cell r="C374" t="str">
            <v>Eurobank Ergasias S.A.</v>
          </cell>
          <cell r="D374" t="str">
            <v>Greece</v>
          </cell>
          <cell r="E374" t="str">
            <v xml:space="preserve">Caa2     </v>
          </cell>
        </row>
        <row r="375">
          <cell r="C375" t="str">
            <v>Banco do Nordeste do Brasil S.A.</v>
          </cell>
          <cell r="D375" t="str">
            <v>Brazil</v>
          </cell>
          <cell r="E375" t="str">
            <v xml:space="preserve">Baa3     </v>
          </cell>
        </row>
        <row r="376">
          <cell r="C376" t="str">
            <v>Banco Nac. Desenv. Economico e Social - BNDES</v>
          </cell>
          <cell r="D376" t="str">
            <v>Brazil</v>
          </cell>
          <cell r="E376" t="str">
            <v xml:space="preserve">Baa2     </v>
          </cell>
        </row>
        <row r="377">
          <cell r="C377" t="str">
            <v>Banco Citibank S.A.</v>
          </cell>
          <cell r="D377" t="str">
            <v>Brazil</v>
          </cell>
          <cell r="E377" t="str">
            <v xml:space="preserve">Baa2     </v>
          </cell>
        </row>
        <row r="378">
          <cell r="C378" t="str">
            <v>SNS Bank N.V.</v>
          </cell>
          <cell r="D378" t="str">
            <v>Netherlands</v>
          </cell>
          <cell r="E378" t="str">
            <v xml:space="preserve">Baa2     </v>
          </cell>
        </row>
        <row r="379">
          <cell r="C379" t="str">
            <v>Nederlandse Waterschapsbank N.V.</v>
          </cell>
          <cell r="D379" t="str">
            <v>Netherlands</v>
          </cell>
          <cell r="E379" t="str">
            <v xml:space="preserve">Aaa      </v>
          </cell>
        </row>
        <row r="380">
          <cell r="C380" t="str">
            <v>E. Sun Commercial Bank, Ltd.</v>
          </cell>
          <cell r="D380" t="str">
            <v>Taiwan</v>
          </cell>
          <cell r="E380" t="str">
            <v xml:space="preserve">A3       </v>
          </cell>
        </row>
        <row r="381">
          <cell r="C381" t="str">
            <v>Mega International Commercial Bank</v>
          </cell>
          <cell r="D381" t="str">
            <v>Taiwan</v>
          </cell>
          <cell r="E381" t="str">
            <v xml:space="preserve">A1       </v>
          </cell>
        </row>
        <row r="382">
          <cell r="C382" t="str">
            <v>Cathay United Bank Co., Ltd</v>
          </cell>
          <cell r="D382" t="str">
            <v>Taiwan</v>
          </cell>
          <cell r="E382" t="str">
            <v xml:space="preserve">A2       </v>
          </cell>
        </row>
        <row r="383">
          <cell r="C383" t="str">
            <v>Commercial Bank of Kuwait S.A.K.</v>
          </cell>
          <cell r="D383" t="str">
            <v>Kuwait</v>
          </cell>
          <cell r="E383" t="str">
            <v xml:space="preserve">A3       </v>
          </cell>
        </row>
        <row r="384">
          <cell r="C384" t="str">
            <v>Ahli United Bank K.S.C.</v>
          </cell>
          <cell r="D384" t="str">
            <v>Kuwait</v>
          </cell>
          <cell r="E384" t="str">
            <v xml:space="preserve">A2       </v>
          </cell>
        </row>
        <row r="385">
          <cell r="C385" t="str">
            <v>Banco Itau Chile</v>
          </cell>
          <cell r="D385" t="str">
            <v>Chile</v>
          </cell>
          <cell r="E385" t="str">
            <v xml:space="preserve">A3       </v>
          </cell>
        </row>
        <row r="386">
          <cell r="C386" t="str">
            <v>China Guangfa Bank</v>
          </cell>
          <cell r="D386" t="str">
            <v>China</v>
          </cell>
          <cell r="E386" t="str">
            <v xml:space="preserve">Ba2      </v>
          </cell>
        </row>
        <row r="387">
          <cell r="C387" t="str">
            <v>Banco BPI S.A.</v>
          </cell>
          <cell r="D387" t="str">
            <v>Portugal</v>
          </cell>
          <cell r="E387" t="str">
            <v xml:space="preserve">Ba3      </v>
          </cell>
        </row>
        <row r="388">
          <cell r="C388" t="str">
            <v>United Overseas Bank (Thai) Public Co Ltd</v>
          </cell>
          <cell r="D388" t="str">
            <v>Thailand</v>
          </cell>
          <cell r="E388" t="str">
            <v xml:space="preserve">Baa1     </v>
          </cell>
        </row>
        <row r="389">
          <cell r="C389" t="str">
            <v>Banca Comerciala Romana S.A.</v>
          </cell>
          <cell r="D389" t="str">
            <v>Romania</v>
          </cell>
          <cell r="E389" t="str">
            <v xml:space="preserve">Ba3      </v>
          </cell>
        </row>
        <row r="390">
          <cell r="C390" t="str">
            <v>BRD - Groupe Societe Generale</v>
          </cell>
          <cell r="D390" t="str">
            <v>Romania</v>
          </cell>
          <cell r="E390" t="str">
            <v xml:space="preserve">Ba2      </v>
          </cell>
        </row>
        <row r="391">
          <cell r="C391" t="str">
            <v>Raiffeisen Bank SA</v>
          </cell>
          <cell r="D391" t="str">
            <v>Romania</v>
          </cell>
          <cell r="E391" t="str">
            <v xml:space="preserve">Ba1      </v>
          </cell>
        </row>
        <row r="392">
          <cell r="C392" t="str">
            <v>Astoria Bank</v>
          </cell>
          <cell r="D392" t="str">
            <v>United States</v>
          </cell>
          <cell r="E392" t="str">
            <v xml:space="preserve">Baa1     </v>
          </cell>
        </row>
        <row r="393">
          <cell r="C393" t="str">
            <v>LGT Bank AG</v>
          </cell>
          <cell r="D393" t="str">
            <v>Liechtenstein</v>
          </cell>
          <cell r="E393" t="str">
            <v xml:space="preserve">A1       </v>
          </cell>
        </row>
        <row r="394">
          <cell r="C394" t="str">
            <v>China CITIC Bank</v>
          </cell>
          <cell r="D394" t="str">
            <v>China</v>
          </cell>
          <cell r="E394" t="str">
            <v xml:space="preserve">Baa2     </v>
          </cell>
        </row>
        <row r="395">
          <cell r="C395" t="str">
            <v>China Merchants Bank</v>
          </cell>
          <cell r="D395" t="str">
            <v>China</v>
          </cell>
          <cell r="E395" t="str">
            <v xml:space="preserve">Baa1     </v>
          </cell>
        </row>
        <row r="396">
          <cell r="C396" t="str">
            <v>Banco de la Republica Oriental del Uruguay</v>
          </cell>
          <cell r="D396" t="str">
            <v>Uruguay</v>
          </cell>
          <cell r="E396" t="str">
            <v xml:space="preserve">Baa2     </v>
          </cell>
        </row>
        <row r="397">
          <cell r="C397" t="str">
            <v>BAWAG P.S.K.</v>
          </cell>
          <cell r="D397" t="str">
            <v>Austria</v>
          </cell>
          <cell r="E397" t="str">
            <v xml:space="preserve">Baa2     </v>
          </cell>
        </row>
        <row r="398">
          <cell r="C398" t="str">
            <v>WGZ BANK AG</v>
          </cell>
          <cell r="D398" t="str">
            <v>Germany</v>
          </cell>
          <cell r="E398" t="str">
            <v xml:space="preserve">A1       </v>
          </cell>
        </row>
        <row r="399">
          <cell r="C399" t="str">
            <v>Banco de Credito del Peru</v>
          </cell>
          <cell r="D399" t="str">
            <v>Peru</v>
          </cell>
          <cell r="E399" t="str">
            <v xml:space="preserve">Baa1     </v>
          </cell>
        </row>
        <row r="400">
          <cell r="C400" t="str">
            <v>Scotiabank Peru</v>
          </cell>
          <cell r="D400" t="str">
            <v>Peru</v>
          </cell>
          <cell r="E400" t="str">
            <v xml:space="preserve">Baa1     </v>
          </cell>
        </row>
        <row r="401">
          <cell r="C401" t="str">
            <v>Banco Internacional del Peru - Interbank</v>
          </cell>
          <cell r="D401" t="str">
            <v>Peru</v>
          </cell>
          <cell r="E401" t="str">
            <v xml:space="preserve">Baa2     </v>
          </cell>
        </row>
        <row r="402">
          <cell r="C402" t="str">
            <v>Hypo Public Finance Bank</v>
          </cell>
          <cell r="D402" t="str">
            <v>Ireland</v>
          </cell>
          <cell r="E402" t="str">
            <v xml:space="preserve">Baa3     </v>
          </cell>
        </row>
        <row r="403">
          <cell r="C403" t="str">
            <v>Hypo Public Finance Bank</v>
          </cell>
          <cell r="D403" t="str">
            <v>Ireland</v>
          </cell>
          <cell r="E403" t="str">
            <v xml:space="preserve">Baa3     </v>
          </cell>
        </row>
        <row r="404">
          <cell r="C404" t="str">
            <v>TD Bank, N.A.</v>
          </cell>
          <cell r="D404" t="str">
            <v>United States</v>
          </cell>
          <cell r="E404" t="str">
            <v xml:space="preserve">Aa3      </v>
          </cell>
        </row>
        <row r="405">
          <cell r="C405" t="str">
            <v>Frost Bank</v>
          </cell>
          <cell r="D405" t="str">
            <v>United States</v>
          </cell>
          <cell r="E405" t="str">
            <v xml:space="preserve">Aa3      </v>
          </cell>
        </row>
        <row r="406">
          <cell r="C406" t="str">
            <v>Banca Carige S.p.A.</v>
          </cell>
          <cell r="D406" t="str">
            <v>Italy</v>
          </cell>
          <cell r="E406" t="str">
            <v xml:space="preserve">Caa1     </v>
          </cell>
        </row>
        <row r="407">
          <cell r="C407" t="str">
            <v>Budapest Bank Rt.</v>
          </cell>
          <cell r="D407" t="str">
            <v>Hungary</v>
          </cell>
          <cell r="E407" t="str">
            <v xml:space="preserve">Ba3      </v>
          </cell>
        </row>
        <row r="408">
          <cell r="C408" t="str">
            <v>National Bank of Egypt SAE</v>
          </cell>
          <cell r="D408" t="str">
            <v>Egypt</v>
          </cell>
          <cell r="E408" t="str">
            <v xml:space="preserve">Caa2     </v>
          </cell>
        </row>
        <row r="409">
          <cell r="C409" t="str">
            <v>Banque Misr SAE</v>
          </cell>
          <cell r="D409" t="str">
            <v>Egypt</v>
          </cell>
          <cell r="E409" t="str">
            <v xml:space="preserve">Caa2     </v>
          </cell>
        </row>
        <row r="410">
          <cell r="C410" t="str">
            <v>Banque du Caire SAE</v>
          </cell>
          <cell r="D410" t="str">
            <v>Egypt</v>
          </cell>
          <cell r="E410" t="str">
            <v xml:space="preserve">Caa2     </v>
          </cell>
        </row>
        <row r="411">
          <cell r="C411" t="str">
            <v>Bank of Alexandria SAE</v>
          </cell>
          <cell r="D411" t="str">
            <v>Egypt</v>
          </cell>
          <cell r="E411" t="str">
            <v xml:space="preserve">Caa2     </v>
          </cell>
        </row>
        <row r="412">
          <cell r="C412" t="str">
            <v>Commercial International Bank (Egypt) SAE</v>
          </cell>
          <cell r="D412" t="str">
            <v>Egypt</v>
          </cell>
          <cell r="E412" t="str">
            <v xml:space="preserve">Caa2     </v>
          </cell>
        </row>
        <row r="413">
          <cell r="C413" t="str">
            <v>Cairo Amman Bank</v>
          </cell>
          <cell r="D413" t="str">
            <v>Jordan</v>
          </cell>
          <cell r="E413" t="str">
            <v xml:space="preserve">B2       </v>
          </cell>
        </row>
        <row r="414">
          <cell r="C414" t="str">
            <v>Housing Bank for Trade and Finance (The)</v>
          </cell>
          <cell r="D414" t="str">
            <v>Jordan</v>
          </cell>
          <cell r="E414" t="str">
            <v xml:space="preserve">B2       </v>
          </cell>
        </row>
        <row r="415">
          <cell r="C415" t="str">
            <v>Banco Votorantim S.A.</v>
          </cell>
          <cell r="D415" t="str">
            <v>Brazil</v>
          </cell>
          <cell r="E415" t="str">
            <v xml:space="preserve">Baa2     </v>
          </cell>
        </row>
        <row r="416">
          <cell r="C416" t="str">
            <v>Banca Popolare di Milano S.C.a r.l.</v>
          </cell>
          <cell r="D416" t="str">
            <v>Italy</v>
          </cell>
          <cell r="E416" t="str">
            <v xml:space="preserve">B1       </v>
          </cell>
        </row>
        <row r="417">
          <cell r="C417" t="str">
            <v>Nova Ljubljanska banka d.d.</v>
          </cell>
          <cell r="D417" t="str">
            <v>Slovenia</v>
          </cell>
          <cell r="E417" t="str">
            <v xml:space="preserve">Caa1     </v>
          </cell>
        </row>
        <row r="418">
          <cell r="C418" t="str">
            <v>Oriental Bank of Commerce</v>
          </cell>
          <cell r="D418" t="str">
            <v>India</v>
          </cell>
          <cell r="E418" t="str">
            <v xml:space="preserve">Baa3     </v>
          </cell>
        </row>
        <row r="419">
          <cell r="C419" t="str">
            <v>Union Bank of India</v>
          </cell>
          <cell r="D419" t="str">
            <v>India</v>
          </cell>
          <cell r="E419" t="str">
            <v xml:space="preserve">Baa3     </v>
          </cell>
        </row>
        <row r="420">
          <cell r="C420" t="str">
            <v>Yapi ve Kredi Bankasi AS</v>
          </cell>
          <cell r="D420" t="str">
            <v>Turkey</v>
          </cell>
          <cell r="E420" t="str">
            <v xml:space="preserve">Baa3     </v>
          </cell>
        </row>
        <row r="421">
          <cell r="C421" t="str">
            <v>Government Housing Bank of Thailand</v>
          </cell>
          <cell r="D421" t="str">
            <v>Thailand</v>
          </cell>
          <cell r="E421" t="str">
            <v xml:space="preserve">Baa1     </v>
          </cell>
        </row>
        <row r="422">
          <cell r="C422" t="str">
            <v>Banco Santander Puerto Rico</v>
          </cell>
          <cell r="D422" t="str">
            <v>United States</v>
          </cell>
          <cell r="E422" t="str">
            <v xml:space="preserve">Baa1     </v>
          </cell>
        </row>
        <row r="423">
          <cell r="C423" t="str">
            <v>Deutsche Apotheker- und Aerztebank eG</v>
          </cell>
          <cell r="D423" t="str">
            <v>Germany</v>
          </cell>
          <cell r="E423" t="str">
            <v xml:space="preserve">A1       </v>
          </cell>
        </row>
        <row r="424">
          <cell r="C424" t="str">
            <v>Banco Popolare Societa Cooperativa</v>
          </cell>
          <cell r="D424" t="str">
            <v>Italy</v>
          </cell>
          <cell r="E424" t="str">
            <v xml:space="preserve">Ba3      </v>
          </cell>
        </row>
        <row r="425">
          <cell r="C425" t="str">
            <v>BOKF, NA</v>
          </cell>
          <cell r="D425" t="str">
            <v>United States</v>
          </cell>
          <cell r="E425" t="str">
            <v xml:space="preserve">A1       </v>
          </cell>
        </row>
        <row r="426">
          <cell r="C426" t="str">
            <v>Aljba Alliance Commercial Bank</v>
          </cell>
          <cell r="D426" t="str">
            <v>Russia</v>
          </cell>
          <cell r="E426" t="str">
            <v xml:space="preserve">B3       </v>
          </cell>
        </row>
        <row r="427">
          <cell r="C427" t="str">
            <v>Alfa-Bank</v>
          </cell>
          <cell r="D427" t="str">
            <v>Russia</v>
          </cell>
          <cell r="E427" t="str">
            <v xml:space="preserve">Ba1      </v>
          </cell>
        </row>
        <row r="428">
          <cell r="C428" t="str">
            <v>Hellenic Bank Public Company Ltd</v>
          </cell>
          <cell r="D428" t="str">
            <v>Cyprus</v>
          </cell>
          <cell r="E428" t="str">
            <v xml:space="preserve">Caa3     </v>
          </cell>
        </row>
        <row r="429">
          <cell r="C429" t="str">
            <v>Kazkommertsbank</v>
          </cell>
          <cell r="D429" t="str">
            <v>Kazakhstan</v>
          </cell>
          <cell r="E429" t="str">
            <v xml:space="preserve">B2       </v>
          </cell>
        </row>
        <row r="430">
          <cell r="C430" t="str">
            <v>Oesterreichische Volksbanken AG</v>
          </cell>
          <cell r="D430" t="str">
            <v>Austria</v>
          </cell>
          <cell r="E430" t="str">
            <v xml:space="preserve">Ba3      </v>
          </cell>
        </row>
        <row r="431">
          <cell r="C431" t="str">
            <v>Rossiyskiy Kredit Bank</v>
          </cell>
          <cell r="D431" t="str">
            <v>Russia</v>
          </cell>
          <cell r="E431" t="str">
            <v xml:space="preserve">Caa1     </v>
          </cell>
        </row>
        <row r="432">
          <cell r="C432" t="str">
            <v>Bank Audi S.A.L.</v>
          </cell>
          <cell r="D432" t="str">
            <v>Lebanon</v>
          </cell>
          <cell r="E432" t="str">
            <v xml:space="preserve">B1       </v>
          </cell>
        </row>
        <row r="433">
          <cell r="C433" t="str">
            <v>BLOM BANK S.A.L.</v>
          </cell>
          <cell r="D433" t="str">
            <v>Lebanon</v>
          </cell>
          <cell r="E433" t="str">
            <v xml:space="preserve">B1       </v>
          </cell>
        </row>
        <row r="434">
          <cell r="C434" t="str">
            <v>Byblos Bank S.A.L.</v>
          </cell>
          <cell r="D434" t="str">
            <v>Lebanon</v>
          </cell>
          <cell r="E434" t="str">
            <v xml:space="preserve">B1       </v>
          </cell>
        </row>
        <row r="435">
          <cell r="C435" t="str">
            <v>Amen Bank</v>
          </cell>
          <cell r="D435" t="str">
            <v>Tunisia</v>
          </cell>
          <cell r="E435" t="str">
            <v xml:space="preserve">B1       </v>
          </cell>
        </row>
        <row r="436">
          <cell r="C436" t="str">
            <v>Arab Tunisian Bank</v>
          </cell>
          <cell r="D436" t="str">
            <v>Tunisia</v>
          </cell>
          <cell r="E436" t="str">
            <v xml:space="preserve">B1       </v>
          </cell>
        </row>
        <row r="437">
          <cell r="C437" t="str">
            <v>Higo Bank, Ltd. (The)</v>
          </cell>
          <cell r="D437" t="str">
            <v>Japan</v>
          </cell>
          <cell r="E437" t="str">
            <v xml:space="preserve">A1       </v>
          </cell>
        </row>
        <row r="438">
          <cell r="C438" t="str">
            <v>Halyk Savings Bank of Kazakhstan</v>
          </cell>
          <cell r="D438" t="str">
            <v>Kazakhstan</v>
          </cell>
          <cell r="E438" t="str">
            <v xml:space="preserve">Ba2      </v>
          </cell>
        </row>
        <row r="439">
          <cell r="C439" t="str">
            <v>Suncorp-Metway Ltd.</v>
          </cell>
          <cell r="D439" t="str">
            <v>Australia</v>
          </cell>
          <cell r="E439" t="str">
            <v xml:space="preserve">A1       </v>
          </cell>
        </row>
        <row r="440">
          <cell r="C440" t="str">
            <v>CIMB Bank Berhad</v>
          </cell>
          <cell r="D440" t="str">
            <v>Malaysia</v>
          </cell>
          <cell r="E440" t="str">
            <v xml:space="preserve">A3       </v>
          </cell>
        </row>
        <row r="441">
          <cell r="C441" t="str">
            <v>RHB Bank Berhad</v>
          </cell>
          <cell r="D441" t="str">
            <v>Malaysia</v>
          </cell>
          <cell r="E441" t="str">
            <v xml:space="preserve">A3       </v>
          </cell>
        </row>
        <row r="442">
          <cell r="C442" t="str">
            <v>Bermuda Commercial Bank Limited</v>
          </cell>
          <cell r="D442" t="str">
            <v>Bermuda</v>
          </cell>
          <cell r="E442" t="str">
            <v xml:space="preserve">Ba2      </v>
          </cell>
        </row>
        <row r="443">
          <cell r="C443" t="str">
            <v>Bank of N.T. Butterfield &amp; Son Ltd.(The)</v>
          </cell>
          <cell r="D443" t="str">
            <v>Bermuda</v>
          </cell>
          <cell r="E443" t="str">
            <v xml:space="preserve">A3       </v>
          </cell>
        </row>
        <row r="444">
          <cell r="C444" t="str">
            <v>Caisse C'ale du Credit Immobilier de France</v>
          </cell>
          <cell r="D444" t="str">
            <v>France</v>
          </cell>
          <cell r="E444" t="str">
            <v xml:space="preserve">Baa2     </v>
          </cell>
        </row>
        <row r="445">
          <cell r="C445" t="str">
            <v>Mauritius Commercial Bank Limited</v>
          </cell>
          <cell r="D445" t="str">
            <v>Mauritius</v>
          </cell>
          <cell r="E445" t="str">
            <v xml:space="preserve">Baa1     </v>
          </cell>
        </row>
        <row r="446">
          <cell r="C446" t="str">
            <v>City National Bank</v>
          </cell>
          <cell r="D446" t="str">
            <v>United States</v>
          </cell>
          <cell r="E446" t="str">
            <v xml:space="preserve">A2       </v>
          </cell>
        </row>
        <row r="447">
          <cell r="C447" t="str">
            <v>Bank VTB, JSC</v>
          </cell>
          <cell r="D447" t="str">
            <v>Russia</v>
          </cell>
          <cell r="E447" t="str">
            <v xml:space="preserve">Baa2     </v>
          </cell>
        </row>
        <row r="448">
          <cell r="C448" t="str">
            <v>Bank Polska Kasa Opieki S.A.</v>
          </cell>
          <cell r="D448" t="str">
            <v>Poland</v>
          </cell>
          <cell r="E448" t="str">
            <v xml:space="preserve">A2       </v>
          </cell>
        </row>
        <row r="449">
          <cell r="C449" t="str">
            <v>Powszechna Kasa Oszczednosci Bank Polski S.A.</v>
          </cell>
          <cell r="D449" t="str">
            <v>Poland</v>
          </cell>
          <cell r="E449" t="str">
            <v xml:space="preserve">A2       </v>
          </cell>
        </row>
        <row r="450">
          <cell r="C450" t="str">
            <v>National Reserve Bank</v>
          </cell>
          <cell r="D450" t="str">
            <v>Russia</v>
          </cell>
          <cell r="E450" t="str">
            <v xml:space="preserve">B3       </v>
          </cell>
        </row>
        <row r="451">
          <cell r="C451" t="str">
            <v>Principality Building Society</v>
          </cell>
          <cell r="D451" t="str">
            <v>United Kingdom</v>
          </cell>
          <cell r="E451" t="str">
            <v xml:space="preserve">Ba1      </v>
          </cell>
        </row>
        <row r="452">
          <cell r="C452" t="str">
            <v>Coventry Building Society</v>
          </cell>
          <cell r="D452" t="str">
            <v>United Kingdom</v>
          </cell>
          <cell r="E452" t="str">
            <v xml:space="preserve">A3       </v>
          </cell>
        </row>
        <row r="453">
          <cell r="C453" t="str">
            <v>SpareBank 1 SMN</v>
          </cell>
          <cell r="D453" t="str">
            <v>Norway</v>
          </cell>
          <cell r="E453" t="str">
            <v xml:space="preserve">A2       </v>
          </cell>
        </row>
        <row r="454">
          <cell r="C454" t="str">
            <v>SpareBank 1 SR-Bank ASA</v>
          </cell>
          <cell r="D454" t="str">
            <v>Norway</v>
          </cell>
          <cell r="E454" t="str">
            <v xml:space="preserve">A2       </v>
          </cell>
        </row>
        <row r="455">
          <cell r="C455" t="str">
            <v>Hypothekenbank Frankfurt AG</v>
          </cell>
          <cell r="D455" t="str">
            <v>Germany</v>
          </cell>
          <cell r="E455" t="str">
            <v xml:space="preserve">Baa3     </v>
          </cell>
        </row>
        <row r="456">
          <cell r="C456" t="str">
            <v>First-Citizens Bank &amp; Trust Company</v>
          </cell>
          <cell r="D456" t="str">
            <v>United States</v>
          </cell>
          <cell r="E456" t="str">
            <v xml:space="preserve">A3       </v>
          </cell>
        </row>
        <row r="457">
          <cell r="C457" t="str">
            <v>Ulster Bank Limited</v>
          </cell>
          <cell r="D457" t="str">
            <v>United Kingdom</v>
          </cell>
          <cell r="E457" t="str">
            <v xml:space="preserve">Baa3     </v>
          </cell>
        </row>
        <row r="458">
          <cell r="C458" t="str">
            <v>Credit du Maroc</v>
          </cell>
          <cell r="D458" t="str">
            <v>Morocco</v>
          </cell>
          <cell r="E458" t="str">
            <v xml:space="preserve">Ba2      </v>
          </cell>
        </row>
        <row r="459">
          <cell r="C459" t="str">
            <v>BMCE Bank</v>
          </cell>
          <cell r="D459" t="str">
            <v>Morocco</v>
          </cell>
          <cell r="E459" t="str">
            <v xml:space="preserve">Ba2      </v>
          </cell>
        </row>
        <row r="460">
          <cell r="C460" t="str">
            <v>Hypo Alpe-Adria-Bank International AG</v>
          </cell>
          <cell r="D460" t="str">
            <v>Austria</v>
          </cell>
          <cell r="E460" t="str">
            <v xml:space="preserve">Caa2     </v>
          </cell>
        </row>
        <row r="461">
          <cell r="C461" t="str">
            <v>Gazprombank</v>
          </cell>
          <cell r="D461" t="str">
            <v>Russia</v>
          </cell>
          <cell r="E461" t="str">
            <v xml:space="preserve">Baa3     </v>
          </cell>
        </row>
        <row r="462">
          <cell r="C462" t="str">
            <v>UniCredit Luxembourg S.A.</v>
          </cell>
          <cell r="D462" t="str">
            <v>Luxembourg</v>
          </cell>
          <cell r="E462" t="str">
            <v xml:space="preserve">Baa3     </v>
          </cell>
        </row>
        <row r="463">
          <cell r="C463" t="str">
            <v>Unione di Banche Italiane S.c.p.A.</v>
          </cell>
          <cell r="D463" t="str">
            <v>Italy</v>
          </cell>
          <cell r="E463" t="str">
            <v xml:space="preserve">Baa3     </v>
          </cell>
        </row>
        <row r="464">
          <cell r="C464" t="str">
            <v>Skipton Building Society</v>
          </cell>
          <cell r="D464" t="str">
            <v>United Kingdom</v>
          </cell>
          <cell r="E464" t="str">
            <v xml:space="preserve">Ba1      </v>
          </cell>
        </row>
        <row r="465">
          <cell r="C465" t="str">
            <v>Piraeus Bank S.A.</v>
          </cell>
          <cell r="D465" t="str">
            <v>Greece</v>
          </cell>
          <cell r="E465" t="str">
            <v xml:space="preserve">Caa1     </v>
          </cell>
        </row>
        <row r="466">
          <cell r="C466" t="str">
            <v>UBS AG</v>
          </cell>
          <cell r="D466" t="str">
            <v>Switzerland</v>
          </cell>
          <cell r="E466" t="str">
            <v xml:space="preserve">A2       </v>
          </cell>
        </row>
        <row r="467">
          <cell r="C467" t="str">
            <v>BTA Bank</v>
          </cell>
          <cell r="D467" t="str">
            <v>Kazakhstan</v>
          </cell>
          <cell r="E467" t="str">
            <v xml:space="preserve">B3       </v>
          </cell>
        </row>
        <row r="468">
          <cell r="C468" t="str">
            <v>Shanghai Pudong Development Bank Co., Ltd.</v>
          </cell>
          <cell r="D468" t="str">
            <v>China</v>
          </cell>
          <cell r="E468" t="str">
            <v xml:space="preserve">Baa3     </v>
          </cell>
        </row>
        <row r="469">
          <cell r="C469" t="str">
            <v>China Everbright Bank</v>
          </cell>
          <cell r="D469" t="str">
            <v>China</v>
          </cell>
          <cell r="E469" t="str">
            <v xml:space="preserve">Baa3     </v>
          </cell>
        </row>
        <row r="470">
          <cell r="C470" t="str">
            <v>Ping An Bank Co., Ltd</v>
          </cell>
          <cell r="D470" t="str">
            <v>China</v>
          </cell>
          <cell r="E470" t="str">
            <v xml:space="preserve">Ba1      </v>
          </cell>
        </row>
        <row r="471">
          <cell r="C471" t="str">
            <v>AMP Bank Limited</v>
          </cell>
          <cell r="D471" t="str">
            <v>Australia</v>
          </cell>
          <cell r="E471" t="str">
            <v xml:space="preserve">A2       </v>
          </cell>
        </row>
        <row r="472">
          <cell r="C472" t="str">
            <v>Leeds Building Society</v>
          </cell>
          <cell r="D472" t="str">
            <v>United Kingdom</v>
          </cell>
          <cell r="E472" t="str">
            <v xml:space="preserve">A3       </v>
          </cell>
        </row>
        <row r="473">
          <cell r="C473" t="str">
            <v>Arab Bank PLC</v>
          </cell>
          <cell r="D473" t="str">
            <v>Jordan</v>
          </cell>
          <cell r="E473" t="str">
            <v xml:space="preserve">B2       </v>
          </cell>
        </row>
        <row r="474">
          <cell r="C474" t="str">
            <v>Caja Laboral Popular Coop. de Credito</v>
          </cell>
          <cell r="D474" t="str">
            <v>Spain</v>
          </cell>
          <cell r="E474" t="str">
            <v xml:space="preserve">Ba1      </v>
          </cell>
        </row>
        <row r="475">
          <cell r="C475" t="str">
            <v>Land Bank of Taiwan</v>
          </cell>
          <cell r="D475" t="str">
            <v>Taiwan</v>
          </cell>
          <cell r="E475" t="str">
            <v xml:space="preserve">Aa3      </v>
          </cell>
        </row>
        <row r="476">
          <cell r="C476" t="str">
            <v>L-Bank</v>
          </cell>
          <cell r="D476" t="str">
            <v>Germany</v>
          </cell>
          <cell r="E476" t="str">
            <v xml:space="preserve">Aaa      </v>
          </cell>
        </row>
        <row r="477">
          <cell r="C477" t="str">
            <v>Banco Santander (Brasil) S.A.</v>
          </cell>
          <cell r="D477" t="str">
            <v>Brazil</v>
          </cell>
          <cell r="E477" t="str">
            <v xml:space="preserve">Baa2     </v>
          </cell>
        </row>
        <row r="478">
          <cell r="C478" t="str">
            <v>Caixa Geral de Depositos, S.A.</v>
          </cell>
          <cell r="D478" t="str">
            <v>Portugal</v>
          </cell>
          <cell r="E478" t="str">
            <v xml:space="preserve">Ba3      </v>
          </cell>
        </row>
        <row r="479">
          <cell r="C479" t="str">
            <v>HSBC Bank Malaysia Berhad</v>
          </cell>
          <cell r="D479" t="str">
            <v>Malaysia</v>
          </cell>
          <cell r="E479" t="str">
            <v xml:space="preserve">A3       </v>
          </cell>
        </row>
        <row r="480">
          <cell r="C480" t="str">
            <v>Standard Chartered Bank Malaysia Berhad</v>
          </cell>
          <cell r="D480" t="str">
            <v>Malaysia</v>
          </cell>
          <cell r="E480" t="str">
            <v xml:space="preserve">A3       </v>
          </cell>
        </row>
        <row r="481">
          <cell r="C481" t="str">
            <v>EBS Ltd</v>
          </cell>
          <cell r="D481" t="str">
            <v>Ireland</v>
          </cell>
          <cell r="E481" t="str">
            <v xml:space="preserve">Ba3      </v>
          </cell>
        </row>
        <row r="482">
          <cell r="C482" t="str">
            <v>Santander Bank, N.A.</v>
          </cell>
          <cell r="D482" t="str">
            <v>United States</v>
          </cell>
          <cell r="E482" t="str">
            <v xml:space="preserve">Baa1     </v>
          </cell>
        </row>
        <row r="483">
          <cell r="C483" t="str">
            <v>Bank of Queensland Limited</v>
          </cell>
          <cell r="D483" t="str">
            <v>Australia</v>
          </cell>
          <cell r="E483" t="str">
            <v xml:space="preserve">A3       </v>
          </cell>
        </row>
        <row r="484">
          <cell r="C484" t="str">
            <v>Woori Bank</v>
          </cell>
          <cell r="D484" t="str">
            <v>Korea</v>
          </cell>
          <cell r="E484" t="str">
            <v xml:space="preserve">A1       </v>
          </cell>
        </row>
        <row r="485">
          <cell r="C485" t="str">
            <v>CRCAM Pyrenees Gascogne</v>
          </cell>
          <cell r="D485" t="str">
            <v>France</v>
          </cell>
          <cell r="E485" t="str">
            <v xml:space="preserve">A2       </v>
          </cell>
        </row>
        <row r="486">
          <cell r="C486" t="str">
            <v>Banco BISA S.A.</v>
          </cell>
          <cell r="D486" t="str">
            <v>Bolivia</v>
          </cell>
          <cell r="E486" t="str">
            <v xml:space="preserve">B1       </v>
          </cell>
        </row>
        <row r="487">
          <cell r="C487" t="str">
            <v>Caixa Economica Montepio Geral</v>
          </cell>
          <cell r="D487" t="str">
            <v>Portugal</v>
          </cell>
          <cell r="E487" t="str">
            <v xml:space="preserve">B2       </v>
          </cell>
        </row>
        <row r="488">
          <cell r="C488" t="str">
            <v>Attica Bank S.A.</v>
          </cell>
          <cell r="D488" t="str">
            <v>Greece</v>
          </cell>
          <cell r="E488" t="str">
            <v xml:space="preserve">Caa2     </v>
          </cell>
        </row>
        <row r="489">
          <cell r="C489" t="str">
            <v>WGZ Bank Ireland Plc</v>
          </cell>
          <cell r="D489" t="str">
            <v>Ireland</v>
          </cell>
          <cell r="E489" t="str">
            <v xml:space="preserve">A3       </v>
          </cell>
        </row>
        <row r="490">
          <cell r="C490" t="str">
            <v>Bank Mandiri (P.T.)</v>
          </cell>
          <cell r="D490" t="str">
            <v>Indonesia</v>
          </cell>
          <cell r="E490" t="str">
            <v xml:space="preserve">Baa3     </v>
          </cell>
        </row>
        <row r="491">
          <cell r="C491" t="str">
            <v>Credit Foncier de France</v>
          </cell>
          <cell r="D491" t="str">
            <v>France</v>
          </cell>
          <cell r="E491" t="str">
            <v xml:space="preserve">A2       </v>
          </cell>
        </row>
        <row r="492">
          <cell r="C492" t="str">
            <v>Associated Bank, N.A.</v>
          </cell>
          <cell r="D492" t="str">
            <v>United States</v>
          </cell>
          <cell r="E492" t="str">
            <v xml:space="preserve">A3       </v>
          </cell>
        </row>
        <row r="493">
          <cell r="C493" t="str">
            <v>Aktia Bank p.l.c.</v>
          </cell>
          <cell r="D493" t="str">
            <v>Finland</v>
          </cell>
          <cell r="E493" t="str">
            <v xml:space="preserve">A3       </v>
          </cell>
        </row>
        <row r="494">
          <cell r="C494" t="str">
            <v>China CITIC Bank International Limited</v>
          </cell>
          <cell r="D494" t="str">
            <v>Hong Kong</v>
          </cell>
          <cell r="E494" t="str">
            <v xml:space="preserve">Baa2     </v>
          </cell>
        </row>
        <row r="495">
          <cell r="C495" t="str">
            <v>Dah Sing Bank, Limited</v>
          </cell>
          <cell r="D495" t="str">
            <v>Hong Kong</v>
          </cell>
          <cell r="E495" t="str">
            <v xml:space="preserve">A3       </v>
          </cell>
        </row>
        <row r="496">
          <cell r="C496" t="str">
            <v>Bank Gospodarki Zywnosciowej S.A.</v>
          </cell>
          <cell r="D496" t="str">
            <v>Poland</v>
          </cell>
          <cell r="E496" t="str">
            <v xml:space="preserve">Baa3     </v>
          </cell>
        </row>
        <row r="497">
          <cell r="C497" t="str">
            <v>Deutsche Postbank AG</v>
          </cell>
          <cell r="D497" t="str">
            <v>Germany</v>
          </cell>
          <cell r="E497" t="str">
            <v xml:space="preserve">A3       </v>
          </cell>
        </row>
        <row r="498">
          <cell r="C498" t="str">
            <v>DVB Bank S.E.</v>
          </cell>
          <cell r="D498" t="str">
            <v>Germany</v>
          </cell>
          <cell r="E498" t="str">
            <v xml:space="preserve">Baa1     </v>
          </cell>
        </row>
        <row r="499">
          <cell r="C499" t="str">
            <v>American Savings Bank, FSB</v>
          </cell>
          <cell r="D499" t="str">
            <v>United States</v>
          </cell>
          <cell r="E499" t="str">
            <v xml:space="preserve">A3       </v>
          </cell>
        </row>
        <row r="500">
          <cell r="C500" t="str">
            <v>DekaBank Deutsche Girozentrale</v>
          </cell>
          <cell r="D500" t="str">
            <v>Germany</v>
          </cell>
          <cell r="E500" t="str">
            <v xml:space="preserve">Aaa      </v>
          </cell>
        </row>
        <row r="501">
          <cell r="C501" t="str">
            <v>Monogram Credit Card Bank of Georgia</v>
          </cell>
          <cell r="D501" t="str">
            <v>United States</v>
          </cell>
          <cell r="E501" t="str">
            <v xml:space="preserve">A1       </v>
          </cell>
        </row>
        <row r="502">
          <cell r="C502" t="str">
            <v>National Bank of Ras-Al-Khaimah</v>
          </cell>
          <cell r="D502" t="str">
            <v>United Arab Emirates</v>
          </cell>
          <cell r="E502" t="str">
            <v xml:space="preserve">Baa1     </v>
          </cell>
        </row>
        <row r="503">
          <cell r="C503" t="str">
            <v>State Bank of Mauritius Ltd.</v>
          </cell>
          <cell r="D503" t="str">
            <v>Mauritius</v>
          </cell>
          <cell r="E503" t="str">
            <v xml:space="preserve">Baa1     </v>
          </cell>
        </row>
        <row r="504">
          <cell r="C504" t="str">
            <v>Nova Kreditna banka Maribor d.d.</v>
          </cell>
          <cell r="D504" t="str">
            <v>Slovenia</v>
          </cell>
          <cell r="E504" t="str">
            <v xml:space="preserve">Caa1     </v>
          </cell>
        </row>
        <row r="505">
          <cell r="C505" t="str">
            <v>Banque Populaire de la Cote d'Azur</v>
          </cell>
          <cell r="D505" t="str">
            <v>France</v>
          </cell>
          <cell r="E505" t="str">
            <v xml:space="preserve">A2       </v>
          </cell>
        </row>
        <row r="506">
          <cell r="C506" t="str">
            <v>SpareBank 1 Nord-Norge</v>
          </cell>
          <cell r="D506" t="str">
            <v>Norway</v>
          </cell>
          <cell r="E506" t="str">
            <v xml:space="preserve">A2       </v>
          </cell>
        </row>
        <row r="507">
          <cell r="C507" t="str">
            <v>Sparebanken Vest</v>
          </cell>
          <cell r="D507" t="str">
            <v>Norway</v>
          </cell>
          <cell r="E507" t="str">
            <v xml:space="preserve">A2       </v>
          </cell>
        </row>
        <row r="508">
          <cell r="C508" t="str">
            <v>Sydbank A/S</v>
          </cell>
          <cell r="D508" t="str">
            <v>Denmark</v>
          </cell>
          <cell r="E508" t="str">
            <v xml:space="preserve">Baa1     </v>
          </cell>
        </row>
        <row r="509">
          <cell r="C509" t="str">
            <v>KBC Bank Ireland PLC</v>
          </cell>
          <cell r="D509" t="str">
            <v>Ireland</v>
          </cell>
          <cell r="E509" t="str">
            <v xml:space="preserve">Ba1      </v>
          </cell>
        </row>
        <row r="510">
          <cell r="C510" t="str">
            <v>Volkswagen Bank GmbH</v>
          </cell>
          <cell r="D510" t="str">
            <v>Germany</v>
          </cell>
          <cell r="E510" t="str">
            <v xml:space="preserve">A3       </v>
          </cell>
        </row>
        <row r="511">
          <cell r="C511" t="str">
            <v>Hewlett-Packard International Bank Plc</v>
          </cell>
          <cell r="D511" t="str">
            <v>Ireland</v>
          </cell>
          <cell r="E511" t="str">
            <v xml:space="preserve">Baa1     </v>
          </cell>
        </row>
        <row r="512">
          <cell r="C512" t="str">
            <v>Cassa di Risp.di Bolzano-Sudtiroler Sparkasse</v>
          </cell>
          <cell r="D512" t="str">
            <v>Italy</v>
          </cell>
          <cell r="E512" t="str">
            <v xml:space="preserve">Ba2      </v>
          </cell>
        </row>
        <row r="513">
          <cell r="C513" t="str">
            <v>Standard Chartered Bank (Thai) Public Co Ltd</v>
          </cell>
          <cell r="D513" t="str">
            <v>Thailand</v>
          </cell>
          <cell r="E513" t="str">
            <v xml:space="preserve">Baa1     </v>
          </cell>
        </row>
        <row r="514">
          <cell r="C514" t="str">
            <v>Banca Sella Holding</v>
          </cell>
          <cell r="D514" t="str">
            <v>Italy</v>
          </cell>
          <cell r="E514" t="str">
            <v xml:space="preserve">Ba1      </v>
          </cell>
        </row>
        <row r="515">
          <cell r="C515" t="str">
            <v>Valiant Bank AG</v>
          </cell>
          <cell r="D515" t="str">
            <v>Switzerland</v>
          </cell>
          <cell r="E515" t="str">
            <v xml:space="preserve">A3       </v>
          </cell>
        </row>
        <row r="516">
          <cell r="C516" t="str">
            <v>Sumitomo Mitsui Banking Corporation</v>
          </cell>
          <cell r="D516" t="str">
            <v>Japan</v>
          </cell>
          <cell r="E516" t="str">
            <v xml:space="preserve">Aa3      </v>
          </cell>
        </row>
        <row r="517">
          <cell r="C517" t="str">
            <v>CRCAM de la Touraine et du Poitou</v>
          </cell>
          <cell r="D517" t="str">
            <v>France</v>
          </cell>
          <cell r="E517" t="str">
            <v xml:space="preserve">A2       </v>
          </cell>
        </row>
        <row r="518">
          <cell r="C518" t="str">
            <v>VTB Capital plc</v>
          </cell>
          <cell r="D518" t="str">
            <v>United Kingdom</v>
          </cell>
          <cell r="E518" t="str">
            <v xml:space="preserve">Baa3     </v>
          </cell>
        </row>
        <row r="519">
          <cell r="C519" t="str">
            <v>Citibank Europe plc</v>
          </cell>
          <cell r="D519" t="str">
            <v>Ireland</v>
          </cell>
          <cell r="E519" t="str">
            <v xml:space="preserve">A2       </v>
          </cell>
        </row>
        <row r="520">
          <cell r="C520" t="str">
            <v>Deutsche Hypothekenbank AG</v>
          </cell>
          <cell r="D520" t="str">
            <v>Germany</v>
          </cell>
          <cell r="E520" t="str">
            <v xml:space="preserve">Baa1     </v>
          </cell>
        </row>
        <row r="521">
          <cell r="C521" t="str">
            <v>Morgan Stanley Bank, N.A.</v>
          </cell>
          <cell r="D521" t="str">
            <v>United States</v>
          </cell>
          <cell r="E521" t="str">
            <v xml:space="preserve">A3       </v>
          </cell>
        </row>
        <row r="522">
          <cell r="C522" t="str">
            <v>Trust &amp; Custody Services Bank, Ltd.</v>
          </cell>
          <cell r="D522" t="str">
            <v>Japan</v>
          </cell>
          <cell r="E522" t="str">
            <v xml:space="preserve">A1       </v>
          </cell>
        </row>
        <row r="523">
          <cell r="C523" t="str">
            <v>GE Capital Interbanca S.p.A</v>
          </cell>
          <cell r="D523" t="str">
            <v>Italy</v>
          </cell>
          <cell r="E523" t="str">
            <v xml:space="preserve">B2       </v>
          </cell>
        </row>
        <row r="524">
          <cell r="C524" t="str">
            <v>Bank Zachodni WBK S.A.</v>
          </cell>
          <cell r="D524" t="str">
            <v>Poland</v>
          </cell>
          <cell r="E524" t="str">
            <v xml:space="preserve">Baa1     </v>
          </cell>
        </row>
        <row r="525">
          <cell r="C525" t="str">
            <v>Iccrea BancaImpresa S.p.a.</v>
          </cell>
          <cell r="D525" t="str">
            <v>Italy</v>
          </cell>
          <cell r="E525" t="str">
            <v xml:space="preserve">Ba2      </v>
          </cell>
        </row>
        <row r="526">
          <cell r="C526" t="str">
            <v>JSB Rosbank</v>
          </cell>
          <cell r="D526" t="str">
            <v>Russia</v>
          </cell>
          <cell r="E526" t="str">
            <v xml:space="preserve">Baa3     </v>
          </cell>
        </row>
        <row r="527">
          <cell r="C527" t="str">
            <v>Deutsche Pfandbriefbank AG</v>
          </cell>
          <cell r="D527" t="str">
            <v>Germany</v>
          </cell>
          <cell r="E527" t="str">
            <v xml:space="preserve">Baa2     </v>
          </cell>
        </row>
        <row r="528">
          <cell r="C528" t="str">
            <v>Friesland Bank N.V.</v>
          </cell>
          <cell r="D528" t="str">
            <v>Netherlands</v>
          </cell>
          <cell r="E528" t="str">
            <v xml:space="preserve">Aa2      </v>
          </cell>
        </row>
        <row r="529">
          <cell r="C529" t="str">
            <v>Raiffeisenlandesbank Oberoesterreich AG</v>
          </cell>
          <cell r="D529" t="str">
            <v>Austria</v>
          </cell>
          <cell r="E529" t="str">
            <v xml:space="preserve">A3       </v>
          </cell>
        </row>
        <row r="530">
          <cell r="C530" t="str">
            <v>Sparebanken Oest</v>
          </cell>
          <cell r="D530" t="str">
            <v>Norway</v>
          </cell>
          <cell r="E530" t="str">
            <v xml:space="preserve">Baa1     </v>
          </cell>
        </row>
        <row r="531">
          <cell r="C531" t="str">
            <v>Storebrand Bank</v>
          </cell>
          <cell r="D531" t="str">
            <v>Norway</v>
          </cell>
          <cell r="E531" t="str">
            <v xml:space="preserve">Baa1     </v>
          </cell>
        </row>
        <row r="532">
          <cell r="C532" t="str">
            <v>Citizens Bank of Pennsylvania</v>
          </cell>
          <cell r="D532" t="str">
            <v>United States</v>
          </cell>
          <cell r="E532" t="str">
            <v xml:space="preserve">A3       </v>
          </cell>
        </row>
        <row r="533">
          <cell r="C533" t="str">
            <v>Bank of China (Hong Kong) Limited</v>
          </cell>
          <cell r="D533" t="str">
            <v>Hong Kong</v>
          </cell>
          <cell r="E533" t="str">
            <v xml:space="preserve">Aa3      </v>
          </cell>
        </row>
        <row r="534">
          <cell r="C534" t="str">
            <v>Credito Valtellinese</v>
          </cell>
          <cell r="D534" t="str">
            <v>Italy</v>
          </cell>
          <cell r="E534" t="str">
            <v xml:space="preserve">Ba3      </v>
          </cell>
        </row>
        <row r="535">
          <cell r="C535" t="str">
            <v>Fulton Bank</v>
          </cell>
          <cell r="D535" t="str">
            <v>United States</v>
          </cell>
          <cell r="E535" t="str">
            <v xml:space="preserve">A3       </v>
          </cell>
        </row>
        <row r="536">
          <cell r="C536" t="str">
            <v>First Republic Bank</v>
          </cell>
          <cell r="D536" t="str">
            <v>United States</v>
          </cell>
          <cell r="E536" t="str">
            <v xml:space="preserve">A3       </v>
          </cell>
        </row>
        <row r="537">
          <cell r="C537" t="str">
            <v>Silicon Valley Bank</v>
          </cell>
          <cell r="D537" t="str">
            <v>United States</v>
          </cell>
          <cell r="E537" t="str">
            <v xml:space="preserve">A2       </v>
          </cell>
        </row>
        <row r="538">
          <cell r="C538" t="str">
            <v>Mizuho Bank, Ltd.</v>
          </cell>
          <cell r="D538" t="str">
            <v>Japan</v>
          </cell>
          <cell r="E538" t="str">
            <v xml:space="preserve">A1       </v>
          </cell>
        </row>
        <row r="539">
          <cell r="C539" t="str">
            <v>Banco Itau BBA S.A.</v>
          </cell>
          <cell r="D539" t="str">
            <v>Brazil</v>
          </cell>
          <cell r="E539" t="str">
            <v xml:space="preserve">Baa2     </v>
          </cell>
        </row>
        <row r="540">
          <cell r="C540" t="str">
            <v>RCI Banque</v>
          </cell>
          <cell r="D540" t="str">
            <v>France</v>
          </cell>
          <cell r="E540" t="str">
            <v xml:space="preserve">Baa3     </v>
          </cell>
        </row>
        <row r="541">
          <cell r="C541" t="str">
            <v>Trustmark National Bank</v>
          </cell>
          <cell r="D541" t="str">
            <v>United States</v>
          </cell>
          <cell r="E541" t="str">
            <v xml:space="preserve">A3       </v>
          </cell>
        </row>
        <row r="542">
          <cell r="C542" t="str">
            <v>Banco Santander, S.A. (Uruguay)</v>
          </cell>
          <cell r="D542" t="str">
            <v>Uruguay</v>
          </cell>
          <cell r="E542" t="str">
            <v xml:space="preserve">Baa3     </v>
          </cell>
        </row>
        <row r="543">
          <cell r="C543" t="str">
            <v>Banque Heritage (Uruguay) S.A.</v>
          </cell>
          <cell r="D543" t="str">
            <v>Uruguay</v>
          </cell>
          <cell r="E543" t="str">
            <v xml:space="preserve">B3       </v>
          </cell>
        </row>
        <row r="544">
          <cell r="C544" t="str">
            <v>Banco Itau Uruguay S.A.</v>
          </cell>
          <cell r="D544" t="str">
            <v>Uruguay</v>
          </cell>
          <cell r="E544" t="str">
            <v xml:space="preserve">Baa2     </v>
          </cell>
        </row>
        <row r="545">
          <cell r="C545" t="str">
            <v>Banco Fibra S.A.</v>
          </cell>
          <cell r="D545" t="str">
            <v>Brazil</v>
          </cell>
          <cell r="E545" t="str">
            <v xml:space="preserve">B1       </v>
          </cell>
        </row>
        <row r="546">
          <cell r="C546" t="str">
            <v>Caixa Economica Federal (CAIXA)</v>
          </cell>
          <cell r="D546" t="str">
            <v>Brazil</v>
          </cell>
          <cell r="E546" t="str">
            <v xml:space="preserve">Baa2     </v>
          </cell>
        </row>
        <row r="547">
          <cell r="C547" t="str">
            <v>ICICI Bank Limited</v>
          </cell>
          <cell r="D547" t="str">
            <v>India</v>
          </cell>
          <cell r="E547" t="str">
            <v xml:space="preserve">Baa3     </v>
          </cell>
        </row>
        <row r="548">
          <cell r="C548" t="str">
            <v>Banque PSA Finance</v>
          </cell>
          <cell r="D548" t="str">
            <v>France</v>
          </cell>
          <cell r="E548" t="str">
            <v xml:space="preserve">Ba1      </v>
          </cell>
        </row>
        <row r="549">
          <cell r="C549" t="str">
            <v>New York Community Bank</v>
          </cell>
          <cell r="D549" t="str">
            <v>United States</v>
          </cell>
          <cell r="E549" t="str">
            <v xml:space="preserve">A3       </v>
          </cell>
        </row>
        <row r="550">
          <cell r="C550" t="str">
            <v>Nedbank Private Wealth Limited</v>
          </cell>
          <cell r="D550" t="str">
            <v>Isle of Man</v>
          </cell>
          <cell r="E550" t="str">
            <v xml:space="preserve">Baa2     </v>
          </cell>
        </row>
        <row r="551">
          <cell r="C551" t="str">
            <v>Webster Bank N.A.</v>
          </cell>
          <cell r="D551" t="str">
            <v>United States</v>
          </cell>
          <cell r="E551" t="str">
            <v xml:space="preserve">A3       </v>
          </cell>
        </row>
        <row r="552">
          <cell r="C552" t="str">
            <v>DEPFA Bank plc</v>
          </cell>
          <cell r="D552" t="str">
            <v>Ireland</v>
          </cell>
          <cell r="E552" t="str">
            <v xml:space="preserve">Baa3     </v>
          </cell>
        </row>
        <row r="553">
          <cell r="C553" t="str">
            <v>MPS Capital Services</v>
          </cell>
          <cell r="D553" t="str">
            <v>Italy</v>
          </cell>
          <cell r="E553" t="str">
            <v xml:space="preserve">B1       </v>
          </cell>
        </row>
        <row r="554">
          <cell r="C554" t="str">
            <v>FHB Mortgage Bank Co. Plc.</v>
          </cell>
          <cell r="D554" t="str">
            <v>Hungary</v>
          </cell>
          <cell r="E554" t="str">
            <v xml:space="preserve">B3       </v>
          </cell>
        </row>
        <row r="555">
          <cell r="C555" t="str">
            <v>RCB Bank Ltd.</v>
          </cell>
          <cell r="D555" t="str">
            <v>Cyprus</v>
          </cell>
          <cell r="E555" t="str">
            <v xml:space="preserve">Caa2     </v>
          </cell>
        </row>
        <row r="556">
          <cell r="C556" t="str">
            <v>DSK Bank PLC</v>
          </cell>
          <cell r="D556" t="str">
            <v>Bulgaria</v>
          </cell>
          <cell r="E556" t="str">
            <v xml:space="preserve">Ba1      </v>
          </cell>
        </row>
        <row r="557">
          <cell r="C557" t="str">
            <v>ATF Bank</v>
          </cell>
          <cell r="D557" t="str">
            <v>Kazakhstan</v>
          </cell>
          <cell r="E557" t="str">
            <v xml:space="preserve">Caa1     </v>
          </cell>
        </row>
        <row r="558">
          <cell r="C558" t="str">
            <v>Zenit Bank</v>
          </cell>
          <cell r="D558" t="str">
            <v>Russia</v>
          </cell>
          <cell r="E558" t="str">
            <v xml:space="preserve">Ba3      </v>
          </cell>
        </row>
        <row r="559">
          <cell r="C559" t="str">
            <v>Vorarlberger Landes- und Hypothekenbank AG</v>
          </cell>
          <cell r="D559" t="str">
            <v>Austria</v>
          </cell>
          <cell r="E559" t="str">
            <v xml:space="preserve">A2       </v>
          </cell>
        </row>
        <row r="560">
          <cell r="C560" t="str">
            <v>Vorarlberger Landes- und Hypothekenbank AG</v>
          </cell>
          <cell r="D560" t="str">
            <v>Austria</v>
          </cell>
          <cell r="E560" t="str">
            <v xml:space="preserve">A1       </v>
          </cell>
        </row>
        <row r="561">
          <cell r="C561" t="str">
            <v>Bank CenterCredit</v>
          </cell>
          <cell r="D561" t="str">
            <v>Kazakhstan</v>
          </cell>
          <cell r="E561" t="str">
            <v xml:space="preserve">B2       </v>
          </cell>
        </row>
        <row r="562">
          <cell r="C562" t="str">
            <v>Mediocredito Trentino-Alto Adige S.p.A.</v>
          </cell>
          <cell r="D562" t="str">
            <v>Italy</v>
          </cell>
          <cell r="E562" t="str">
            <v xml:space="preserve">Baa3     </v>
          </cell>
        </row>
        <row r="563">
          <cell r="C563" t="str">
            <v>BANIF-Banco Internacional do Funchal, S.A.</v>
          </cell>
          <cell r="D563" t="str">
            <v>Portugal</v>
          </cell>
          <cell r="E563" t="str">
            <v xml:space="preserve">Caa1     </v>
          </cell>
        </row>
        <row r="564">
          <cell r="C564" t="str">
            <v>DEPFA ACS BANK</v>
          </cell>
          <cell r="D564" t="str">
            <v>Ireland</v>
          </cell>
          <cell r="E564" t="str">
            <v xml:space="preserve">Baa3     </v>
          </cell>
        </row>
        <row r="565">
          <cell r="C565" t="str">
            <v>Taipei Fubon Commercial Bank Co Ltd</v>
          </cell>
          <cell r="D565" t="str">
            <v>Taiwan</v>
          </cell>
          <cell r="E565" t="str">
            <v xml:space="preserve">A2       </v>
          </cell>
        </row>
        <row r="566">
          <cell r="C566" t="str">
            <v>Banco Mercantil Santa Cruz S.A.</v>
          </cell>
          <cell r="D566" t="str">
            <v>Bolivia</v>
          </cell>
          <cell r="E566" t="str">
            <v xml:space="preserve">B1       </v>
          </cell>
        </row>
        <row r="567">
          <cell r="C567" t="str">
            <v>Banco Union S.A. (Bolivia)</v>
          </cell>
          <cell r="D567" t="str">
            <v>Bolivia</v>
          </cell>
          <cell r="E567" t="str">
            <v xml:space="preserve">B1       </v>
          </cell>
        </row>
        <row r="568">
          <cell r="C568" t="str">
            <v>Banco Ganadero S.A.</v>
          </cell>
          <cell r="D568" t="str">
            <v>Bolivia</v>
          </cell>
          <cell r="E568" t="str">
            <v xml:space="preserve">B1       </v>
          </cell>
        </row>
        <row r="569">
          <cell r="C569" t="str">
            <v>Banco FIE S.A.</v>
          </cell>
          <cell r="D569" t="str">
            <v>Bolivia</v>
          </cell>
          <cell r="E569" t="str">
            <v xml:space="preserve">B1       </v>
          </cell>
        </row>
        <row r="570">
          <cell r="C570" t="str">
            <v>Banco de la Nacion Argentina (Bolivia)</v>
          </cell>
          <cell r="D570" t="str">
            <v>Bolivia</v>
          </cell>
          <cell r="E570" t="str">
            <v xml:space="preserve">Caa1     </v>
          </cell>
        </row>
        <row r="571">
          <cell r="C571" t="str">
            <v>Banco Nacional de Bolivia S.A.</v>
          </cell>
          <cell r="D571" t="str">
            <v>Bolivia</v>
          </cell>
          <cell r="E571" t="str">
            <v xml:space="preserve">B1       </v>
          </cell>
        </row>
        <row r="572">
          <cell r="C572" t="str">
            <v>Banco Interacciones, S.A.</v>
          </cell>
          <cell r="D572" t="str">
            <v>Mexico</v>
          </cell>
          <cell r="E572" t="str">
            <v xml:space="preserve">Ba2      </v>
          </cell>
        </row>
        <row r="573">
          <cell r="C573" t="str">
            <v>Saitama Resona Bank, Ltd.</v>
          </cell>
          <cell r="D573" t="str">
            <v>Japan</v>
          </cell>
          <cell r="E573" t="str">
            <v xml:space="preserve">A2       </v>
          </cell>
        </row>
        <row r="574">
          <cell r="C574" t="str">
            <v>Sumitomo Mitsui Banking Corporation Europe</v>
          </cell>
          <cell r="D574" t="str">
            <v>United Kingdom</v>
          </cell>
          <cell r="E574" t="str">
            <v xml:space="preserve">Aa3      </v>
          </cell>
        </row>
        <row r="575">
          <cell r="C575" t="str">
            <v>BOQ Specialist Bank Limited</v>
          </cell>
          <cell r="D575" t="str">
            <v>Australia</v>
          </cell>
          <cell r="E575" t="str">
            <v xml:space="preserve">A3       </v>
          </cell>
        </row>
        <row r="576">
          <cell r="C576" t="str">
            <v>DEPFA Bank Plc New York Branch</v>
          </cell>
          <cell r="D576" t="str">
            <v>United States</v>
          </cell>
          <cell r="E576" t="str">
            <v xml:space="preserve">Baa3     </v>
          </cell>
        </row>
        <row r="577">
          <cell r="C577" t="str">
            <v>DEPFA Bank Plc New York Branch</v>
          </cell>
          <cell r="D577" t="str">
            <v>United States</v>
          </cell>
          <cell r="E577" t="str">
            <v xml:space="preserve">Baa3     </v>
          </cell>
        </row>
        <row r="578">
          <cell r="C578" t="str">
            <v>SB Sberbank JSC</v>
          </cell>
          <cell r="D578" t="str">
            <v>Kazakhstan</v>
          </cell>
          <cell r="E578" t="str">
            <v xml:space="preserve">Ba2      </v>
          </cell>
        </row>
        <row r="579">
          <cell r="C579" t="str">
            <v>Kaspi Bank JSC</v>
          </cell>
          <cell r="D579" t="str">
            <v>Kazakhstan</v>
          </cell>
          <cell r="E579" t="str">
            <v xml:space="preserve">B1       </v>
          </cell>
        </row>
        <row r="580">
          <cell r="C580" t="str">
            <v>HSH Nordbank AG</v>
          </cell>
          <cell r="D580" t="str">
            <v>Germany</v>
          </cell>
          <cell r="E580" t="str">
            <v xml:space="preserve">Baa3     </v>
          </cell>
        </row>
        <row r="581">
          <cell r="C581" t="str">
            <v>MFB Hungarian Development Bank Ltd.</v>
          </cell>
          <cell r="D581" t="str">
            <v>Hungary</v>
          </cell>
          <cell r="E581" t="str">
            <v xml:space="preserve">Ba2      </v>
          </cell>
        </row>
        <row r="582">
          <cell r="C582" t="str">
            <v>Whitney Bank</v>
          </cell>
          <cell r="D582" t="str">
            <v>United States</v>
          </cell>
          <cell r="E582" t="str">
            <v xml:space="preserve">A3       </v>
          </cell>
        </row>
        <row r="583">
          <cell r="C583" t="str">
            <v>HSBC Bank Australia Ltd</v>
          </cell>
          <cell r="D583" t="str">
            <v>Australia</v>
          </cell>
          <cell r="E583" t="str">
            <v xml:space="preserve">A1       </v>
          </cell>
        </row>
        <row r="584">
          <cell r="C584" t="str">
            <v>EAA Covered Bond Bank plc</v>
          </cell>
          <cell r="D584" t="str">
            <v>Ireland</v>
          </cell>
          <cell r="E584" t="str">
            <v xml:space="preserve">Aa2      </v>
          </cell>
        </row>
        <row r="585">
          <cell r="C585" t="str">
            <v>Amegy Bank National Association</v>
          </cell>
          <cell r="D585" t="str">
            <v>United States</v>
          </cell>
          <cell r="E585" t="str">
            <v xml:space="preserve">Baa3     </v>
          </cell>
        </row>
        <row r="586">
          <cell r="C586" t="str">
            <v>Petrocommerce Bank (OJSC)</v>
          </cell>
          <cell r="D586" t="str">
            <v>Russia</v>
          </cell>
          <cell r="E586" t="str">
            <v xml:space="preserve">B2       </v>
          </cell>
        </row>
        <row r="587">
          <cell r="C587" t="str">
            <v>Eurasian Bank</v>
          </cell>
          <cell r="D587" t="str">
            <v>Kazakhstan</v>
          </cell>
          <cell r="E587" t="str">
            <v xml:space="preserve">B1       </v>
          </cell>
        </row>
        <row r="588">
          <cell r="C588" t="str">
            <v>HSBC Bank Plc Sydney Branch</v>
          </cell>
          <cell r="D588" t="str">
            <v>Australia</v>
          </cell>
          <cell r="E588" t="str">
            <v xml:space="preserve">Aa3      </v>
          </cell>
        </row>
        <row r="589">
          <cell r="C589" t="str">
            <v>Industrial &amp; Comm'l Bank of China (Asia) Ltd.</v>
          </cell>
          <cell r="D589" t="str">
            <v>Hong Kong</v>
          </cell>
          <cell r="E589" t="str">
            <v xml:space="preserve">A2       </v>
          </cell>
        </row>
        <row r="590">
          <cell r="C590" t="str">
            <v>BDO UNIBANK, INC</v>
          </cell>
          <cell r="D590" t="str">
            <v>Philippines</v>
          </cell>
          <cell r="E590" t="str">
            <v xml:space="preserve">Baa3     </v>
          </cell>
        </row>
        <row r="591">
          <cell r="C591" t="str">
            <v>OTP Jelzalogbank Rt (OTP Mtge Bk)</v>
          </cell>
          <cell r="D591" t="str">
            <v>Hungary</v>
          </cell>
          <cell r="E591" t="str">
            <v xml:space="preserve">Ba2      </v>
          </cell>
        </row>
        <row r="592">
          <cell r="C592" t="str">
            <v>First Midwest Bank</v>
          </cell>
          <cell r="D592" t="str">
            <v>United States</v>
          </cell>
          <cell r="E592" t="str">
            <v xml:space="preserve">Baa1     </v>
          </cell>
        </row>
        <row r="593">
          <cell r="C593" t="str">
            <v>Volvofinans Bank AB</v>
          </cell>
          <cell r="D593" t="str">
            <v>Sweden</v>
          </cell>
          <cell r="E593" t="str">
            <v xml:space="preserve">Baa2     </v>
          </cell>
        </row>
        <row r="594">
          <cell r="C594" t="str">
            <v>CREDIT BANK OF MOSCOW</v>
          </cell>
          <cell r="D594" t="str">
            <v>Russia</v>
          </cell>
          <cell r="E594" t="str">
            <v xml:space="preserve">B1       </v>
          </cell>
        </row>
        <row r="595">
          <cell r="C595" t="str">
            <v>Banco de Credito de Bolivia S.A.</v>
          </cell>
          <cell r="D595" t="str">
            <v>Bolivia</v>
          </cell>
          <cell r="E595" t="str">
            <v xml:space="preserve">B1       </v>
          </cell>
        </row>
        <row r="596">
          <cell r="C596" t="str">
            <v>Alliance Bank</v>
          </cell>
          <cell r="D596" t="str">
            <v>Kazakhstan</v>
          </cell>
          <cell r="E596" t="str">
            <v xml:space="preserve">Caa2     </v>
          </cell>
        </row>
        <row r="597">
          <cell r="C597" t="str">
            <v>CRCAM Ille-et-vilaine</v>
          </cell>
          <cell r="D597" t="str">
            <v>France</v>
          </cell>
          <cell r="E597" t="str">
            <v xml:space="preserve">A2       </v>
          </cell>
        </row>
        <row r="598">
          <cell r="C598" t="str">
            <v>CRCAM Aquitaine</v>
          </cell>
          <cell r="D598" t="str">
            <v>France</v>
          </cell>
          <cell r="E598" t="str">
            <v xml:space="preserve">A2       </v>
          </cell>
        </row>
        <row r="599">
          <cell r="C599" t="str">
            <v>Investec Bank Plc</v>
          </cell>
          <cell r="D599" t="str">
            <v>United Kingdom</v>
          </cell>
          <cell r="E599" t="str">
            <v xml:space="preserve">Baa3     </v>
          </cell>
        </row>
        <row r="600">
          <cell r="C600" t="str">
            <v>Banca IMI Spa</v>
          </cell>
          <cell r="D600" t="str">
            <v>Italy</v>
          </cell>
          <cell r="E600" t="str">
            <v xml:space="preserve">Baa2     </v>
          </cell>
        </row>
        <row r="601">
          <cell r="C601" t="str">
            <v>Banco Cooperativo Espanol, S.A.</v>
          </cell>
          <cell r="D601" t="str">
            <v>Spain</v>
          </cell>
          <cell r="E601" t="str">
            <v xml:space="preserve">Ba2      </v>
          </cell>
        </row>
        <row r="602">
          <cell r="C602" t="str">
            <v>Sberbank</v>
          </cell>
          <cell r="D602" t="str">
            <v>Russia</v>
          </cell>
          <cell r="E602" t="str">
            <v xml:space="preserve">Baa1     </v>
          </cell>
        </row>
        <row r="603">
          <cell r="C603" t="str">
            <v>Bank Otkritie Financial Corporation OJSC</v>
          </cell>
          <cell r="D603" t="str">
            <v>Russia</v>
          </cell>
          <cell r="E603" t="str">
            <v xml:space="preserve">Ba3      </v>
          </cell>
        </row>
        <row r="604">
          <cell r="C604" t="str">
            <v>ASB Bank Limited</v>
          </cell>
          <cell r="D604" t="str">
            <v>New Zealand</v>
          </cell>
          <cell r="E604" t="str">
            <v xml:space="preserve">Aa3      </v>
          </cell>
        </row>
        <row r="605">
          <cell r="C605" t="str">
            <v>Banca Intesa (Russia)</v>
          </cell>
          <cell r="D605" t="str">
            <v>Russia</v>
          </cell>
          <cell r="E605" t="str">
            <v xml:space="preserve">Ba1      </v>
          </cell>
        </row>
        <row r="606">
          <cell r="C606" t="str">
            <v>BES Investimento do Brasil S.A.</v>
          </cell>
          <cell r="D606" t="str">
            <v>Brazil</v>
          </cell>
          <cell r="E606" t="str">
            <v xml:space="preserve">B2       </v>
          </cell>
        </row>
        <row r="607">
          <cell r="C607" t="str">
            <v>INTRUST Bank, N.A.</v>
          </cell>
          <cell r="D607" t="str">
            <v>United States</v>
          </cell>
          <cell r="E607" t="str">
            <v xml:space="preserve">Baa1     </v>
          </cell>
        </row>
        <row r="608">
          <cell r="C608" t="str">
            <v>Standard Chartered Bank (Hong Kong) Ltd</v>
          </cell>
          <cell r="D608" t="str">
            <v>Hong Kong</v>
          </cell>
          <cell r="E608" t="str">
            <v xml:space="preserve">Aa3      </v>
          </cell>
        </row>
        <row r="609">
          <cell r="C609" t="str">
            <v>VAB Bank</v>
          </cell>
          <cell r="D609" t="str">
            <v>Ukraine</v>
          </cell>
          <cell r="E609" t="str">
            <v xml:space="preserve">Ca       </v>
          </cell>
        </row>
        <row r="610">
          <cell r="C610" t="str">
            <v>Rosevrobank</v>
          </cell>
          <cell r="D610" t="str">
            <v>Russia</v>
          </cell>
          <cell r="E610" t="str">
            <v xml:space="preserve">B1       </v>
          </cell>
        </row>
        <row r="611">
          <cell r="C611" t="str">
            <v>Bausparkasse Mainz AG</v>
          </cell>
          <cell r="D611" t="str">
            <v>Germany</v>
          </cell>
          <cell r="E611" t="str">
            <v xml:space="preserve">Baa1     </v>
          </cell>
        </row>
        <row r="612">
          <cell r="C612" t="str">
            <v>SME Bank</v>
          </cell>
          <cell r="D612" t="str">
            <v>Russia</v>
          </cell>
          <cell r="E612" t="str">
            <v xml:space="preserve">Baa2     </v>
          </cell>
        </row>
        <row r="613">
          <cell r="C613" t="str">
            <v>Citigroup Global Mkts Deutsch. AG&amp;Co</v>
          </cell>
          <cell r="D613" t="str">
            <v>Germany</v>
          </cell>
          <cell r="E613" t="str">
            <v xml:space="preserve">A2       </v>
          </cell>
        </row>
        <row r="614">
          <cell r="C614" t="str">
            <v>Nordea Bank AB</v>
          </cell>
          <cell r="D614" t="str">
            <v>Sweden</v>
          </cell>
          <cell r="E614" t="str">
            <v xml:space="preserve">Aa3      </v>
          </cell>
        </row>
        <row r="615">
          <cell r="C615" t="str">
            <v>Deutsche Bank AG, New York Branch</v>
          </cell>
          <cell r="D615" t="str">
            <v>United States</v>
          </cell>
          <cell r="E615" t="str">
            <v xml:space="preserve">A3       </v>
          </cell>
        </row>
        <row r="616">
          <cell r="C616" t="str">
            <v>American Express Bank, FSB</v>
          </cell>
          <cell r="D616" t="str">
            <v>United States</v>
          </cell>
          <cell r="E616" t="str">
            <v xml:space="preserve">A2       </v>
          </cell>
        </row>
        <row r="617">
          <cell r="C617" t="str">
            <v>Russian Standard Bank</v>
          </cell>
          <cell r="D617" t="str">
            <v>Russia</v>
          </cell>
          <cell r="E617" t="str">
            <v xml:space="preserve">B2       </v>
          </cell>
        </row>
        <row r="618">
          <cell r="C618" t="str">
            <v>Banco Hipotecario del Uruguay</v>
          </cell>
          <cell r="D618" t="str">
            <v>Uruguay</v>
          </cell>
          <cell r="E618" t="str">
            <v xml:space="preserve">Baa2     </v>
          </cell>
        </row>
        <row r="619">
          <cell r="C619" t="str">
            <v>BNP Paribas, New York Branch</v>
          </cell>
          <cell r="D619" t="str">
            <v>United States</v>
          </cell>
          <cell r="E619" t="str">
            <v xml:space="preserve">A1       </v>
          </cell>
        </row>
        <row r="620">
          <cell r="C620" t="str">
            <v>Export-Import Bank of India</v>
          </cell>
          <cell r="D620" t="str">
            <v>India</v>
          </cell>
          <cell r="E620" t="str">
            <v xml:space="preserve">Baa3     </v>
          </cell>
        </row>
        <row r="621">
          <cell r="C621" t="str">
            <v>Lansforsakringar Bank AB (publ)</v>
          </cell>
          <cell r="D621" t="str">
            <v>Sweden</v>
          </cell>
          <cell r="E621" t="str">
            <v xml:space="preserve">A3       </v>
          </cell>
        </row>
        <row r="622">
          <cell r="C622" t="str">
            <v>Ukreximbank</v>
          </cell>
          <cell r="D622" t="str">
            <v>Ukraine</v>
          </cell>
          <cell r="E622" t="str">
            <v xml:space="preserve">Ca       </v>
          </cell>
        </row>
        <row r="623">
          <cell r="C623" t="str">
            <v>Bank of Moscow</v>
          </cell>
          <cell r="D623" t="str">
            <v>Russia</v>
          </cell>
          <cell r="E623" t="str">
            <v xml:space="preserve">Ba1      </v>
          </cell>
        </row>
        <row r="624">
          <cell r="C624" t="str">
            <v>E*TRADE Bank</v>
          </cell>
          <cell r="D624" t="str">
            <v>United States</v>
          </cell>
          <cell r="E624" t="str">
            <v xml:space="preserve">Ba2      </v>
          </cell>
        </row>
        <row r="625">
          <cell r="C625" t="str">
            <v>Promsvyazbank</v>
          </cell>
          <cell r="D625" t="str">
            <v>Russia</v>
          </cell>
          <cell r="E625" t="str">
            <v xml:space="preserve">Ba3      </v>
          </cell>
        </row>
        <row r="626">
          <cell r="C626" t="str">
            <v>Banco Indusval S.A. (BI&amp;P)</v>
          </cell>
          <cell r="D626" t="str">
            <v>Brazil</v>
          </cell>
          <cell r="E626" t="str">
            <v xml:space="preserve">Ba3      </v>
          </cell>
        </row>
        <row r="627">
          <cell r="C627" t="str">
            <v>United Bank, Inc.</v>
          </cell>
          <cell r="D627" t="str">
            <v>United States</v>
          </cell>
          <cell r="E627" t="str">
            <v xml:space="preserve">A3       </v>
          </cell>
        </row>
        <row r="628">
          <cell r="C628" t="str">
            <v>United Bank</v>
          </cell>
          <cell r="D628" t="str">
            <v>United States</v>
          </cell>
          <cell r="E628" t="str">
            <v xml:space="preserve">A3       </v>
          </cell>
        </row>
        <row r="629">
          <cell r="C629" t="str">
            <v>Banco Comafi S.A.</v>
          </cell>
          <cell r="D629" t="str">
            <v>Argentina</v>
          </cell>
          <cell r="E629" t="str">
            <v xml:space="preserve">Caa2     </v>
          </cell>
        </row>
        <row r="630">
          <cell r="C630" t="str">
            <v>Banco Itau Argentina S.A.</v>
          </cell>
          <cell r="D630" t="str">
            <v>Argentina</v>
          </cell>
          <cell r="E630" t="str">
            <v xml:space="preserve">Caa2     </v>
          </cell>
        </row>
        <row r="631">
          <cell r="C631" t="str">
            <v>Banco Patagonia S.A.</v>
          </cell>
          <cell r="D631" t="str">
            <v>Argentina</v>
          </cell>
          <cell r="E631" t="str">
            <v xml:space="preserve">Caa2     </v>
          </cell>
        </row>
        <row r="632">
          <cell r="C632" t="str">
            <v>Banco del Tucuman S.A.</v>
          </cell>
          <cell r="D632" t="str">
            <v>Argentina</v>
          </cell>
          <cell r="E632" t="str">
            <v xml:space="preserve">Caa2     </v>
          </cell>
        </row>
        <row r="633">
          <cell r="C633" t="str">
            <v>Banco de Valores S.A.</v>
          </cell>
          <cell r="D633" t="str">
            <v>Argentina</v>
          </cell>
          <cell r="E633" t="str">
            <v xml:space="preserve">Caa2     </v>
          </cell>
        </row>
        <row r="634">
          <cell r="C634" t="str">
            <v>Landesbank Saar</v>
          </cell>
          <cell r="D634" t="str">
            <v>Germany</v>
          </cell>
          <cell r="E634" t="str">
            <v xml:space="preserve">A3       </v>
          </cell>
        </row>
        <row r="635">
          <cell r="C635" t="str">
            <v>Suhyup Bank</v>
          </cell>
          <cell r="D635" t="str">
            <v>Korea</v>
          </cell>
          <cell r="E635" t="str">
            <v xml:space="preserve">A2       </v>
          </cell>
        </row>
        <row r="636">
          <cell r="C636" t="str">
            <v>Banca Italease S.p.A.</v>
          </cell>
          <cell r="D636" t="str">
            <v>Italy</v>
          </cell>
          <cell r="E636" t="str">
            <v xml:space="preserve">Ba3      </v>
          </cell>
        </row>
        <row r="637">
          <cell r="C637" t="str">
            <v>Kreissparkasse Koeln</v>
          </cell>
          <cell r="D637" t="str">
            <v>Germany</v>
          </cell>
          <cell r="E637" t="str">
            <v xml:space="preserve">Aa3      </v>
          </cell>
        </row>
        <row r="638">
          <cell r="C638" t="str">
            <v>ANZ BANK NEW ZEALAND LIMITED</v>
          </cell>
          <cell r="D638" t="str">
            <v>New Zealand</v>
          </cell>
          <cell r="E638" t="str">
            <v xml:space="preserve">Aa3      </v>
          </cell>
        </row>
        <row r="639">
          <cell r="C639" t="str">
            <v>First Citizens Bank Limited</v>
          </cell>
          <cell r="D639" t="str">
            <v>Trinidad &amp; Tobago</v>
          </cell>
          <cell r="E639" t="str">
            <v xml:space="preserve">Baa1     </v>
          </cell>
        </row>
        <row r="640">
          <cell r="C640" t="str">
            <v>Bank Morgan Stanley AG</v>
          </cell>
          <cell r="D640" t="str">
            <v>Switzerland</v>
          </cell>
          <cell r="E640" t="str">
            <v xml:space="preserve">Baa2     </v>
          </cell>
        </row>
        <row r="641">
          <cell r="C641" t="str">
            <v>Unipol Banca</v>
          </cell>
          <cell r="D641" t="str">
            <v>Italy</v>
          </cell>
          <cell r="E641" t="str">
            <v xml:space="preserve">Ba2      </v>
          </cell>
        </row>
        <row r="642">
          <cell r="C642" t="str">
            <v>Vozrozhdenie Bank</v>
          </cell>
          <cell r="D642" t="str">
            <v>Russia</v>
          </cell>
          <cell r="E642" t="str">
            <v xml:space="preserve">Ba3      </v>
          </cell>
        </row>
        <row r="643">
          <cell r="C643" t="str">
            <v>EFG Bank</v>
          </cell>
          <cell r="D643" t="str">
            <v>Switzerland</v>
          </cell>
          <cell r="E643" t="str">
            <v xml:space="preserve">A2       </v>
          </cell>
        </row>
        <row r="644">
          <cell r="C644" t="str">
            <v>Denizbank A.S.</v>
          </cell>
          <cell r="D644" t="str">
            <v>Turkey</v>
          </cell>
          <cell r="E644" t="str">
            <v xml:space="preserve">Ba1      </v>
          </cell>
        </row>
        <row r="645">
          <cell r="C645" t="str">
            <v>HSBC Bank A.S. (Turkey)</v>
          </cell>
          <cell r="D645" t="str">
            <v>Turkey</v>
          </cell>
          <cell r="E645" t="str">
            <v xml:space="preserve">Baa3     </v>
          </cell>
        </row>
        <row r="646">
          <cell r="C646" t="str">
            <v>Russian Regional Development Bank</v>
          </cell>
          <cell r="D646" t="str">
            <v>Russia</v>
          </cell>
          <cell r="E646" t="str">
            <v xml:space="preserve">Ba2      </v>
          </cell>
        </row>
        <row r="647">
          <cell r="C647" t="str">
            <v>Close Brothers Ltd.</v>
          </cell>
          <cell r="D647" t="str">
            <v>United Kingdom</v>
          </cell>
          <cell r="E647" t="str">
            <v xml:space="preserve">A3       </v>
          </cell>
        </row>
        <row r="648">
          <cell r="C648" t="str">
            <v>Erste Bank Hungary Rt</v>
          </cell>
          <cell r="D648" t="str">
            <v>Hungary</v>
          </cell>
          <cell r="E648" t="str">
            <v xml:space="preserve">B3       </v>
          </cell>
        </row>
        <row r="649">
          <cell r="C649" t="str">
            <v>West Bromwich Building Society</v>
          </cell>
          <cell r="D649" t="str">
            <v>United Kingdom</v>
          </cell>
          <cell r="E649" t="str">
            <v xml:space="preserve">B2       </v>
          </cell>
        </row>
        <row r="650">
          <cell r="C650" t="str">
            <v>Banca March S.A.</v>
          </cell>
          <cell r="D650" t="str">
            <v>Spain</v>
          </cell>
          <cell r="E650" t="str">
            <v xml:space="preserve">Baa3     </v>
          </cell>
        </row>
        <row r="651">
          <cell r="C651" t="str">
            <v>Cassa Di Risparmio Di Parma E Piacenza S.P.A.</v>
          </cell>
          <cell r="D651" t="str">
            <v>Italy</v>
          </cell>
          <cell r="E651" t="str">
            <v xml:space="preserve">Baa2     </v>
          </cell>
        </row>
        <row r="652">
          <cell r="C652" t="str">
            <v>Banco Industrial S.A.</v>
          </cell>
          <cell r="D652" t="str">
            <v>Guatemala</v>
          </cell>
          <cell r="E652" t="str">
            <v xml:space="preserve">Ba2      </v>
          </cell>
        </row>
        <row r="653">
          <cell r="C653" t="str">
            <v>ZAO Raiffeisenbank</v>
          </cell>
          <cell r="D653" t="str">
            <v>Russia</v>
          </cell>
          <cell r="E653" t="str">
            <v xml:space="preserve">Baa3     </v>
          </cell>
        </row>
        <row r="654">
          <cell r="C654" t="str">
            <v>Home Credit &amp; Finance Bank</v>
          </cell>
          <cell r="D654" t="str">
            <v>Russia</v>
          </cell>
          <cell r="E654" t="str">
            <v xml:space="preserve">Ba3      </v>
          </cell>
        </row>
        <row r="655">
          <cell r="C655" t="str">
            <v>MTS Bank, Open Joint Stock Company</v>
          </cell>
          <cell r="D655" t="str">
            <v>Russia</v>
          </cell>
          <cell r="E655" t="str">
            <v xml:space="preserve">B1       </v>
          </cell>
        </row>
        <row r="656">
          <cell r="C656" t="str">
            <v>Socram Banque</v>
          </cell>
          <cell r="D656" t="str">
            <v>France</v>
          </cell>
          <cell r="E656" t="str">
            <v xml:space="preserve">Baa1     </v>
          </cell>
        </row>
        <row r="657">
          <cell r="C657" t="str">
            <v>Metallinvestbank JSCB</v>
          </cell>
          <cell r="D657" t="str">
            <v>Russia</v>
          </cell>
          <cell r="E657" t="str">
            <v xml:space="preserve">B2       </v>
          </cell>
        </row>
        <row r="658">
          <cell r="C658" t="str">
            <v>Bank Saint-Petersburg OJSC</v>
          </cell>
          <cell r="D658" t="str">
            <v>Russia</v>
          </cell>
          <cell r="E658" t="str">
            <v xml:space="preserve">Ba3      </v>
          </cell>
        </row>
        <row r="659">
          <cell r="C659" t="str">
            <v>PT Bank CIMB Niaga Tbk</v>
          </cell>
          <cell r="D659" t="str">
            <v>Indonesia</v>
          </cell>
          <cell r="E659" t="str">
            <v xml:space="preserve">Baa3     </v>
          </cell>
        </row>
        <row r="660">
          <cell r="C660" t="str">
            <v>Deutsche Bank Mexico, S.A.</v>
          </cell>
          <cell r="D660" t="str">
            <v>Mexico</v>
          </cell>
          <cell r="E660" t="str">
            <v xml:space="preserve">Baa3     </v>
          </cell>
        </row>
        <row r="661">
          <cell r="C661" t="str">
            <v>SME Development  Bank of Thailand</v>
          </cell>
          <cell r="D661" t="str">
            <v>Thailand</v>
          </cell>
          <cell r="E661" t="str">
            <v xml:space="preserve">Baa2     </v>
          </cell>
        </row>
        <row r="662">
          <cell r="C662" t="str">
            <v>Nevada State Bank</v>
          </cell>
          <cell r="D662" t="str">
            <v>United States</v>
          </cell>
          <cell r="E662" t="str">
            <v xml:space="preserve">Baa3     </v>
          </cell>
        </row>
        <row r="663">
          <cell r="C663" t="str">
            <v>MDM Bank</v>
          </cell>
          <cell r="D663" t="str">
            <v>Russia</v>
          </cell>
          <cell r="E663" t="str">
            <v xml:space="preserve">B2       </v>
          </cell>
        </row>
        <row r="664">
          <cell r="C664" t="str">
            <v>Banco Supervielle S.A.</v>
          </cell>
          <cell r="D664" t="str">
            <v>Argentina</v>
          </cell>
          <cell r="E664" t="str">
            <v xml:space="preserve">Caa2     </v>
          </cell>
        </row>
        <row r="665">
          <cell r="C665" t="str">
            <v>Banco del Bajio, S.A.</v>
          </cell>
          <cell r="D665" t="str">
            <v>Mexico</v>
          </cell>
          <cell r="E665" t="str">
            <v xml:space="preserve">Baa3     </v>
          </cell>
        </row>
        <row r="666">
          <cell r="C666" t="str">
            <v>Banco Industrial e Comercial S.A. (Bicbanco)</v>
          </cell>
          <cell r="D666" t="str">
            <v>Brazil</v>
          </cell>
          <cell r="E666" t="str">
            <v xml:space="preserve">Ba1      </v>
          </cell>
        </row>
        <row r="667">
          <cell r="C667" t="str">
            <v>Privatbank</v>
          </cell>
          <cell r="D667" t="str">
            <v>Ukraine</v>
          </cell>
          <cell r="E667" t="str">
            <v xml:space="preserve">Ca       </v>
          </cell>
        </row>
        <row r="668">
          <cell r="C668" t="str">
            <v>Raiffeisen Bank Aval</v>
          </cell>
          <cell r="D668" t="str">
            <v>Ukraine</v>
          </cell>
          <cell r="E668" t="str">
            <v xml:space="preserve">Ca       </v>
          </cell>
        </row>
        <row r="669">
          <cell r="C669" t="str">
            <v>Absolut Bank</v>
          </cell>
          <cell r="D669" t="str">
            <v>Russia</v>
          </cell>
          <cell r="E669" t="str">
            <v xml:space="preserve">B1       </v>
          </cell>
        </row>
        <row r="670">
          <cell r="C670" t="str">
            <v>Union National Bank PJSC</v>
          </cell>
          <cell r="D670" t="str">
            <v>United Arab Emirates</v>
          </cell>
          <cell r="E670" t="str">
            <v xml:space="preserve">A1       </v>
          </cell>
        </row>
        <row r="671">
          <cell r="C671" t="str">
            <v>Clientis AG</v>
          </cell>
          <cell r="D671" t="str">
            <v>Switzerland</v>
          </cell>
          <cell r="E671" t="str">
            <v xml:space="preserve">A3       </v>
          </cell>
        </row>
        <row r="672">
          <cell r="C672" t="str">
            <v>HSBC Bank Middle East Limited</v>
          </cell>
          <cell r="D672" t="str">
            <v>Jersey</v>
          </cell>
          <cell r="E672" t="str">
            <v xml:space="preserve">A2       </v>
          </cell>
        </row>
        <row r="673">
          <cell r="C673" t="str">
            <v>HSBC Bank Middle East Limited (UAE Branch)</v>
          </cell>
          <cell r="D673" t="str">
            <v>United Arab Emirates</v>
          </cell>
          <cell r="E673" t="str">
            <v xml:space="preserve">A2       </v>
          </cell>
        </row>
        <row r="674">
          <cell r="C674" t="str">
            <v>Banco BMG S.A.</v>
          </cell>
          <cell r="D674" t="str">
            <v>Brazil</v>
          </cell>
          <cell r="E674" t="str">
            <v xml:space="preserve">B1       </v>
          </cell>
        </row>
        <row r="675">
          <cell r="C675" t="str">
            <v>Citizens Bank, N.A.</v>
          </cell>
          <cell r="D675" t="str">
            <v>United States</v>
          </cell>
          <cell r="E675" t="str">
            <v xml:space="preserve">A3       </v>
          </cell>
        </row>
        <row r="676">
          <cell r="C676" t="str">
            <v>Credit Europe Bank N.V.</v>
          </cell>
          <cell r="D676" t="str">
            <v>Netherlands</v>
          </cell>
          <cell r="E676" t="str">
            <v xml:space="preserve">Ba3      </v>
          </cell>
        </row>
        <row r="677">
          <cell r="C677" t="str">
            <v>Sekerbank T.A.S.</v>
          </cell>
          <cell r="D677" t="str">
            <v>Turkey</v>
          </cell>
          <cell r="E677" t="str">
            <v xml:space="preserve">Ba2      </v>
          </cell>
        </row>
        <row r="678">
          <cell r="C678" t="str">
            <v>Subsidiary Bank Sberbank of Russia</v>
          </cell>
          <cell r="D678" t="str">
            <v>Ukraine</v>
          </cell>
          <cell r="E678" t="str">
            <v xml:space="preserve">Ca       </v>
          </cell>
        </row>
        <row r="679">
          <cell r="C679" t="str">
            <v>Ulster Bank Ireland Limited</v>
          </cell>
          <cell r="D679" t="str">
            <v>Ireland</v>
          </cell>
          <cell r="E679" t="str">
            <v xml:space="preserve">Baa3     </v>
          </cell>
        </row>
        <row r="680">
          <cell r="C680" t="str">
            <v>Axis Bank Ltd</v>
          </cell>
          <cell r="D680" t="str">
            <v>India</v>
          </cell>
          <cell r="E680" t="str">
            <v xml:space="preserve">Baa3     </v>
          </cell>
        </row>
        <row r="681">
          <cell r="C681" t="str">
            <v>Standard Bank Plc</v>
          </cell>
          <cell r="D681" t="str">
            <v>United Kingdom</v>
          </cell>
          <cell r="E681" t="str">
            <v xml:space="preserve">Baa2     </v>
          </cell>
        </row>
        <row r="682">
          <cell r="C682" t="str">
            <v>Royal Bank of Scotland N.V., Chicago Branch</v>
          </cell>
          <cell r="D682" t="str">
            <v>United States</v>
          </cell>
          <cell r="E682" t="str">
            <v xml:space="preserve">Baa1     </v>
          </cell>
        </row>
        <row r="683">
          <cell r="C683" t="str">
            <v>AIB North America, Inc.</v>
          </cell>
          <cell r="D683" t="str">
            <v>United States</v>
          </cell>
          <cell r="E683" t="str">
            <v xml:space="preserve">Ba3      </v>
          </cell>
        </row>
        <row r="684">
          <cell r="C684" t="str">
            <v>Banco Bilbao Vizcaya Argentaria,SA, New York</v>
          </cell>
          <cell r="D684" t="str">
            <v>United States</v>
          </cell>
          <cell r="E684" t="str">
            <v xml:space="preserve">Baa2     </v>
          </cell>
        </row>
        <row r="685">
          <cell r="C685" t="str">
            <v>Banco Bilbao Vizcaya Argentaria,SA, New York</v>
          </cell>
          <cell r="D685" t="str">
            <v>United States</v>
          </cell>
          <cell r="E685" t="str">
            <v xml:space="preserve">Baa2     </v>
          </cell>
        </row>
        <row r="686">
          <cell r="C686" t="str">
            <v>Rosdorbank</v>
          </cell>
          <cell r="D686" t="str">
            <v>Russia</v>
          </cell>
          <cell r="E686" t="str">
            <v xml:space="preserve">B3       </v>
          </cell>
        </row>
        <row r="687">
          <cell r="C687" t="str">
            <v>Bayerische Landesbank, (New York Branch)</v>
          </cell>
          <cell r="D687" t="str">
            <v>United States</v>
          </cell>
          <cell r="E687" t="str">
            <v xml:space="preserve">A3       </v>
          </cell>
        </row>
        <row r="688">
          <cell r="C688" t="str">
            <v>Caixa Geral de Depositos/New York</v>
          </cell>
          <cell r="D688" t="str">
            <v>United States</v>
          </cell>
          <cell r="E688" t="str">
            <v xml:space="preserve">Ba3      </v>
          </cell>
        </row>
        <row r="689">
          <cell r="C689" t="str">
            <v>Hong Leong Bank Berhad</v>
          </cell>
          <cell r="D689" t="str">
            <v>Malaysia</v>
          </cell>
          <cell r="E689" t="str">
            <v xml:space="preserve">A3       </v>
          </cell>
        </row>
        <row r="690">
          <cell r="C690" t="str">
            <v>Commonwealth Bank of Australia-New York</v>
          </cell>
          <cell r="D690" t="str">
            <v>United States</v>
          </cell>
          <cell r="E690" t="str">
            <v xml:space="preserve">Aa2      </v>
          </cell>
        </row>
        <row r="691">
          <cell r="C691" t="str">
            <v>Credit Suisse AG (New York) Branch</v>
          </cell>
          <cell r="D691" t="str">
            <v>United States</v>
          </cell>
          <cell r="E691" t="str">
            <v xml:space="preserve">A1       </v>
          </cell>
        </row>
        <row r="692">
          <cell r="C692" t="str">
            <v>Erste Bank, New York</v>
          </cell>
          <cell r="D692" t="str">
            <v>United States</v>
          </cell>
          <cell r="E692" t="str">
            <v xml:space="preserve">Baa1     </v>
          </cell>
        </row>
        <row r="693">
          <cell r="C693" t="str">
            <v>Fortis Bank, New York</v>
          </cell>
          <cell r="D693" t="str">
            <v>United States</v>
          </cell>
          <cell r="E693" t="str">
            <v xml:space="preserve">A2       </v>
          </cell>
        </row>
        <row r="694">
          <cell r="C694" t="str">
            <v>HSH Nordbank, New York Branch</v>
          </cell>
          <cell r="D694" t="str">
            <v>United States</v>
          </cell>
          <cell r="E694" t="str">
            <v xml:space="preserve">Baa3     </v>
          </cell>
        </row>
        <row r="695">
          <cell r="C695" t="str">
            <v>Royal Bank of Canada (New York)</v>
          </cell>
          <cell r="D695" t="str">
            <v>United States</v>
          </cell>
          <cell r="E695" t="str">
            <v xml:space="preserve">Aa3      </v>
          </cell>
        </row>
        <row r="696">
          <cell r="C696" t="str">
            <v>Royal Bank of Scotland plc, New York Branch</v>
          </cell>
          <cell r="D696" t="str">
            <v>United States</v>
          </cell>
          <cell r="E696" t="str">
            <v xml:space="preserve">Baa1     </v>
          </cell>
        </row>
        <row r="697">
          <cell r="C697" t="str">
            <v>Svenska Handelsbanken, New York Branch</v>
          </cell>
          <cell r="D697" t="str">
            <v>United States</v>
          </cell>
          <cell r="E697" t="str">
            <v xml:space="preserve">Aa3      </v>
          </cell>
        </row>
        <row r="698">
          <cell r="C698" t="str">
            <v>Unicredito SpA, New York Branch</v>
          </cell>
          <cell r="D698" t="str">
            <v>United States</v>
          </cell>
          <cell r="E698" t="str">
            <v xml:space="preserve">Baa2     </v>
          </cell>
        </row>
        <row r="699">
          <cell r="C699" t="str">
            <v>Nordea Bank Finland Plc, NY Branch</v>
          </cell>
          <cell r="D699" t="str">
            <v>United States</v>
          </cell>
          <cell r="E699" t="str">
            <v xml:space="preserve">Aa3      </v>
          </cell>
        </row>
        <row r="700">
          <cell r="C700" t="str">
            <v>Rabobank Nederland, New York Branch</v>
          </cell>
          <cell r="D700" t="str">
            <v>United States</v>
          </cell>
          <cell r="E700" t="str">
            <v xml:space="preserve">Aa2      </v>
          </cell>
        </row>
        <row r="701">
          <cell r="C701" t="str">
            <v>Toronto-Dominion Bank, New York Branch</v>
          </cell>
          <cell r="D701" t="str">
            <v>United States</v>
          </cell>
          <cell r="E701" t="str">
            <v xml:space="preserve">Aa1      </v>
          </cell>
        </row>
        <row r="702">
          <cell r="C702" t="str">
            <v>Evrofinance Mosnarbank</v>
          </cell>
          <cell r="D702" t="str">
            <v>Russia</v>
          </cell>
          <cell r="E702" t="str">
            <v xml:space="preserve">B1       </v>
          </cell>
        </row>
        <row r="703">
          <cell r="C703" t="str">
            <v>Bayerische Landesbank</v>
          </cell>
          <cell r="D703" t="str">
            <v>Germany</v>
          </cell>
          <cell r="E703" t="str">
            <v xml:space="preserve">A3       </v>
          </cell>
        </row>
        <row r="704">
          <cell r="C704" t="str">
            <v>Bremer Landesbank Kreditanstalt Oldenburg GZ</v>
          </cell>
          <cell r="D704" t="str">
            <v>Germany</v>
          </cell>
          <cell r="E704" t="str">
            <v xml:space="preserve">Baa2     </v>
          </cell>
        </row>
        <row r="705">
          <cell r="C705" t="str">
            <v>Landesbank Baden-Wuerttemberg</v>
          </cell>
          <cell r="D705" t="str">
            <v>Germany</v>
          </cell>
          <cell r="E705" t="str">
            <v xml:space="preserve">A2       </v>
          </cell>
        </row>
        <row r="706">
          <cell r="C706" t="str">
            <v>Landesbank Hessen-Thueringen GZ</v>
          </cell>
          <cell r="D706" t="str">
            <v>Germany</v>
          </cell>
          <cell r="E706" t="str">
            <v xml:space="preserve">A2       </v>
          </cell>
        </row>
        <row r="707">
          <cell r="C707" t="str">
            <v>Landesbank Hessen-Thueringen GZ</v>
          </cell>
          <cell r="D707" t="str">
            <v>Germany</v>
          </cell>
          <cell r="E707" t="str">
            <v xml:space="preserve">Aa1      </v>
          </cell>
        </row>
        <row r="708">
          <cell r="C708" t="str">
            <v>Landesbank Berlin AG</v>
          </cell>
          <cell r="D708" t="str">
            <v>Germany</v>
          </cell>
          <cell r="E708" t="str">
            <v xml:space="preserve">A1       </v>
          </cell>
        </row>
        <row r="709">
          <cell r="C709" t="str">
            <v>Norddeutsche Landesbank GZ</v>
          </cell>
          <cell r="D709" t="str">
            <v>Germany</v>
          </cell>
          <cell r="E709" t="str">
            <v xml:space="preserve">A3       </v>
          </cell>
        </row>
        <row r="710">
          <cell r="C710" t="str">
            <v>DekaBank Deutsche Girozentrale</v>
          </cell>
          <cell r="D710" t="str">
            <v>Germany</v>
          </cell>
          <cell r="E710" t="str">
            <v xml:space="preserve">A1       </v>
          </cell>
        </row>
        <row r="711">
          <cell r="C711" t="str">
            <v>HSH Nordbank AG</v>
          </cell>
          <cell r="D711" t="str">
            <v>Germany</v>
          </cell>
          <cell r="E711" t="str">
            <v xml:space="preserve">Aa1      </v>
          </cell>
        </row>
        <row r="712">
          <cell r="C712" t="str">
            <v>Landesbank Saar</v>
          </cell>
          <cell r="D712" t="str">
            <v>Germany</v>
          </cell>
          <cell r="E712" t="str">
            <v xml:space="preserve">Aa1      </v>
          </cell>
        </row>
        <row r="713">
          <cell r="C713" t="str">
            <v>Sachsen LB Europe PLC</v>
          </cell>
          <cell r="D713" t="str">
            <v>Ireland</v>
          </cell>
          <cell r="E713" t="str">
            <v xml:space="preserve">Aaa      </v>
          </cell>
        </row>
        <row r="714">
          <cell r="C714" t="str">
            <v>Norddeutsche Landesbank Luxembourg S.A.</v>
          </cell>
          <cell r="D714" t="str">
            <v>Luxembourg</v>
          </cell>
          <cell r="E714" t="str">
            <v xml:space="preserve">Aa1      </v>
          </cell>
        </row>
        <row r="715">
          <cell r="C715" t="str">
            <v>Burgan Bank A.S.</v>
          </cell>
          <cell r="D715" t="str">
            <v>Turkey</v>
          </cell>
          <cell r="E715" t="str">
            <v xml:space="preserve">Ba2      </v>
          </cell>
        </row>
        <row r="716">
          <cell r="C716" t="str">
            <v>Bank Vontobel AG</v>
          </cell>
          <cell r="D716" t="str">
            <v>Switzerland</v>
          </cell>
          <cell r="E716" t="str">
            <v xml:space="preserve">A2       </v>
          </cell>
        </row>
        <row r="717">
          <cell r="C717" t="str">
            <v>DeltaCredit Bank</v>
          </cell>
          <cell r="D717" t="str">
            <v>Russia</v>
          </cell>
          <cell r="E717" t="str">
            <v xml:space="preserve">Baa3     </v>
          </cell>
        </row>
        <row r="718">
          <cell r="C718" t="str">
            <v>Investment Trade Bank</v>
          </cell>
          <cell r="D718" t="str">
            <v>Russia</v>
          </cell>
          <cell r="E718" t="str">
            <v xml:space="preserve">B3       </v>
          </cell>
        </row>
        <row r="719">
          <cell r="C719" t="str">
            <v>TranscapitalBank JSC Bank</v>
          </cell>
          <cell r="D719" t="str">
            <v>Russia</v>
          </cell>
          <cell r="E719" t="str">
            <v xml:space="preserve">B1       </v>
          </cell>
        </row>
        <row r="720">
          <cell r="C720" t="str">
            <v>Russian Agricultural Bank</v>
          </cell>
          <cell r="D720" t="str">
            <v>Russia</v>
          </cell>
          <cell r="E720" t="str">
            <v xml:space="preserve">Baa3     </v>
          </cell>
        </row>
        <row r="721">
          <cell r="C721" t="str">
            <v>Banco Industrial do Brasil S.A.</v>
          </cell>
          <cell r="D721" t="str">
            <v>Brazil</v>
          </cell>
          <cell r="E721" t="str">
            <v xml:space="preserve">Ba2      </v>
          </cell>
        </row>
        <row r="722">
          <cell r="C722" t="str">
            <v>Banco GMAC S.A.</v>
          </cell>
          <cell r="D722" t="str">
            <v>Brazil</v>
          </cell>
          <cell r="E722" t="str">
            <v xml:space="preserve">Ba3      </v>
          </cell>
        </row>
        <row r="723">
          <cell r="C723" t="str">
            <v>First Czech Russian Bank</v>
          </cell>
          <cell r="D723" t="str">
            <v>Russia</v>
          </cell>
          <cell r="E723" t="str">
            <v xml:space="preserve">B3       </v>
          </cell>
        </row>
        <row r="724">
          <cell r="C724" t="str">
            <v>Rosgosstrakh Bank OJSC</v>
          </cell>
          <cell r="D724" t="str">
            <v>Russia</v>
          </cell>
          <cell r="E724" t="str">
            <v xml:space="preserve">B2       </v>
          </cell>
        </row>
        <row r="725">
          <cell r="C725" t="str">
            <v>BMW Bank of North America</v>
          </cell>
          <cell r="D725" t="str">
            <v>United States</v>
          </cell>
          <cell r="E725" t="str">
            <v xml:space="preserve">A2       </v>
          </cell>
        </row>
        <row r="726">
          <cell r="C726" t="str">
            <v>Bank Finance and Credit JSC</v>
          </cell>
          <cell r="D726" t="str">
            <v>Ukraine</v>
          </cell>
          <cell r="E726" t="str">
            <v xml:space="preserve">Ca       </v>
          </cell>
        </row>
        <row r="727">
          <cell r="C727" t="str">
            <v>Ak Bars Bank</v>
          </cell>
          <cell r="D727" t="str">
            <v>Russia</v>
          </cell>
          <cell r="E727" t="str">
            <v xml:space="preserve">B1       </v>
          </cell>
        </row>
        <row r="728">
          <cell r="C728" t="str">
            <v>Tatfondbank</v>
          </cell>
          <cell r="D728" t="str">
            <v>Russia</v>
          </cell>
          <cell r="E728" t="str">
            <v xml:space="preserve">B2       </v>
          </cell>
        </row>
        <row r="729">
          <cell r="C729" t="str">
            <v>Gazbank JSCB</v>
          </cell>
          <cell r="D729" t="str">
            <v>Russia</v>
          </cell>
          <cell r="E729" t="str">
            <v xml:space="preserve">B3       </v>
          </cell>
        </row>
        <row r="730">
          <cell r="C730" t="str">
            <v>AmBank (M) Berhad</v>
          </cell>
          <cell r="D730" t="str">
            <v>Malaysia</v>
          </cell>
          <cell r="E730" t="str">
            <v xml:space="preserve">Baa1     </v>
          </cell>
        </row>
        <row r="731">
          <cell r="C731" t="str">
            <v>Dexia Credit Local, New York Branch</v>
          </cell>
          <cell r="D731" t="str">
            <v>United States</v>
          </cell>
          <cell r="E731" t="str">
            <v xml:space="preserve">Baa2     </v>
          </cell>
        </row>
        <row r="732">
          <cell r="C732" t="str">
            <v>Dexia Credit Local, New York Branch</v>
          </cell>
          <cell r="D732" t="str">
            <v>United States</v>
          </cell>
          <cell r="E732" t="str">
            <v xml:space="preserve">Baa2     </v>
          </cell>
        </row>
        <row r="733">
          <cell r="C733" t="str">
            <v>GarantiBank International N.V.</v>
          </cell>
          <cell r="D733" t="str">
            <v>Netherlands</v>
          </cell>
          <cell r="E733" t="str">
            <v xml:space="preserve">Baa2     </v>
          </cell>
        </row>
        <row r="734">
          <cell r="C734" t="str">
            <v>Landesbank Baden-Wuerttemberg, New York</v>
          </cell>
          <cell r="D734" t="str">
            <v>United States</v>
          </cell>
          <cell r="E734" t="str">
            <v xml:space="preserve">A2       </v>
          </cell>
        </row>
        <row r="735">
          <cell r="C735" t="str">
            <v>Landesbank Hessen-Thueringen GZ, NY Branch</v>
          </cell>
          <cell r="D735" t="str">
            <v>United States</v>
          </cell>
          <cell r="E735" t="str">
            <v xml:space="preserve">A2       </v>
          </cell>
        </row>
        <row r="736">
          <cell r="C736" t="str">
            <v>Heritage Bank Limited</v>
          </cell>
          <cell r="D736" t="str">
            <v>Australia</v>
          </cell>
          <cell r="E736" t="str">
            <v xml:space="preserve">A3       </v>
          </cell>
        </row>
        <row r="737">
          <cell r="C737" t="str">
            <v>Credit Europe Bank Ltd.</v>
          </cell>
          <cell r="D737" t="str">
            <v>Russia</v>
          </cell>
          <cell r="E737" t="str">
            <v xml:space="preserve">Ba3      </v>
          </cell>
        </row>
        <row r="738">
          <cell r="C738" t="str">
            <v>Banco de Santiago del Estero S.A.</v>
          </cell>
          <cell r="D738" t="str">
            <v>Argentina</v>
          </cell>
          <cell r="E738" t="str">
            <v xml:space="preserve">Caa2     </v>
          </cell>
        </row>
        <row r="739">
          <cell r="C739" t="str">
            <v>Nuevo Banco de La Rioja S.A.</v>
          </cell>
          <cell r="D739" t="str">
            <v>Argentina</v>
          </cell>
          <cell r="E739" t="str">
            <v xml:space="preserve">Caa2     </v>
          </cell>
        </row>
        <row r="740">
          <cell r="C740" t="str">
            <v>Bank Uralsib</v>
          </cell>
          <cell r="D740" t="str">
            <v>Russia</v>
          </cell>
          <cell r="E740" t="str">
            <v xml:space="preserve">B2       </v>
          </cell>
        </row>
        <row r="741">
          <cell r="C741" t="str">
            <v>Credit Agricole Bank Polska S.A.</v>
          </cell>
          <cell r="D741" t="str">
            <v>Poland</v>
          </cell>
          <cell r="E741" t="str">
            <v xml:space="preserve">Baa3     </v>
          </cell>
        </row>
        <row r="742">
          <cell r="C742" t="str">
            <v>Capitec Bank Limited</v>
          </cell>
          <cell r="D742" t="str">
            <v>South Africa</v>
          </cell>
          <cell r="E742" t="str">
            <v xml:space="preserve">Ba2      </v>
          </cell>
        </row>
        <row r="743">
          <cell r="C743" t="str">
            <v>BAC International Bank, Inc</v>
          </cell>
          <cell r="D743" t="str">
            <v>Panama</v>
          </cell>
          <cell r="E743" t="str">
            <v xml:space="preserve">Baa3     </v>
          </cell>
        </row>
        <row r="744">
          <cell r="C744" t="str">
            <v>SB Bank</v>
          </cell>
          <cell r="D744" t="str">
            <v>Russia</v>
          </cell>
          <cell r="E744" t="str">
            <v xml:space="preserve">B3       </v>
          </cell>
        </row>
        <row r="745">
          <cell r="C745" t="str">
            <v>BMI Bank B.S.C.</v>
          </cell>
          <cell r="D745" t="str">
            <v>Bahrain</v>
          </cell>
          <cell r="E745" t="str">
            <v xml:space="preserve">Ba1      </v>
          </cell>
        </row>
        <row r="746">
          <cell r="C746" t="str">
            <v>Tatra banka, a.s.</v>
          </cell>
          <cell r="D746" t="str">
            <v>Slovak Republic</v>
          </cell>
          <cell r="E746" t="str">
            <v xml:space="preserve">A3       </v>
          </cell>
        </row>
        <row r="747">
          <cell r="C747" t="str">
            <v>Banco Piano S.A.</v>
          </cell>
          <cell r="D747" t="str">
            <v>Argentina</v>
          </cell>
          <cell r="E747" t="str">
            <v xml:space="preserve">Caa2     </v>
          </cell>
        </row>
        <row r="748">
          <cell r="C748" t="str">
            <v>Moscow Mortgage Agency</v>
          </cell>
          <cell r="D748" t="str">
            <v>Russia</v>
          </cell>
          <cell r="E748" t="str">
            <v xml:space="preserve">Ba2      </v>
          </cell>
        </row>
        <row r="749">
          <cell r="C749" t="str">
            <v>Raiffeisen Schweiz</v>
          </cell>
          <cell r="D749" t="str">
            <v>Switzerland</v>
          </cell>
          <cell r="E749" t="str">
            <v xml:space="preserve">Aa3      </v>
          </cell>
        </row>
        <row r="750">
          <cell r="C750" t="str">
            <v>IDBI Bank Ltd</v>
          </cell>
          <cell r="D750" t="str">
            <v>India</v>
          </cell>
          <cell r="E750" t="str">
            <v xml:space="preserve">Baa3     </v>
          </cell>
        </row>
        <row r="751">
          <cell r="C751" t="str">
            <v>Deutsche Bank S.A. (Argentina)</v>
          </cell>
          <cell r="D751" t="str">
            <v>Argentina</v>
          </cell>
          <cell r="E751" t="str">
            <v xml:space="preserve">Caa2     </v>
          </cell>
        </row>
        <row r="752">
          <cell r="C752" t="str">
            <v>Kinki Osaka Bank, Ltd. (The)</v>
          </cell>
          <cell r="D752" t="str">
            <v>Japan</v>
          </cell>
          <cell r="E752" t="str">
            <v xml:space="preserve">A2       </v>
          </cell>
        </row>
        <row r="753">
          <cell r="C753" t="str">
            <v>Goldman Sachs Bank USA</v>
          </cell>
          <cell r="D753" t="str">
            <v>United States</v>
          </cell>
          <cell r="E753" t="str">
            <v xml:space="preserve">A2       </v>
          </cell>
        </row>
        <row r="754">
          <cell r="C754" t="str">
            <v>CRCAM Franche-Comte</v>
          </cell>
          <cell r="D754" t="str">
            <v>France</v>
          </cell>
          <cell r="E754" t="str">
            <v xml:space="preserve">A2       </v>
          </cell>
        </row>
        <row r="755">
          <cell r="C755" t="str">
            <v>Demir-Halk Bank (Nederland) N.V.</v>
          </cell>
          <cell r="D755" t="str">
            <v>Netherlands</v>
          </cell>
          <cell r="E755" t="str">
            <v xml:space="preserve">Ba2      </v>
          </cell>
        </row>
        <row r="756">
          <cell r="C756" t="str">
            <v>Bank for Investment &amp; Development of Vietnam</v>
          </cell>
          <cell r="D756" t="str">
            <v>Vietnam</v>
          </cell>
          <cell r="E756" t="str">
            <v xml:space="preserve">B2       </v>
          </cell>
        </row>
        <row r="757">
          <cell r="C757" t="str">
            <v>Bank of Georgia</v>
          </cell>
          <cell r="D757" t="str">
            <v>Georgia</v>
          </cell>
          <cell r="E757" t="str">
            <v xml:space="preserve">B1       </v>
          </cell>
        </row>
        <row r="758">
          <cell r="C758" t="str">
            <v>Banco Bonsucesso S.A.</v>
          </cell>
          <cell r="D758" t="str">
            <v>Brazil</v>
          </cell>
          <cell r="E758" t="str">
            <v xml:space="preserve">B2       </v>
          </cell>
        </row>
        <row r="759">
          <cell r="C759" t="str">
            <v>Credit Cooperatif</v>
          </cell>
          <cell r="D759" t="str">
            <v>France</v>
          </cell>
          <cell r="E759" t="str">
            <v xml:space="preserve">A2       </v>
          </cell>
        </row>
        <row r="760">
          <cell r="C760" t="str">
            <v>CRCAM d'Alpes Provence</v>
          </cell>
          <cell r="D760" t="str">
            <v>France</v>
          </cell>
          <cell r="E760" t="str">
            <v xml:space="preserve">A2       </v>
          </cell>
        </row>
        <row r="761">
          <cell r="C761" t="str">
            <v>CRCAM de Normandie</v>
          </cell>
          <cell r="D761" t="str">
            <v>France</v>
          </cell>
          <cell r="E761" t="str">
            <v xml:space="preserve">A2       </v>
          </cell>
        </row>
        <row r="762">
          <cell r="C762" t="str">
            <v>Banco Mercantil do Brasil S.A.</v>
          </cell>
          <cell r="D762" t="str">
            <v>Brazil</v>
          </cell>
          <cell r="E762" t="str">
            <v xml:space="preserve">B1       </v>
          </cell>
        </row>
        <row r="763">
          <cell r="C763" t="str">
            <v>Banco Pan S.A.</v>
          </cell>
          <cell r="D763" t="str">
            <v>Brazil</v>
          </cell>
          <cell r="E763" t="str">
            <v xml:space="preserve">Ba2      </v>
          </cell>
        </row>
        <row r="764">
          <cell r="C764" t="str">
            <v>Banco Cetelem Argentina S.A.</v>
          </cell>
          <cell r="D764" t="str">
            <v>Argentina</v>
          </cell>
          <cell r="E764" t="str">
            <v xml:space="preserve">Caa2     </v>
          </cell>
        </row>
        <row r="765">
          <cell r="C765" t="str">
            <v>Indian Overseas Bank</v>
          </cell>
          <cell r="D765" t="str">
            <v>India</v>
          </cell>
          <cell r="E765" t="str">
            <v xml:space="preserve">Baa3     </v>
          </cell>
        </row>
        <row r="766">
          <cell r="C766" t="str">
            <v>Banque Populaire du Massif Central</v>
          </cell>
          <cell r="D766" t="str">
            <v>France</v>
          </cell>
          <cell r="E766" t="str">
            <v xml:space="preserve">A2       </v>
          </cell>
        </row>
        <row r="767">
          <cell r="C767" t="str">
            <v>Siauliu Bankas, AB</v>
          </cell>
          <cell r="D767" t="str">
            <v>Lithuania</v>
          </cell>
          <cell r="E767" t="str">
            <v xml:space="preserve">B1       </v>
          </cell>
        </row>
        <row r="768">
          <cell r="C768" t="str">
            <v>Banque SYZ &amp; Co. S.A.</v>
          </cell>
          <cell r="D768" t="str">
            <v>Switzerland</v>
          </cell>
          <cell r="E768" t="str">
            <v xml:space="preserve">Baa2     </v>
          </cell>
        </row>
        <row r="769">
          <cell r="C769" t="str">
            <v>SEB AG</v>
          </cell>
          <cell r="D769" t="str">
            <v>Germany</v>
          </cell>
          <cell r="E769" t="str">
            <v xml:space="preserve">Baa1     </v>
          </cell>
        </row>
        <row r="770">
          <cell r="C770" t="str">
            <v>Pivdennyi Bank, JSCB</v>
          </cell>
          <cell r="D770" t="str">
            <v>Ukraine</v>
          </cell>
          <cell r="E770" t="str">
            <v xml:space="preserve">Ca       </v>
          </cell>
        </row>
        <row r="771">
          <cell r="C771" t="str">
            <v>Credit Agricole CIB, New York Branch</v>
          </cell>
          <cell r="D771" t="str">
            <v>United States</v>
          </cell>
          <cell r="E771" t="str">
            <v xml:space="preserve">A2       </v>
          </cell>
        </row>
        <row r="772">
          <cell r="C772" t="str">
            <v>VTB24</v>
          </cell>
          <cell r="D772" t="str">
            <v>Russia</v>
          </cell>
          <cell r="E772" t="str">
            <v xml:space="preserve">Baa2     </v>
          </cell>
        </row>
        <row r="773">
          <cell r="C773" t="str">
            <v>Banco BBM S.A.</v>
          </cell>
          <cell r="D773" t="str">
            <v>Brazil</v>
          </cell>
          <cell r="E773" t="str">
            <v xml:space="preserve">Ba1      </v>
          </cell>
        </row>
        <row r="774">
          <cell r="C774" t="str">
            <v>Akibank</v>
          </cell>
          <cell r="D774" t="str">
            <v>Russia</v>
          </cell>
          <cell r="E774" t="str">
            <v xml:space="preserve">B3       </v>
          </cell>
        </row>
        <row r="775">
          <cell r="C775" t="str">
            <v>Hypo Tirol Bank AG</v>
          </cell>
          <cell r="D775" t="str">
            <v>Austria</v>
          </cell>
          <cell r="E775" t="str">
            <v xml:space="preserve">Baa3     </v>
          </cell>
        </row>
        <row r="776">
          <cell r="C776" t="str">
            <v>Hypo Tirol Bank AG</v>
          </cell>
          <cell r="D776" t="str">
            <v>Austria</v>
          </cell>
          <cell r="E776" t="str">
            <v xml:space="preserve">Baa2     </v>
          </cell>
        </row>
        <row r="777">
          <cell r="C777" t="str">
            <v>Vietnam Technological and Comm'l JSB</v>
          </cell>
          <cell r="D777" t="str">
            <v>Vietnam</v>
          </cell>
          <cell r="E777" t="str">
            <v xml:space="preserve">B3       </v>
          </cell>
        </row>
        <row r="778">
          <cell r="C778" t="str">
            <v>Kansai Urban Banking Corporation</v>
          </cell>
          <cell r="D778" t="str">
            <v>Japan</v>
          </cell>
          <cell r="E778" t="str">
            <v xml:space="preserve">A3       </v>
          </cell>
        </row>
        <row r="779">
          <cell r="C779" t="str">
            <v>Hongkong &amp; Shanghai Bank.Corp. (Sydney)</v>
          </cell>
          <cell r="D779" t="str">
            <v>Australia</v>
          </cell>
          <cell r="E779" t="str">
            <v xml:space="preserve">Aa3      </v>
          </cell>
        </row>
        <row r="780">
          <cell r="C780" t="str">
            <v>Interprombank, JSCB</v>
          </cell>
          <cell r="D780" t="str">
            <v>Russia</v>
          </cell>
          <cell r="E780" t="str">
            <v xml:space="preserve">B3       </v>
          </cell>
        </row>
        <row r="781">
          <cell r="C781" t="str">
            <v>Far Eastern Bank</v>
          </cell>
          <cell r="D781" t="str">
            <v>Russia</v>
          </cell>
          <cell r="E781" t="str">
            <v xml:space="preserve">Ba3      </v>
          </cell>
        </row>
        <row r="782">
          <cell r="C782" t="str">
            <v>NK Bank</v>
          </cell>
          <cell r="D782" t="str">
            <v>Russia</v>
          </cell>
          <cell r="E782" t="str">
            <v xml:space="preserve">B3       </v>
          </cell>
        </row>
        <row r="783">
          <cell r="C783" t="str">
            <v>CRCAM Lorraine</v>
          </cell>
          <cell r="D783" t="str">
            <v>France</v>
          </cell>
          <cell r="E783" t="str">
            <v xml:space="preserve">A2       </v>
          </cell>
        </row>
        <row r="784">
          <cell r="C784" t="str">
            <v>Kedr Bank</v>
          </cell>
          <cell r="D784" t="str">
            <v>Russia</v>
          </cell>
          <cell r="E784" t="str">
            <v xml:space="preserve">B3       </v>
          </cell>
        </row>
        <row r="785">
          <cell r="C785" t="str">
            <v>Center-Invest Bank</v>
          </cell>
          <cell r="D785" t="str">
            <v>Russia</v>
          </cell>
          <cell r="E785" t="str">
            <v xml:space="preserve">Ba3      </v>
          </cell>
        </row>
        <row r="786">
          <cell r="C786" t="str">
            <v>ICBC (Argentina) S.A.</v>
          </cell>
          <cell r="D786" t="str">
            <v>Argentina</v>
          </cell>
          <cell r="E786" t="str">
            <v xml:space="preserve">Caa2     </v>
          </cell>
        </row>
        <row r="787">
          <cell r="C787" t="str">
            <v>Westpac New Zealand Limited</v>
          </cell>
          <cell r="D787" t="str">
            <v>New Zealand</v>
          </cell>
          <cell r="E787" t="str">
            <v xml:space="preserve">Aa3      </v>
          </cell>
        </row>
        <row r="788">
          <cell r="C788" t="str">
            <v>Banco Pine S.A.</v>
          </cell>
          <cell r="D788" t="str">
            <v>Brazil</v>
          </cell>
          <cell r="E788" t="str">
            <v xml:space="preserve">Ba1      </v>
          </cell>
        </row>
        <row r="789">
          <cell r="C789" t="str">
            <v>Abanka Vipa d.d.</v>
          </cell>
          <cell r="D789" t="str">
            <v>Slovenia</v>
          </cell>
          <cell r="E789" t="str">
            <v xml:space="preserve">Caa2     </v>
          </cell>
        </row>
        <row r="790">
          <cell r="C790" t="str">
            <v>ICICI Bank UK Plc.</v>
          </cell>
          <cell r="D790" t="str">
            <v>United Kingdom</v>
          </cell>
          <cell r="E790" t="str">
            <v xml:space="preserve">Baa3     </v>
          </cell>
        </row>
        <row r="791">
          <cell r="C791" t="str">
            <v>HDFC Bank Limited</v>
          </cell>
          <cell r="D791" t="str">
            <v>India</v>
          </cell>
          <cell r="E791" t="str">
            <v xml:space="preserve">Baa3     </v>
          </cell>
        </row>
        <row r="792">
          <cell r="C792" t="str">
            <v>ING Bank N.V. - Sao Paulo</v>
          </cell>
          <cell r="D792" t="str">
            <v>Brazil</v>
          </cell>
          <cell r="E792" t="str">
            <v xml:space="preserve">Baa2     </v>
          </cell>
        </row>
        <row r="793">
          <cell r="C793" t="str">
            <v>TBC Bank</v>
          </cell>
          <cell r="D793" t="str">
            <v>Georgia</v>
          </cell>
          <cell r="E793" t="str">
            <v xml:space="preserve">B1       </v>
          </cell>
        </row>
        <row r="794">
          <cell r="C794" t="str">
            <v>Morgan Stanley Bank International Limited</v>
          </cell>
          <cell r="D794" t="str">
            <v>United Kingdom</v>
          </cell>
          <cell r="E794" t="str">
            <v xml:space="preserve">A3       </v>
          </cell>
        </row>
        <row r="795">
          <cell r="C795" t="str">
            <v>Vneshprombank</v>
          </cell>
          <cell r="D795" t="str">
            <v>Russia</v>
          </cell>
          <cell r="E795" t="str">
            <v xml:space="preserve">B2       </v>
          </cell>
        </row>
        <row r="796">
          <cell r="C796" t="str">
            <v>VTB Bank (Austria) AG</v>
          </cell>
          <cell r="D796" t="str">
            <v>Austria</v>
          </cell>
          <cell r="E796" t="str">
            <v xml:space="preserve">Baa3     </v>
          </cell>
        </row>
        <row r="797">
          <cell r="C797" t="str">
            <v>Newcastle Permanent Building Society</v>
          </cell>
          <cell r="D797" t="str">
            <v>Australia</v>
          </cell>
          <cell r="E797" t="str">
            <v xml:space="preserve">A2       </v>
          </cell>
        </row>
        <row r="798">
          <cell r="C798" t="str">
            <v>Amarillo National Bank</v>
          </cell>
          <cell r="D798" t="str">
            <v>United States</v>
          </cell>
          <cell r="E798" t="str">
            <v xml:space="preserve">A3       </v>
          </cell>
        </row>
        <row r="799">
          <cell r="C799" t="str">
            <v>Chong Hing Bank Limited</v>
          </cell>
          <cell r="D799" t="str">
            <v>Hong Kong</v>
          </cell>
          <cell r="E799" t="str">
            <v xml:space="preserve">Baa2     </v>
          </cell>
        </row>
        <row r="800">
          <cell r="C800" t="str">
            <v>Trade and Development Bank of Mongolia LLC</v>
          </cell>
          <cell r="D800" t="str">
            <v>Mongolia</v>
          </cell>
          <cell r="E800" t="str">
            <v xml:space="preserve">B3       </v>
          </cell>
        </row>
        <row r="801">
          <cell r="C801" t="str">
            <v>XacBank LLC</v>
          </cell>
          <cell r="D801" t="str">
            <v>Mongolia</v>
          </cell>
          <cell r="E801" t="str">
            <v xml:space="preserve">B3       </v>
          </cell>
        </row>
        <row r="802">
          <cell r="C802" t="str">
            <v>Russian International Bank</v>
          </cell>
          <cell r="D802" t="str">
            <v>Russia</v>
          </cell>
          <cell r="E802" t="str">
            <v xml:space="preserve">B3       </v>
          </cell>
        </row>
        <row r="803">
          <cell r="C803" t="str">
            <v>Zuercher Kantonalbank</v>
          </cell>
          <cell r="D803" t="str">
            <v>Switzerland</v>
          </cell>
          <cell r="E803" t="str">
            <v xml:space="preserve">Aaa      </v>
          </cell>
        </row>
        <row r="804">
          <cell r="C804" t="str">
            <v>Arab Bank Plc (Dubai Branch)</v>
          </cell>
          <cell r="D804" t="str">
            <v>United Arab Emirates</v>
          </cell>
          <cell r="E804" t="str">
            <v xml:space="preserve">Ba2      </v>
          </cell>
        </row>
        <row r="805">
          <cell r="C805" t="str">
            <v>International Bank of Azerbaijan</v>
          </cell>
          <cell r="D805" t="str">
            <v>Azerbaijan</v>
          </cell>
          <cell r="E805" t="str">
            <v xml:space="preserve">Ba3      </v>
          </cell>
        </row>
        <row r="806">
          <cell r="C806" t="str">
            <v>Joint Stock Commercal Bank Respublika</v>
          </cell>
          <cell r="D806" t="str">
            <v>Azerbaijan</v>
          </cell>
          <cell r="E806" t="str">
            <v xml:space="preserve">B2       </v>
          </cell>
        </row>
        <row r="807">
          <cell r="C807" t="str">
            <v>Kapital Bank OJSC</v>
          </cell>
          <cell r="D807" t="str">
            <v>Azerbaijan</v>
          </cell>
          <cell r="E807" t="str">
            <v xml:space="preserve">B1       </v>
          </cell>
        </row>
        <row r="808">
          <cell r="C808" t="str">
            <v>CB Renaissance Credit LLC</v>
          </cell>
          <cell r="D808" t="str">
            <v>Russia</v>
          </cell>
          <cell r="E808" t="str">
            <v xml:space="preserve">B2       </v>
          </cell>
        </row>
        <row r="809">
          <cell r="C809" t="str">
            <v>Berlin Hyp AG</v>
          </cell>
          <cell r="D809" t="str">
            <v>Germany</v>
          </cell>
          <cell r="E809" t="str">
            <v xml:space="preserve">A2       </v>
          </cell>
        </row>
        <row r="810">
          <cell r="C810" t="str">
            <v>Barclays Bank Mexico, S.A.</v>
          </cell>
          <cell r="D810" t="str">
            <v>Mexico</v>
          </cell>
          <cell r="E810" t="str">
            <v xml:space="preserve">Baa3     </v>
          </cell>
        </row>
        <row r="811">
          <cell r="C811" t="str">
            <v>CRCAM Brie Picardie</v>
          </cell>
          <cell r="D811" t="str">
            <v>France</v>
          </cell>
          <cell r="E811" t="str">
            <v xml:space="preserve">A2       </v>
          </cell>
        </row>
        <row r="812">
          <cell r="C812" t="str">
            <v>JPMorgan Chase Bank, N.A., Singapore Br</v>
          </cell>
          <cell r="D812" t="str">
            <v>Singapore</v>
          </cell>
          <cell r="E812" t="str">
            <v xml:space="preserve">Aa3      </v>
          </cell>
        </row>
        <row r="813">
          <cell r="C813" t="str">
            <v>JPMorgan Chase Bank, N.A., Toronto</v>
          </cell>
          <cell r="D813" t="str">
            <v>Canada</v>
          </cell>
          <cell r="E813" t="str">
            <v xml:space="preserve">Aa3      </v>
          </cell>
        </row>
        <row r="814">
          <cell r="C814" t="str">
            <v>J.P. Morgan Bank Canada</v>
          </cell>
          <cell r="D814" t="str">
            <v>Canada</v>
          </cell>
          <cell r="E814" t="str">
            <v xml:space="preserve">Aa3      </v>
          </cell>
        </row>
        <row r="815">
          <cell r="C815" t="str">
            <v>SKB-Bank</v>
          </cell>
          <cell r="D815" t="str">
            <v>Russia</v>
          </cell>
          <cell r="E815" t="str">
            <v xml:space="preserve">B2       </v>
          </cell>
        </row>
        <row r="816">
          <cell r="C816" t="str">
            <v>Banco Solidario S.A. (Bolivia)</v>
          </cell>
          <cell r="D816" t="str">
            <v>Bolivia</v>
          </cell>
          <cell r="E816" t="str">
            <v xml:space="preserve">B1       </v>
          </cell>
        </row>
        <row r="817">
          <cell r="C817" t="str">
            <v>Banco Economico S.A. (Bolivia)</v>
          </cell>
          <cell r="D817" t="str">
            <v>Bolivia</v>
          </cell>
          <cell r="E817" t="str">
            <v xml:space="preserve">B1       </v>
          </cell>
        </row>
        <row r="818">
          <cell r="C818" t="str">
            <v>Locko-bank</v>
          </cell>
          <cell r="D818" t="str">
            <v>Russia</v>
          </cell>
          <cell r="E818" t="str">
            <v xml:space="preserve">B2       </v>
          </cell>
        </row>
        <row r="819">
          <cell r="C819" t="str">
            <v>First Ukrainian International Bank, PJSC</v>
          </cell>
          <cell r="D819" t="str">
            <v>Ukraine</v>
          </cell>
          <cell r="E819" t="str">
            <v xml:space="preserve">Ca       </v>
          </cell>
        </row>
        <row r="820">
          <cell r="C820" t="str">
            <v>Vostochny Express Bank</v>
          </cell>
          <cell r="D820" t="str">
            <v>Russia</v>
          </cell>
          <cell r="E820" t="str">
            <v xml:space="preserve">B1       </v>
          </cell>
        </row>
        <row r="821">
          <cell r="C821" t="str">
            <v>Minato Bank, Ltd (The)</v>
          </cell>
          <cell r="D821" t="str">
            <v>Japan</v>
          </cell>
          <cell r="E821" t="str">
            <v xml:space="preserve">A2       </v>
          </cell>
        </row>
        <row r="822">
          <cell r="C822" t="str">
            <v>Armeconombank (Armenian Economy Devt Bank)</v>
          </cell>
          <cell r="D822" t="str">
            <v>Armenia</v>
          </cell>
          <cell r="E822" t="str">
            <v xml:space="preserve">B1       </v>
          </cell>
        </row>
        <row r="823">
          <cell r="C823" t="str">
            <v>Banque Populaire Aquitaine Centre Atlantique</v>
          </cell>
          <cell r="D823" t="str">
            <v>France</v>
          </cell>
          <cell r="E823" t="str">
            <v xml:space="preserve">A2       </v>
          </cell>
        </row>
        <row r="824">
          <cell r="C824" t="str">
            <v>Ringkjobing Landbobank A/s</v>
          </cell>
          <cell r="D824" t="str">
            <v>Denmark</v>
          </cell>
          <cell r="E824" t="str">
            <v xml:space="preserve">Baa1     </v>
          </cell>
        </row>
        <row r="825">
          <cell r="C825" t="str">
            <v>Nykredit Bank A/S</v>
          </cell>
          <cell r="D825" t="str">
            <v>Denmark</v>
          </cell>
          <cell r="E825" t="str">
            <v xml:space="preserve">Baa2     </v>
          </cell>
        </row>
        <row r="826">
          <cell r="C826" t="str">
            <v>HSBC Bank (China) Company Limited</v>
          </cell>
          <cell r="D826" t="str">
            <v>China</v>
          </cell>
          <cell r="E826" t="str">
            <v xml:space="preserve">A2       </v>
          </cell>
        </row>
        <row r="827">
          <cell r="C827" t="str">
            <v>Bank of Tokyo-Mitsubishi UFJ (Mexico), S.A.</v>
          </cell>
          <cell r="D827" t="str">
            <v>Mexico</v>
          </cell>
          <cell r="E827" t="str">
            <v xml:space="preserve">Baa2     </v>
          </cell>
        </row>
        <row r="828">
          <cell r="C828" t="str">
            <v>Raiffeisenbank (Bulgaria) EAD</v>
          </cell>
          <cell r="D828" t="str">
            <v>Bulgaria</v>
          </cell>
          <cell r="E828" t="str">
            <v xml:space="preserve">Ba2      </v>
          </cell>
        </row>
        <row r="829">
          <cell r="C829" t="str">
            <v>CRCAM de Charente-Perigord</v>
          </cell>
          <cell r="D829" t="str">
            <v>France</v>
          </cell>
          <cell r="E829" t="str">
            <v xml:space="preserve">A2       </v>
          </cell>
        </row>
        <row r="830">
          <cell r="C830" t="str">
            <v>GCB Bank Limited</v>
          </cell>
          <cell r="D830" t="str">
            <v>Ghana</v>
          </cell>
          <cell r="E830" t="str">
            <v xml:space="preserve">B3       </v>
          </cell>
        </row>
        <row r="831">
          <cell r="C831" t="str">
            <v>Bank Dhofar SAOG</v>
          </cell>
          <cell r="D831" t="str">
            <v>Oman</v>
          </cell>
          <cell r="E831" t="str">
            <v xml:space="preserve">A3       </v>
          </cell>
        </row>
        <row r="832">
          <cell r="C832" t="str">
            <v>Banco Cetelem S.A.</v>
          </cell>
          <cell r="D832" t="str">
            <v>Brazil</v>
          </cell>
          <cell r="E832" t="str">
            <v xml:space="preserve">Ba1      </v>
          </cell>
        </row>
        <row r="833">
          <cell r="C833" t="str">
            <v>Bank of New York (Luxembourg) S.A. (The)</v>
          </cell>
          <cell r="D833" t="str">
            <v>Luxembourg</v>
          </cell>
          <cell r="E833" t="str">
            <v xml:space="preserve">Aa2      </v>
          </cell>
        </row>
        <row r="834">
          <cell r="C834" t="str">
            <v>Bank of New York (Lux.) SA, Italian Br.</v>
          </cell>
          <cell r="D834" t="str">
            <v>Italy</v>
          </cell>
          <cell r="E834" t="str">
            <v xml:space="preserve">A2       </v>
          </cell>
        </row>
        <row r="835">
          <cell r="C835" t="str">
            <v>Banco Estado, New York Branch</v>
          </cell>
          <cell r="D835" t="str">
            <v>United States</v>
          </cell>
          <cell r="E835" t="str">
            <v xml:space="preserve">Aa3      </v>
          </cell>
        </row>
        <row r="836">
          <cell r="C836" t="str">
            <v>CRCAM de Sud-Mediterranee</v>
          </cell>
          <cell r="D836" t="str">
            <v>France</v>
          </cell>
          <cell r="E836" t="str">
            <v xml:space="preserve">A2       </v>
          </cell>
        </row>
        <row r="837">
          <cell r="C837" t="str">
            <v>Banco Bandes Uruguay S.A.</v>
          </cell>
          <cell r="D837" t="str">
            <v>Uruguay</v>
          </cell>
          <cell r="E837" t="str">
            <v xml:space="preserve">B3       </v>
          </cell>
        </row>
        <row r="838">
          <cell r="C838" t="str">
            <v>First Gulf Bank</v>
          </cell>
          <cell r="D838" t="str">
            <v>United Arab Emirates</v>
          </cell>
          <cell r="E838" t="str">
            <v xml:space="preserve">A2       </v>
          </cell>
        </row>
        <row r="839">
          <cell r="C839" t="str">
            <v>Banco Azteca, S.A.</v>
          </cell>
          <cell r="D839" t="str">
            <v>Mexico</v>
          </cell>
          <cell r="E839" t="str">
            <v xml:space="preserve">Ba1      </v>
          </cell>
        </row>
        <row r="840">
          <cell r="C840" t="str">
            <v>Bank Central Asia Tbk (P.T.)</v>
          </cell>
          <cell r="D840" t="str">
            <v>Indonesia</v>
          </cell>
          <cell r="E840" t="str">
            <v xml:space="preserve">Baa3     </v>
          </cell>
        </row>
        <row r="841">
          <cell r="C841" t="str">
            <v>Citibank Japan Ltd.</v>
          </cell>
          <cell r="D841" t="str">
            <v>Japan</v>
          </cell>
          <cell r="E841" t="str">
            <v xml:space="preserve">A3       </v>
          </cell>
        </row>
        <row r="842">
          <cell r="C842" t="str">
            <v>UniBank Commercial Bank</v>
          </cell>
          <cell r="D842" t="str">
            <v>Azerbaijan</v>
          </cell>
          <cell r="E842" t="str">
            <v xml:space="preserve">B2       </v>
          </cell>
        </row>
        <row r="843">
          <cell r="C843" t="str">
            <v>Savings Bank of Ukraine</v>
          </cell>
          <cell r="D843" t="str">
            <v>Ukraine</v>
          </cell>
          <cell r="E843" t="str">
            <v xml:space="preserve">Ca       </v>
          </cell>
        </row>
        <row r="844">
          <cell r="C844" t="str">
            <v>BPS-Sberbank</v>
          </cell>
          <cell r="D844" t="str">
            <v>Belarus</v>
          </cell>
          <cell r="E844" t="str">
            <v xml:space="preserve">Caa1     </v>
          </cell>
        </row>
        <row r="845">
          <cell r="C845" t="str">
            <v>Metkombank</v>
          </cell>
          <cell r="D845" t="str">
            <v>Russia</v>
          </cell>
          <cell r="E845" t="str">
            <v xml:space="preserve">B3       </v>
          </cell>
        </row>
        <row r="846">
          <cell r="C846" t="str">
            <v>Banque Cantonale Vaudoise</v>
          </cell>
          <cell r="D846" t="str">
            <v>Switzerland</v>
          </cell>
          <cell r="E846" t="str">
            <v xml:space="preserve">A1       </v>
          </cell>
        </row>
        <row r="847">
          <cell r="C847" t="str">
            <v>CRCAM de la Reunion</v>
          </cell>
          <cell r="D847" t="str">
            <v>France</v>
          </cell>
          <cell r="E847" t="str">
            <v xml:space="preserve">A2       </v>
          </cell>
        </row>
        <row r="848">
          <cell r="C848" t="str">
            <v>CRCAM de Charente-Maritime Deux Sevres</v>
          </cell>
          <cell r="D848" t="str">
            <v>France</v>
          </cell>
          <cell r="E848" t="str">
            <v xml:space="preserve">A2       </v>
          </cell>
        </row>
        <row r="849">
          <cell r="C849" t="str">
            <v>Rusfinance Bank</v>
          </cell>
          <cell r="D849" t="str">
            <v>Russia</v>
          </cell>
          <cell r="E849" t="str">
            <v xml:space="preserve">Ba1      </v>
          </cell>
        </row>
        <row r="850">
          <cell r="C850" t="str">
            <v>Boubyan Bank</v>
          </cell>
          <cell r="D850" t="str">
            <v>Kuwait</v>
          </cell>
          <cell r="E850" t="str">
            <v xml:space="preserve">Baa1     </v>
          </cell>
        </row>
        <row r="851">
          <cell r="C851" t="str">
            <v>Asya Katilim Bankasi A.S.</v>
          </cell>
          <cell r="D851" t="str">
            <v>Turkey</v>
          </cell>
          <cell r="E851" t="str">
            <v xml:space="preserve">Caa1     </v>
          </cell>
        </row>
        <row r="852">
          <cell r="C852" t="str">
            <v>Credit Suisse AG (London) Branch</v>
          </cell>
          <cell r="D852" t="str">
            <v>United Kingdom</v>
          </cell>
          <cell r="E852" t="str">
            <v xml:space="preserve">A1       </v>
          </cell>
        </row>
        <row r="853">
          <cell r="C853" t="str">
            <v>Asia Commercial Bank</v>
          </cell>
          <cell r="D853" t="str">
            <v>Vietnam</v>
          </cell>
          <cell r="E853" t="str">
            <v xml:space="preserve">B3       </v>
          </cell>
        </row>
        <row r="854">
          <cell r="C854" t="str">
            <v>Khan Bank LLC</v>
          </cell>
          <cell r="D854" t="str">
            <v>Mongolia</v>
          </cell>
          <cell r="E854" t="str">
            <v xml:space="preserve">B3       </v>
          </cell>
        </row>
        <row r="855">
          <cell r="C855" t="str">
            <v>Hang Seng Bank (China) Limited</v>
          </cell>
          <cell r="D855" t="str">
            <v>China</v>
          </cell>
          <cell r="E855" t="str">
            <v xml:space="preserve">A3       </v>
          </cell>
        </row>
        <row r="856">
          <cell r="C856" t="str">
            <v>Prominvestbank</v>
          </cell>
          <cell r="D856" t="str">
            <v>Ukraine</v>
          </cell>
          <cell r="E856" t="str">
            <v xml:space="preserve">Ca       </v>
          </cell>
        </row>
        <row r="857">
          <cell r="C857" t="str">
            <v>Credit Agricole CIB, Tokyo Branch</v>
          </cell>
          <cell r="D857" t="str">
            <v>Japan</v>
          </cell>
          <cell r="E857" t="str">
            <v xml:space="preserve">A2       </v>
          </cell>
        </row>
        <row r="858">
          <cell r="C858" t="str">
            <v>Banco Bilbao Vizcaya Argentaria, SA London Br</v>
          </cell>
          <cell r="D858" t="str">
            <v>United Kingdom</v>
          </cell>
          <cell r="E858" t="str">
            <v xml:space="preserve">Baa2     </v>
          </cell>
        </row>
        <row r="859">
          <cell r="C859" t="str">
            <v>Banco Sofisa S.A.</v>
          </cell>
          <cell r="D859" t="str">
            <v>Brazil</v>
          </cell>
          <cell r="E859" t="str">
            <v xml:space="preserve">Ba2      </v>
          </cell>
        </row>
        <row r="860">
          <cell r="C860" t="str">
            <v>Belarusbank</v>
          </cell>
          <cell r="D860" t="str">
            <v>Belarus</v>
          </cell>
          <cell r="E860" t="str">
            <v xml:space="preserve">Caa1     </v>
          </cell>
        </row>
        <row r="861">
          <cell r="C861" t="str">
            <v>Pervobank JSC</v>
          </cell>
          <cell r="D861" t="str">
            <v>Russia</v>
          </cell>
          <cell r="E861" t="str">
            <v xml:space="preserve">B3       </v>
          </cell>
        </row>
        <row r="862">
          <cell r="C862" t="str">
            <v>National Standard Bank</v>
          </cell>
          <cell r="D862" t="str">
            <v>Russia</v>
          </cell>
          <cell r="E862" t="str">
            <v xml:space="preserve">B3       </v>
          </cell>
        </row>
        <row r="863">
          <cell r="C863" t="str">
            <v>Kazinvestbank</v>
          </cell>
          <cell r="D863" t="str">
            <v>Kazakhstan</v>
          </cell>
          <cell r="E863" t="str">
            <v xml:space="preserve">B3       </v>
          </cell>
        </row>
        <row r="864">
          <cell r="C864" t="str">
            <v>ProbusinessBank</v>
          </cell>
          <cell r="D864" t="str">
            <v>Russia</v>
          </cell>
          <cell r="E864" t="str">
            <v xml:space="preserve">B3       </v>
          </cell>
        </row>
        <row r="865">
          <cell r="C865" t="str">
            <v>Bank Uralsky Financial House</v>
          </cell>
          <cell r="D865" t="str">
            <v>Russia</v>
          </cell>
          <cell r="E865" t="str">
            <v xml:space="preserve">B3       </v>
          </cell>
        </row>
        <row r="866">
          <cell r="C866" t="str">
            <v>National Bank of Uzbekistan</v>
          </cell>
          <cell r="D866" t="str">
            <v>Uzbekistan</v>
          </cell>
          <cell r="E866" t="str">
            <v xml:space="preserve">B2       </v>
          </cell>
        </row>
        <row r="867">
          <cell r="C867" t="str">
            <v>Bank Technique OJSC</v>
          </cell>
          <cell r="D867" t="str">
            <v>Azerbaijan</v>
          </cell>
          <cell r="E867" t="str">
            <v xml:space="preserve">Caa2     </v>
          </cell>
        </row>
        <row r="868">
          <cell r="C868" t="str">
            <v>Banco Modal S.A.</v>
          </cell>
          <cell r="D868" t="str">
            <v>Brazil</v>
          </cell>
          <cell r="E868" t="str">
            <v xml:space="preserve">Ba3      </v>
          </cell>
        </row>
        <row r="869">
          <cell r="C869" t="str">
            <v>National Factoring Company</v>
          </cell>
          <cell r="D869" t="str">
            <v>Russia</v>
          </cell>
          <cell r="E869" t="str">
            <v xml:space="preserve">B3       </v>
          </cell>
        </row>
        <row r="870">
          <cell r="C870" t="str">
            <v>Baltinvestbank</v>
          </cell>
          <cell r="D870" t="str">
            <v>Russia</v>
          </cell>
          <cell r="E870" t="str">
            <v xml:space="preserve">B3       </v>
          </cell>
        </row>
        <row r="871">
          <cell r="C871" t="str">
            <v>BNP Paribas (Argentina)</v>
          </cell>
          <cell r="D871" t="str">
            <v>Argentina</v>
          </cell>
          <cell r="E871" t="str">
            <v xml:space="preserve">Caa2     </v>
          </cell>
        </row>
        <row r="872">
          <cell r="C872" t="str">
            <v>ICS Building Society</v>
          </cell>
          <cell r="D872" t="str">
            <v>Ireland</v>
          </cell>
          <cell r="E872" t="str">
            <v xml:space="preserve">Ba2      </v>
          </cell>
        </row>
        <row r="873">
          <cell r="C873" t="str">
            <v>KfW IPEX-Bank GmbH</v>
          </cell>
          <cell r="D873" t="str">
            <v>Germany</v>
          </cell>
          <cell r="E873" t="str">
            <v xml:space="preserve">Aa3      </v>
          </cell>
        </row>
        <row r="874">
          <cell r="C874" t="str">
            <v>Russlavbank</v>
          </cell>
          <cell r="D874" t="str">
            <v>Russia</v>
          </cell>
          <cell r="E874" t="str">
            <v xml:space="preserve">B3       </v>
          </cell>
        </row>
        <row r="875">
          <cell r="C875" t="str">
            <v>Syndicate Bank</v>
          </cell>
          <cell r="D875" t="str">
            <v>India</v>
          </cell>
          <cell r="E875" t="str">
            <v xml:space="preserve">Baa3     </v>
          </cell>
        </row>
        <row r="876">
          <cell r="C876" t="str">
            <v>Belagroprombank JSC</v>
          </cell>
          <cell r="D876" t="str">
            <v>Belarus</v>
          </cell>
          <cell r="E876" t="str">
            <v xml:space="preserve">Caa1     </v>
          </cell>
        </row>
        <row r="877">
          <cell r="C877" t="str">
            <v>Ceskoslovenska obchodna banka (Slovakia)</v>
          </cell>
          <cell r="D877" t="str">
            <v>Slovak Republic</v>
          </cell>
          <cell r="E877" t="str">
            <v xml:space="preserve">Baa2     </v>
          </cell>
        </row>
        <row r="878">
          <cell r="C878" t="str">
            <v>OTP Bank (Ukraine)</v>
          </cell>
          <cell r="D878" t="str">
            <v>Ukraine</v>
          </cell>
          <cell r="E878" t="str">
            <v xml:space="preserve">Ca       </v>
          </cell>
        </row>
        <row r="879">
          <cell r="C879" t="str">
            <v>Banco Fassil S.A.</v>
          </cell>
          <cell r="D879" t="str">
            <v>Bolivia</v>
          </cell>
          <cell r="E879" t="str">
            <v xml:space="preserve">B2       </v>
          </cell>
        </row>
        <row r="880">
          <cell r="C880" t="str">
            <v>Vietnam International Bank</v>
          </cell>
          <cell r="D880" t="str">
            <v>Vietnam</v>
          </cell>
          <cell r="E880" t="str">
            <v xml:space="preserve">B3       </v>
          </cell>
        </row>
        <row r="881">
          <cell r="C881" t="str">
            <v>Banco ABC Brasil S.A.</v>
          </cell>
          <cell r="D881" t="str">
            <v>Brazil</v>
          </cell>
          <cell r="E881" t="str">
            <v xml:space="preserve">Baa3     </v>
          </cell>
        </row>
        <row r="882">
          <cell r="C882" t="str">
            <v>Bendigo and Adelaide Bank Limited</v>
          </cell>
          <cell r="D882" t="str">
            <v>Australia</v>
          </cell>
          <cell r="E882" t="str">
            <v xml:space="preserve">A2       </v>
          </cell>
        </row>
        <row r="883">
          <cell r="C883" t="str">
            <v>Qishloq Qurilish Bank</v>
          </cell>
          <cell r="D883" t="str">
            <v>Uzbekistan</v>
          </cell>
          <cell r="E883" t="str">
            <v xml:space="preserve">B2       </v>
          </cell>
        </row>
        <row r="884">
          <cell r="C884" t="str">
            <v>NBD Bank</v>
          </cell>
          <cell r="D884" t="str">
            <v>Russia</v>
          </cell>
          <cell r="E884" t="str">
            <v xml:space="preserve">B1       </v>
          </cell>
        </row>
        <row r="885">
          <cell r="C885" t="str">
            <v>ING Bank N.V., Tokyo Branch</v>
          </cell>
          <cell r="D885" t="str">
            <v>Japan</v>
          </cell>
          <cell r="E885" t="str">
            <v xml:space="preserve">A2       </v>
          </cell>
        </row>
        <row r="886">
          <cell r="C886" t="str">
            <v>CRCAM Alsace Vosges</v>
          </cell>
          <cell r="D886" t="str">
            <v>France</v>
          </cell>
          <cell r="E886" t="str">
            <v xml:space="preserve">A2       </v>
          </cell>
        </row>
        <row r="887">
          <cell r="C887" t="str">
            <v>Nottingham Building Society</v>
          </cell>
          <cell r="D887" t="str">
            <v>United Kingdom</v>
          </cell>
          <cell r="E887" t="str">
            <v xml:space="preserve">Baa2     </v>
          </cell>
        </row>
        <row r="888">
          <cell r="C888" t="str">
            <v>Belinvestbank</v>
          </cell>
          <cell r="D888" t="str">
            <v>Belarus</v>
          </cell>
          <cell r="E888" t="str">
            <v xml:space="preserve">Caa1     </v>
          </cell>
        </row>
        <row r="889">
          <cell r="C889" t="str">
            <v>Banco Finansur S.A.</v>
          </cell>
          <cell r="D889" t="str">
            <v>Argentina</v>
          </cell>
          <cell r="E889" t="str">
            <v xml:space="preserve">Caa2     </v>
          </cell>
        </row>
        <row r="890">
          <cell r="C890" t="str">
            <v>DNB Bank ASA, New York Branch</v>
          </cell>
          <cell r="D890" t="str">
            <v>United States</v>
          </cell>
          <cell r="E890" t="str">
            <v xml:space="preserve">A1       </v>
          </cell>
        </row>
        <row r="891">
          <cell r="C891" t="str">
            <v>Commercial Bank Agropromcredit (LLC)</v>
          </cell>
          <cell r="D891" t="str">
            <v>Russia</v>
          </cell>
          <cell r="E891" t="str">
            <v xml:space="preserve">B2       </v>
          </cell>
        </row>
        <row r="892">
          <cell r="C892" t="str">
            <v>Public Bank (Hong Kong) Limited</v>
          </cell>
          <cell r="D892" t="str">
            <v>Hong Kong</v>
          </cell>
          <cell r="E892" t="str">
            <v xml:space="preserve">A3       </v>
          </cell>
        </row>
        <row r="893">
          <cell r="C893" t="str">
            <v>CRCAM Provence Cote d'Azur</v>
          </cell>
          <cell r="D893" t="str">
            <v>France</v>
          </cell>
          <cell r="E893" t="str">
            <v xml:space="preserve">A2       </v>
          </cell>
        </row>
        <row r="894">
          <cell r="C894" t="str">
            <v>Banco Paulista S.A.</v>
          </cell>
          <cell r="D894" t="str">
            <v>Brazil</v>
          </cell>
          <cell r="E894" t="str">
            <v xml:space="preserve">B2       </v>
          </cell>
        </row>
        <row r="895">
          <cell r="C895" t="str">
            <v>Banco Internacional de Costa Rica, S.A.</v>
          </cell>
          <cell r="D895" t="str">
            <v>Panama</v>
          </cell>
          <cell r="E895" t="str">
            <v xml:space="preserve">Ba1      </v>
          </cell>
        </row>
        <row r="896">
          <cell r="C896" t="str">
            <v>Banco Nacional de Costa Rica</v>
          </cell>
          <cell r="D896" t="str">
            <v>Costa Rica</v>
          </cell>
          <cell r="E896" t="str">
            <v xml:space="preserve">Baa3     </v>
          </cell>
        </row>
        <row r="897">
          <cell r="C897" t="str">
            <v>Banco de Costa Rica</v>
          </cell>
          <cell r="D897" t="str">
            <v>Costa Rica</v>
          </cell>
          <cell r="E897" t="str">
            <v xml:space="preserve">Baa3     </v>
          </cell>
        </row>
        <row r="898">
          <cell r="C898" t="str">
            <v>Trasta Komercbanka</v>
          </cell>
          <cell r="D898" t="str">
            <v>Latvia</v>
          </cell>
          <cell r="E898" t="str">
            <v xml:space="preserve">B3       </v>
          </cell>
        </row>
        <row r="899">
          <cell r="C899" t="str">
            <v>Raiffeisenlandesbank Niederoesterreich-Wien</v>
          </cell>
          <cell r="D899" t="str">
            <v>Austria</v>
          </cell>
          <cell r="E899" t="str">
            <v xml:space="preserve">A3       </v>
          </cell>
        </row>
        <row r="900">
          <cell r="C900" t="str">
            <v>Commercial Bank of Dubai PSC</v>
          </cell>
          <cell r="D900" t="str">
            <v>United Arab Emirates</v>
          </cell>
          <cell r="E900" t="str">
            <v xml:space="preserve">Baa1     </v>
          </cell>
        </row>
        <row r="901">
          <cell r="C901" t="str">
            <v>Banco Regional de Monterrey, S.A.</v>
          </cell>
          <cell r="D901" t="str">
            <v>Mexico</v>
          </cell>
          <cell r="E901" t="str">
            <v xml:space="preserve">Baa2     </v>
          </cell>
        </row>
        <row r="902">
          <cell r="C902" t="str">
            <v>PSA Finance Argentina Comp.Fin.S.A.</v>
          </cell>
          <cell r="D902" t="str">
            <v>Argentina</v>
          </cell>
          <cell r="E902" t="str">
            <v xml:space="preserve">Caa2     </v>
          </cell>
        </row>
        <row r="903">
          <cell r="C903" t="str">
            <v>African Bank Limited</v>
          </cell>
          <cell r="D903" t="str">
            <v>South Africa</v>
          </cell>
          <cell r="E903" t="str">
            <v xml:space="preserve">Caa2     </v>
          </cell>
        </row>
        <row r="904">
          <cell r="C904" t="str">
            <v>Ardshininvestbank CJSC</v>
          </cell>
          <cell r="D904" t="str">
            <v>Armenia</v>
          </cell>
          <cell r="E904" t="str">
            <v xml:space="preserve">Ba3      </v>
          </cell>
        </row>
        <row r="905">
          <cell r="C905" t="str">
            <v>Vietnam Bank for Industry and Trade</v>
          </cell>
          <cell r="D905" t="str">
            <v>Vietnam</v>
          </cell>
          <cell r="E905" t="str">
            <v xml:space="preserve">B2       </v>
          </cell>
        </row>
        <row r="906">
          <cell r="C906" t="str">
            <v>Petersburg Social Commercial Bank</v>
          </cell>
          <cell r="D906" t="str">
            <v>Russia</v>
          </cell>
          <cell r="E906" t="str">
            <v xml:space="preserve">B2       </v>
          </cell>
        </row>
        <row r="907">
          <cell r="C907" t="str">
            <v>ING Bank Eurasia</v>
          </cell>
          <cell r="D907" t="str">
            <v>Russia</v>
          </cell>
          <cell r="E907" t="str">
            <v xml:space="preserve">Baa2     </v>
          </cell>
        </row>
        <row r="908">
          <cell r="C908" t="str">
            <v>Toyota Compania Financiera de Argentina S.A.</v>
          </cell>
          <cell r="D908" t="str">
            <v>Argentina</v>
          </cell>
          <cell r="E908" t="str">
            <v xml:space="preserve">Caa2     </v>
          </cell>
        </row>
        <row r="909">
          <cell r="C909" t="str">
            <v>Alokabank Joint-Stock Commercial Bank</v>
          </cell>
          <cell r="D909" t="str">
            <v>Uzbekistan</v>
          </cell>
          <cell r="E909" t="str">
            <v xml:space="preserve">B2       </v>
          </cell>
        </row>
        <row r="910">
          <cell r="C910" t="str">
            <v>Ipoteka Bank</v>
          </cell>
          <cell r="D910" t="str">
            <v>Uzbekistan</v>
          </cell>
          <cell r="E910" t="str">
            <v xml:space="preserve">B2       </v>
          </cell>
        </row>
        <row r="911">
          <cell r="C911" t="str">
            <v>Corporate Commercial Bank AD</v>
          </cell>
          <cell r="D911" t="str">
            <v>Bulgaria</v>
          </cell>
          <cell r="E911" t="str">
            <v xml:space="preserve">Caa1     </v>
          </cell>
        </row>
        <row r="912">
          <cell r="C912" t="str">
            <v>Joint Stock Commercial Bank Avangard</v>
          </cell>
          <cell r="D912" t="str">
            <v>Russia</v>
          </cell>
          <cell r="E912" t="str">
            <v xml:space="preserve">B2       </v>
          </cell>
        </row>
        <row r="913">
          <cell r="C913" t="str">
            <v>Minsk Transit Bank</v>
          </cell>
          <cell r="D913" t="str">
            <v>Belarus</v>
          </cell>
          <cell r="E913" t="str">
            <v xml:space="preserve">Caa1     </v>
          </cell>
        </row>
        <row r="914">
          <cell r="C914" t="str">
            <v>Credins Bank Sh.a.</v>
          </cell>
          <cell r="D914" t="str">
            <v>Albania</v>
          </cell>
          <cell r="E914" t="str">
            <v xml:space="preserve">B2       </v>
          </cell>
        </row>
        <row r="915">
          <cell r="C915" t="str">
            <v>Turkiye Halk Bankasi A.S.</v>
          </cell>
          <cell r="D915" t="str">
            <v>Turkey</v>
          </cell>
          <cell r="E915" t="str">
            <v xml:space="preserve">Baa3     </v>
          </cell>
        </row>
        <row r="916">
          <cell r="C916" t="str">
            <v>Asian - Pacific Bank</v>
          </cell>
          <cell r="D916" t="str">
            <v>Russia</v>
          </cell>
          <cell r="E916" t="str">
            <v xml:space="preserve">B2       </v>
          </cell>
        </row>
        <row r="917">
          <cell r="C917" t="str">
            <v>Banco Pyme Ecofuturo S.A.</v>
          </cell>
          <cell r="D917" t="str">
            <v>Bolivia</v>
          </cell>
          <cell r="E917" t="str">
            <v xml:space="preserve">B2       </v>
          </cell>
        </row>
        <row r="918">
          <cell r="C918" t="str">
            <v>Banque Pictet &amp; Cie SA</v>
          </cell>
          <cell r="D918" t="str">
            <v>Switzerland</v>
          </cell>
          <cell r="E918" t="str">
            <v xml:space="preserve">Aa3      </v>
          </cell>
        </row>
        <row r="919">
          <cell r="C919" t="str">
            <v>Deutsche Kreditbank AG</v>
          </cell>
          <cell r="D919" t="str">
            <v>Germany</v>
          </cell>
          <cell r="E919" t="str">
            <v xml:space="preserve">Baa1     </v>
          </cell>
        </row>
        <row r="920">
          <cell r="C920" t="str">
            <v>Natixis Bank (ZAO)</v>
          </cell>
          <cell r="D920" t="str">
            <v>Russia</v>
          </cell>
          <cell r="E920" t="str">
            <v xml:space="preserve">Ba3      </v>
          </cell>
        </row>
        <row r="921">
          <cell r="C921" t="str">
            <v>Metallurgical Commercial Bank</v>
          </cell>
          <cell r="D921" t="str">
            <v>Russia</v>
          </cell>
          <cell r="E921" t="str">
            <v xml:space="preserve">B2       </v>
          </cell>
        </row>
        <row r="922">
          <cell r="C922" t="str">
            <v>CRCAM du Languedoc</v>
          </cell>
          <cell r="D922" t="str">
            <v>France</v>
          </cell>
          <cell r="E922" t="str">
            <v xml:space="preserve">A2       </v>
          </cell>
        </row>
        <row r="923">
          <cell r="C923" t="str">
            <v>CIBC Mellon Trust Company</v>
          </cell>
          <cell r="D923" t="str">
            <v>Canada</v>
          </cell>
          <cell r="E923" t="str">
            <v xml:space="preserve">A1       </v>
          </cell>
        </row>
        <row r="924">
          <cell r="C924" t="str">
            <v>Asaka Bank</v>
          </cell>
          <cell r="D924" t="str">
            <v>Uzbekistan</v>
          </cell>
          <cell r="E924" t="str">
            <v xml:space="preserve">B2       </v>
          </cell>
        </row>
        <row r="925">
          <cell r="C925" t="str">
            <v>Banco do Estado de Sergipe S.A.</v>
          </cell>
          <cell r="D925" t="str">
            <v>Brazil</v>
          </cell>
          <cell r="E925" t="str">
            <v xml:space="preserve">Ba2      </v>
          </cell>
        </row>
        <row r="926">
          <cell r="C926" t="str">
            <v>CRCAM Loire Haute-Loire</v>
          </cell>
          <cell r="D926" t="str">
            <v>France</v>
          </cell>
          <cell r="E926" t="str">
            <v xml:space="preserve">A2       </v>
          </cell>
        </row>
        <row r="927">
          <cell r="C927" t="str">
            <v>CRCAM de Guadeloupe</v>
          </cell>
          <cell r="D927" t="str">
            <v>France</v>
          </cell>
          <cell r="E927" t="str">
            <v xml:space="preserve">A2       </v>
          </cell>
        </row>
        <row r="928">
          <cell r="C928" t="str">
            <v>CRCAM de la Martinique et de la Guyane</v>
          </cell>
          <cell r="D928" t="str">
            <v>France</v>
          </cell>
          <cell r="E928" t="str">
            <v xml:space="preserve">A2       </v>
          </cell>
        </row>
        <row r="929">
          <cell r="C929" t="str">
            <v>CRCAM des Savoie</v>
          </cell>
          <cell r="D929" t="str">
            <v>France</v>
          </cell>
          <cell r="E929" t="str">
            <v xml:space="preserve">A2       </v>
          </cell>
        </row>
        <row r="930">
          <cell r="C930" t="str">
            <v>BPCE</v>
          </cell>
          <cell r="D930" t="str">
            <v>France</v>
          </cell>
          <cell r="E930" t="str">
            <v xml:space="preserve">A2       </v>
          </cell>
        </row>
        <row r="931">
          <cell r="C931" t="str">
            <v>Groupe BPCE</v>
          </cell>
          <cell r="D931" t="str">
            <v>France</v>
          </cell>
          <cell r="E931" t="str">
            <v xml:space="preserve">A2       </v>
          </cell>
        </row>
        <row r="932">
          <cell r="C932" t="str">
            <v>CRCAM du Centre-Ouest</v>
          </cell>
          <cell r="D932" t="str">
            <v>France</v>
          </cell>
          <cell r="E932" t="str">
            <v xml:space="preserve">A2       </v>
          </cell>
        </row>
        <row r="933">
          <cell r="C933" t="str">
            <v>CRCAM de Champagne Bourgogne</v>
          </cell>
          <cell r="D933" t="str">
            <v>France</v>
          </cell>
          <cell r="E933" t="str">
            <v xml:space="preserve">A2       </v>
          </cell>
        </row>
        <row r="934">
          <cell r="C934" t="str">
            <v>Banco Ve por Mas, S.A.</v>
          </cell>
          <cell r="D934" t="str">
            <v>Mexico</v>
          </cell>
          <cell r="E934" t="str">
            <v xml:space="preserve">Ba3      </v>
          </cell>
        </row>
        <row r="935">
          <cell r="C935" t="str">
            <v>Bank of Khanty-Mansiysk, JSC</v>
          </cell>
          <cell r="D935" t="str">
            <v>Russia</v>
          </cell>
          <cell r="E935" t="str">
            <v xml:space="preserve">Ba3      </v>
          </cell>
        </row>
        <row r="936">
          <cell r="C936" t="str">
            <v>Deutsche Bank SpA</v>
          </cell>
          <cell r="D936" t="str">
            <v>Italy</v>
          </cell>
          <cell r="E936" t="str">
            <v xml:space="preserve">Baa3     </v>
          </cell>
        </row>
        <row r="937">
          <cell r="C937" t="str">
            <v>Banco de la Provincia de Cordoba S.A.</v>
          </cell>
          <cell r="D937" t="str">
            <v>Argentina</v>
          </cell>
          <cell r="E937" t="str">
            <v xml:space="preserve">Caa2     </v>
          </cell>
        </row>
        <row r="938">
          <cell r="C938" t="str">
            <v>Sparebanken More</v>
          </cell>
          <cell r="D938" t="str">
            <v>Norway</v>
          </cell>
          <cell r="E938" t="str">
            <v xml:space="preserve">A3       </v>
          </cell>
        </row>
        <row r="939">
          <cell r="C939" t="str">
            <v>Bank of New York Mellon SA/NV (The)</v>
          </cell>
          <cell r="D939" t="str">
            <v>Belgium</v>
          </cell>
          <cell r="E939" t="str">
            <v xml:space="preserve">Aa2      </v>
          </cell>
        </row>
        <row r="940">
          <cell r="C940" t="str">
            <v>Emirates NBD PJSC</v>
          </cell>
          <cell r="D940" t="str">
            <v>United Arab Emirates</v>
          </cell>
          <cell r="E940" t="str">
            <v xml:space="preserve">Baa1     </v>
          </cell>
        </row>
        <row r="941">
          <cell r="C941" t="str">
            <v>Kommunalkredit Austria AG</v>
          </cell>
          <cell r="D941" t="str">
            <v>Austria</v>
          </cell>
          <cell r="E941" t="str">
            <v xml:space="preserve">Ba1      </v>
          </cell>
        </row>
        <row r="942">
          <cell r="C942" t="str">
            <v>OTP Bank (Russia), OJSC</v>
          </cell>
          <cell r="D942" t="str">
            <v>Russia</v>
          </cell>
          <cell r="E942" t="str">
            <v xml:space="preserve">Ba2      </v>
          </cell>
        </row>
        <row r="943">
          <cell r="C943" t="str">
            <v>First Niagara Bank, N.A.</v>
          </cell>
          <cell r="D943" t="str">
            <v>United States</v>
          </cell>
          <cell r="E943" t="str">
            <v xml:space="preserve">Baa3     </v>
          </cell>
        </row>
        <row r="944">
          <cell r="C944" t="str">
            <v>ABN AMRO Bank N.V.</v>
          </cell>
          <cell r="D944" t="str">
            <v>Netherlands</v>
          </cell>
          <cell r="E944" t="str">
            <v xml:space="preserve">A2       </v>
          </cell>
        </row>
        <row r="945">
          <cell r="C945" t="str">
            <v>Novikombank JSC Bank</v>
          </cell>
          <cell r="D945" t="str">
            <v>Russia</v>
          </cell>
          <cell r="E945" t="str">
            <v xml:space="preserve">B2       </v>
          </cell>
        </row>
        <row r="946">
          <cell r="C946" t="str">
            <v>HSBC Bank Canada</v>
          </cell>
          <cell r="D946" t="str">
            <v>Canada</v>
          </cell>
          <cell r="E946" t="str">
            <v xml:space="preserve">A1       </v>
          </cell>
        </row>
        <row r="947">
          <cell r="C947" t="str">
            <v>Allied Bank Limited</v>
          </cell>
          <cell r="D947" t="str">
            <v>Pakistan</v>
          </cell>
          <cell r="E947" t="str">
            <v xml:space="preserve">Caa2     </v>
          </cell>
        </row>
        <row r="948">
          <cell r="C948" t="str">
            <v>Bank of Singapore Limited</v>
          </cell>
          <cell r="D948" t="str">
            <v>Singapore</v>
          </cell>
          <cell r="E948" t="str">
            <v xml:space="preserve">Aa1      </v>
          </cell>
        </row>
        <row r="949">
          <cell r="C949" t="str">
            <v>Unibank CJSC</v>
          </cell>
          <cell r="D949" t="str">
            <v>Armenia</v>
          </cell>
          <cell r="E949" t="str">
            <v xml:space="preserve">B1       </v>
          </cell>
        </row>
        <row r="950">
          <cell r="C950" t="str">
            <v>BRB-Banco de Brasilia S.A.</v>
          </cell>
          <cell r="D950" t="str">
            <v>Brazil</v>
          </cell>
          <cell r="E950" t="str">
            <v xml:space="preserve">Ba3      </v>
          </cell>
        </row>
        <row r="951">
          <cell r="C951" t="str">
            <v>Saigon - Hanoi Commercial Joint Stock Bank</v>
          </cell>
          <cell r="D951" t="str">
            <v>Vietnam</v>
          </cell>
          <cell r="E951" t="str">
            <v xml:space="preserve">B3       </v>
          </cell>
        </row>
        <row r="952">
          <cell r="C952" t="str">
            <v>Getin Noble Bank S.A.</v>
          </cell>
          <cell r="D952" t="str">
            <v>Poland</v>
          </cell>
          <cell r="E952" t="str">
            <v xml:space="preserve">Ba2      </v>
          </cell>
        </row>
        <row r="953">
          <cell r="C953" t="str">
            <v>Tinkoff.Credit Systems</v>
          </cell>
          <cell r="D953" t="str">
            <v>Russia</v>
          </cell>
          <cell r="E953" t="str">
            <v xml:space="preserve">B2       </v>
          </cell>
        </row>
        <row r="954">
          <cell r="C954" t="str">
            <v>ING DiBa AG</v>
          </cell>
          <cell r="D954" t="str">
            <v>Germany</v>
          </cell>
          <cell r="E954" t="str">
            <v xml:space="preserve">A2       </v>
          </cell>
        </row>
        <row r="955">
          <cell r="C955" t="str">
            <v>Military Commercial Joint Stock Bank</v>
          </cell>
          <cell r="D955" t="str">
            <v>Vietnam</v>
          </cell>
          <cell r="E955" t="str">
            <v xml:space="preserve">B3       </v>
          </cell>
        </row>
        <row r="956">
          <cell r="C956" t="str">
            <v>Cooperativa Jesus Nazareno LTDA</v>
          </cell>
          <cell r="D956" t="str">
            <v>Bolivia</v>
          </cell>
          <cell r="E956" t="str">
            <v xml:space="preserve">B2       </v>
          </cell>
        </row>
        <row r="957">
          <cell r="C957" t="str">
            <v>Banco Pyme Los Andes Procredit. S.A.</v>
          </cell>
          <cell r="D957" t="str">
            <v>Bolivia</v>
          </cell>
          <cell r="E957" t="str">
            <v xml:space="preserve">B1       </v>
          </cell>
        </row>
        <row r="958">
          <cell r="C958" t="str">
            <v>Agrobank</v>
          </cell>
          <cell r="D958" t="str">
            <v>Uzbekistan</v>
          </cell>
          <cell r="E958" t="str">
            <v xml:space="preserve">Caa1     </v>
          </cell>
        </row>
        <row r="959">
          <cell r="C959" t="str">
            <v>NS Bank</v>
          </cell>
          <cell r="D959" t="str">
            <v>Russia</v>
          </cell>
          <cell r="E959" t="str">
            <v xml:space="preserve">B3       </v>
          </cell>
        </row>
        <row r="960">
          <cell r="C960" t="str">
            <v>Credito Emiliano SpA</v>
          </cell>
          <cell r="D960" t="str">
            <v>Italy</v>
          </cell>
          <cell r="E960" t="str">
            <v xml:space="preserve">Baa3     </v>
          </cell>
        </row>
        <row r="961">
          <cell r="C961" t="str">
            <v>Industrial &amp; Comm'l Bank of China (Macau) Ltd</v>
          </cell>
          <cell r="D961" t="str">
            <v>Macau</v>
          </cell>
          <cell r="E961" t="str">
            <v xml:space="preserve">A2       </v>
          </cell>
        </row>
        <row r="962">
          <cell r="C962" t="str">
            <v>Banco Alfa de Investimento S.A.</v>
          </cell>
          <cell r="D962" t="str">
            <v>Brazil</v>
          </cell>
          <cell r="E962" t="str">
            <v xml:space="preserve">Baa2     </v>
          </cell>
        </row>
        <row r="963">
          <cell r="C963" t="str">
            <v>Cassa Centrale Banca-Credito Coop d Nord Est</v>
          </cell>
          <cell r="D963" t="str">
            <v>Italy</v>
          </cell>
          <cell r="E963" t="str">
            <v xml:space="preserve">Baa3     </v>
          </cell>
        </row>
        <row r="964">
          <cell r="C964" t="str">
            <v>Cassa Centrale Raiffeisen dell'Alto Adige</v>
          </cell>
          <cell r="D964" t="str">
            <v>Italy</v>
          </cell>
          <cell r="E964" t="str">
            <v xml:space="preserve">Baa3     </v>
          </cell>
        </row>
        <row r="965">
          <cell r="C965" t="str">
            <v>Bankoa, S.A</v>
          </cell>
          <cell r="D965" t="str">
            <v>Spain</v>
          </cell>
          <cell r="E965" t="str">
            <v xml:space="preserve">Ba1      </v>
          </cell>
        </row>
        <row r="966">
          <cell r="C966" t="str">
            <v>United Arab Bank PJSC</v>
          </cell>
          <cell r="D966" t="str">
            <v>United Arab Emirates</v>
          </cell>
          <cell r="E966" t="str">
            <v xml:space="preserve">Baa1     </v>
          </cell>
        </row>
        <row r="967">
          <cell r="C967" t="str">
            <v>Bayerische Landesbank, (London Branch)</v>
          </cell>
          <cell r="D967" t="str">
            <v>United Kingdom</v>
          </cell>
          <cell r="E967" t="str">
            <v xml:space="preserve">A3       </v>
          </cell>
        </row>
        <row r="968">
          <cell r="C968" t="str">
            <v>SC Citadele Banka</v>
          </cell>
          <cell r="D968" t="str">
            <v>Latvia</v>
          </cell>
          <cell r="E968" t="str">
            <v xml:space="preserve">B2       </v>
          </cell>
        </row>
        <row r="969">
          <cell r="C969" t="str">
            <v>KLP Banken A/S</v>
          </cell>
          <cell r="D969" t="str">
            <v>Norway</v>
          </cell>
          <cell r="E969" t="str">
            <v xml:space="preserve">Baa1     </v>
          </cell>
        </row>
        <row r="970">
          <cell r="C970" t="str">
            <v>NOTA BANK</v>
          </cell>
          <cell r="D970" t="str">
            <v>Russia</v>
          </cell>
          <cell r="E970" t="str">
            <v xml:space="preserve">B2       </v>
          </cell>
        </row>
        <row r="971">
          <cell r="C971" t="str">
            <v>Banco do Brasil S.A. (Bolivia)</v>
          </cell>
          <cell r="D971" t="str">
            <v>Bolivia</v>
          </cell>
          <cell r="E971" t="str">
            <v xml:space="preserve">B1       </v>
          </cell>
        </row>
        <row r="972">
          <cell r="C972" t="str">
            <v>Kyongnam Bank</v>
          </cell>
          <cell r="D972" t="str">
            <v>Korea</v>
          </cell>
          <cell r="E972" t="str">
            <v xml:space="preserve">A3       </v>
          </cell>
        </row>
        <row r="973">
          <cell r="C973" t="str">
            <v>IBL Banca</v>
          </cell>
          <cell r="D973" t="str">
            <v>Italy</v>
          </cell>
          <cell r="E973" t="str">
            <v xml:space="preserve">B1       </v>
          </cell>
        </row>
        <row r="974">
          <cell r="C974" t="str">
            <v>Banco del Chubut S.A.</v>
          </cell>
          <cell r="D974" t="str">
            <v>Argentina</v>
          </cell>
          <cell r="E974" t="str">
            <v xml:space="preserve">Caa2     </v>
          </cell>
        </row>
        <row r="975">
          <cell r="C975" t="str">
            <v>Raiffeisen Bank International AG</v>
          </cell>
          <cell r="D975" t="str">
            <v>Austria</v>
          </cell>
          <cell r="E975" t="str">
            <v xml:space="preserve">A3       </v>
          </cell>
        </row>
        <row r="976">
          <cell r="C976" t="str">
            <v>Yes Bank Limited</v>
          </cell>
          <cell r="D976" t="str">
            <v>India</v>
          </cell>
          <cell r="E976" t="str">
            <v xml:space="preserve">Baa3     </v>
          </cell>
        </row>
        <row r="977">
          <cell r="C977" t="str">
            <v>Banca Popolare di Vicenza S.c.p.a.</v>
          </cell>
          <cell r="D977" t="str">
            <v>Italy</v>
          </cell>
          <cell r="E977" t="str">
            <v xml:space="preserve">Ba2      </v>
          </cell>
        </row>
        <row r="978">
          <cell r="C978" t="str">
            <v>Bank of Ireland (UK) Plc</v>
          </cell>
          <cell r="D978" t="str">
            <v>United Kingdom</v>
          </cell>
          <cell r="E978" t="str">
            <v xml:space="preserve">B1       </v>
          </cell>
        </row>
        <row r="979">
          <cell r="C979" t="str">
            <v>Raiffeisenbank, a.s.</v>
          </cell>
          <cell r="D979" t="str">
            <v>Czech Republic</v>
          </cell>
          <cell r="E979" t="str">
            <v xml:space="preserve">Baa3     </v>
          </cell>
        </row>
        <row r="980">
          <cell r="C980" t="str">
            <v>Banco Bilbao Vizcaya Argentaria Paraguay</v>
          </cell>
          <cell r="D980" t="str">
            <v>Paraguay</v>
          </cell>
          <cell r="E980" t="str">
            <v xml:space="preserve">Ba3      </v>
          </cell>
        </row>
        <row r="981">
          <cell r="C981" t="str">
            <v>Kiwibank Limited</v>
          </cell>
          <cell r="D981" t="str">
            <v>New Zealand</v>
          </cell>
          <cell r="E981" t="str">
            <v xml:space="preserve">Aa3      </v>
          </cell>
        </row>
        <row r="982">
          <cell r="C982" t="str">
            <v>CB Kuban Credit Ltd</v>
          </cell>
          <cell r="D982" t="str">
            <v>Russia</v>
          </cell>
          <cell r="E982" t="str">
            <v xml:space="preserve">B3       </v>
          </cell>
        </row>
        <row r="983">
          <cell r="C983" t="str">
            <v>OJSC Bank of Baku</v>
          </cell>
          <cell r="D983" t="str">
            <v>Azerbaijan</v>
          </cell>
          <cell r="E983" t="str">
            <v xml:space="preserve">B1       </v>
          </cell>
        </row>
        <row r="984">
          <cell r="C984" t="str">
            <v>Sparebanken Sor</v>
          </cell>
          <cell r="D984" t="str">
            <v>Norway</v>
          </cell>
          <cell r="E984" t="str">
            <v xml:space="preserve">A2       </v>
          </cell>
        </row>
        <row r="985">
          <cell r="C985" t="str">
            <v>OJSC XALQ BANK</v>
          </cell>
          <cell r="D985" t="str">
            <v>Azerbaijan</v>
          </cell>
          <cell r="E985" t="str">
            <v xml:space="preserve">B2       </v>
          </cell>
        </row>
        <row r="986">
          <cell r="C986" t="str">
            <v>Cordial Compania Financiera S.A.</v>
          </cell>
          <cell r="D986" t="str">
            <v>Argentina</v>
          </cell>
          <cell r="E986" t="str">
            <v xml:space="preserve">Caa2     </v>
          </cell>
        </row>
        <row r="987">
          <cell r="C987" t="str">
            <v>Banco de Servicios y Transacciones S.A.</v>
          </cell>
          <cell r="D987" t="str">
            <v>Argentina</v>
          </cell>
          <cell r="E987" t="str">
            <v xml:space="preserve">Caa2     </v>
          </cell>
        </row>
        <row r="988">
          <cell r="C988" t="str">
            <v>HYPO NOE Gruppe Bank AG</v>
          </cell>
          <cell r="D988" t="str">
            <v>Austria</v>
          </cell>
          <cell r="E988" t="str">
            <v xml:space="preserve">A3       </v>
          </cell>
        </row>
        <row r="989">
          <cell r="C989" t="str">
            <v>Compania Financiera Argentina S.A.</v>
          </cell>
          <cell r="D989" t="str">
            <v>Argentina</v>
          </cell>
          <cell r="E989" t="str">
            <v xml:space="preserve">Caa2     </v>
          </cell>
        </row>
        <row r="990">
          <cell r="C990" t="str">
            <v>Banco do Estado do Rio Grande do Sul S.A.</v>
          </cell>
          <cell r="D990" t="str">
            <v>Brazil</v>
          </cell>
          <cell r="E990" t="str">
            <v xml:space="preserve">Baa3     </v>
          </cell>
        </row>
        <row r="991">
          <cell r="C991" t="str">
            <v>Sparebanken Hedmark</v>
          </cell>
          <cell r="D991" t="str">
            <v>Norway</v>
          </cell>
          <cell r="E991" t="str">
            <v xml:space="preserve">A2       </v>
          </cell>
        </row>
        <row r="992">
          <cell r="C992" t="str">
            <v>Kwangju Bank Ltd.</v>
          </cell>
          <cell r="D992" t="str">
            <v>Korea</v>
          </cell>
          <cell r="E992" t="str">
            <v xml:space="preserve">A3       </v>
          </cell>
        </row>
        <row r="993">
          <cell r="C993" t="str">
            <v>Intesa Sanpaolo Spa, NY Branch</v>
          </cell>
          <cell r="D993" t="str">
            <v>United States</v>
          </cell>
          <cell r="E993" t="str">
            <v xml:space="preserve">Baa2     </v>
          </cell>
        </row>
        <row r="994">
          <cell r="C994" t="str">
            <v>Sasfin Bank Limited</v>
          </cell>
          <cell r="D994" t="str">
            <v>South Africa</v>
          </cell>
          <cell r="E994" t="str">
            <v xml:space="preserve">Ba3      </v>
          </cell>
        </row>
        <row r="995">
          <cell r="C995" t="str">
            <v>Rosenergobank</v>
          </cell>
          <cell r="D995" t="str">
            <v>Russia</v>
          </cell>
          <cell r="E995" t="str">
            <v xml:space="preserve">B3       </v>
          </cell>
        </row>
        <row r="996">
          <cell r="C996" t="str">
            <v>Banque Populaire des Alpes</v>
          </cell>
          <cell r="D996" t="str">
            <v>France</v>
          </cell>
          <cell r="E996" t="str">
            <v xml:space="preserve">A2       </v>
          </cell>
        </row>
        <row r="997">
          <cell r="C997" t="str">
            <v>Raiffeisen-Landesbank Steiermark AG</v>
          </cell>
          <cell r="D997" t="str">
            <v>Austria</v>
          </cell>
          <cell r="E997" t="str">
            <v xml:space="preserve">A3       </v>
          </cell>
        </row>
        <row r="998">
          <cell r="C998" t="str">
            <v>Banco Daycoval S.A.</v>
          </cell>
          <cell r="D998" t="str">
            <v>Brazil</v>
          </cell>
          <cell r="E998" t="str">
            <v xml:space="preserve">Baa3     </v>
          </cell>
        </row>
        <row r="999">
          <cell r="C999" t="str">
            <v>Bankia, S.A.</v>
          </cell>
          <cell r="D999" t="str">
            <v>Spain</v>
          </cell>
          <cell r="E999" t="str">
            <v xml:space="preserve">B1       </v>
          </cell>
        </row>
        <row r="1000">
          <cell r="C1000" t="str">
            <v>Sparebanken Sogn og Fjordane</v>
          </cell>
          <cell r="D1000" t="str">
            <v>Norway</v>
          </cell>
          <cell r="E1000" t="str">
            <v xml:space="preserve">A3       </v>
          </cell>
        </row>
        <row r="1001">
          <cell r="C1001" t="str">
            <v>Wilmington Trust, National Association</v>
          </cell>
          <cell r="D1001" t="str">
            <v>United States</v>
          </cell>
          <cell r="E1001" t="str">
            <v xml:space="preserve">A2       </v>
          </cell>
        </row>
        <row r="1002">
          <cell r="C1002" t="str">
            <v>Caixabank</v>
          </cell>
          <cell r="D1002" t="str">
            <v>Spain</v>
          </cell>
          <cell r="E1002" t="str">
            <v xml:space="preserve">Baa3     </v>
          </cell>
        </row>
        <row r="1003">
          <cell r="C1003" t="str">
            <v>InFinBank</v>
          </cell>
          <cell r="D1003" t="str">
            <v>Uzbekistan</v>
          </cell>
          <cell r="E1003" t="str">
            <v xml:space="preserve">B3       </v>
          </cell>
        </row>
        <row r="1004">
          <cell r="C1004" t="str">
            <v>Banca Popolare dell'Emilia Romagna s.c.a.r.l.</v>
          </cell>
          <cell r="D1004" t="str">
            <v>Italy</v>
          </cell>
          <cell r="E1004" t="str">
            <v xml:space="preserve">Ba3      </v>
          </cell>
        </row>
        <row r="1005">
          <cell r="C1005" t="str">
            <v>Royal Bank Of Scotland plc, Connecticut</v>
          </cell>
          <cell r="D1005" t="str">
            <v>United States</v>
          </cell>
          <cell r="E1005" t="str">
            <v xml:space="preserve">Baa1     </v>
          </cell>
        </row>
        <row r="1006">
          <cell r="C1006" t="str">
            <v>Royal Bank Of Scotland plc, Connecticut</v>
          </cell>
          <cell r="D1006" t="str">
            <v>United States</v>
          </cell>
          <cell r="E1006" t="str">
            <v xml:space="preserve">Baa1     </v>
          </cell>
        </row>
        <row r="1007">
          <cell r="C1007" t="str">
            <v>Maritime Bank</v>
          </cell>
          <cell r="D1007" t="str">
            <v>Russia</v>
          </cell>
          <cell r="E1007" t="str">
            <v xml:space="preserve">B3       </v>
          </cell>
        </row>
        <row r="1008">
          <cell r="C1008" t="str">
            <v>Raiffeisenlandesbank Vorarlberg</v>
          </cell>
          <cell r="D1008" t="str">
            <v>Austria</v>
          </cell>
          <cell r="E1008" t="str">
            <v xml:space="preserve">A3       </v>
          </cell>
        </row>
        <row r="1009">
          <cell r="C1009" t="str">
            <v>Groupe Credit Agricole</v>
          </cell>
          <cell r="D1009" t="str">
            <v>France</v>
          </cell>
          <cell r="E1009" t="str">
            <v xml:space="preserve">A2       </v>
          </cell>
        </row>
        <row r="1010">
          <cell r="C1010" t="str">
            <v>Liberbank</v>
          </cell>
          <cell r="D1010" t="str">
            <v>Spain</v>
          </cell>
          <cell r="E1010" t="str">
            <v xml:space="preserve">B1       </v>
          </cell>
        </row>
        <row r="1011">
          <cell r="C1011" t="str">
            <v>Debeka Bausparkasse AG</v>
          </cell>
          <cell r="D1011" t="str">
            <v>Germany</v>
          </cell>
          <cell r="E1011" t="str">
            <v xml:space="preserve">A3       </v>
          </cell>
        </row>
        <row r="1012">
          <cell r="C1012" t="str">
            <v>Catalunya Banc SA</v>
          </cell>
          <cell r="D1012" t="str">
            <v>Spain</v>
          </cell>
          <cell r="E1012" t="str">
            <v xml:space="preserve">B3       </v>
          </cell>
        </row>
        <row r="1013">
          <cell r="C1013" t="str">
            <v>NCG Banco S.A.</v>
          </cell>
          <cell r="D1013" t="str">
            <v>Spain</v>
          </cell>
          <cell r="E1013" t="str">
            <v xml:space="preserve">Caa1     </v>
          </cell>
        </row>
        <row r="1014">
          <cell r="C1014" t="str">
            <v>Ibercaja Banco SA</v>
          </cell>
          <cell r="D1014" t="str">
            <v>Spain</v>
          </cell>
          <cell r="E1014" t="str">
            <v xml:space="preserve">Ba3      </v>
          </cell>
        </row>
        <row r="1015">
          <cell r="C1015" t="str">
            <v>Volkswagen Bank, S.A.</v>
          </cell>
          <cell r="D1015" t="str">
            <v>Mexico</v>
          </cell>
          <cell r="E1015" t="str">
            <v xml:space="preserve">Ba2      </v>
          </cell>
        </row>
        <row r="1016">
          <cell r="C1016" t="str">
            <v>Banco Davivienda S.A.</v>
          </cell>
          <cell r="D1016" t="str">
            <v>Colombia</v>
          </cell>
          <cell r="E1016" t="str">
            <v xml:space="preserve">Baa3     </v>
          </cell>
        </row>
        <row r="1017">
          <cell r="C1017" t="str">
            <v>Hamkorbank</v>
          </cell>
          <cell r="D1017" t="str">
            <v>Uzbekistan</v>
          </cell>
          <cell r="E1017" t="str">
            <v xml:space="preserve">B2       </v>
          </cell>
        </row>
        <row r="1018">
          <cell r="C1018" t="str">
            <v>Asia Alliance Bank</v>
          </cell>
          <cell r="D1018" t="str">
            <v>Uzbekistan</v>
          </cell>
          <cell r="E1018" t="str">
            <v xml:space="preserve">B3       </v>
          </cell>
        </row>
        <row r="1019">
          <cell r="C1019" t="str">
            <v>SkandiaBanken AB</v>
          </cell>
          <cell r="D1019" t="str">
            <v>Sweden</v>
          </cell>
          <cell r="E1019" t="str">
            <v xml:space="preserve">A3       </v>
          </cell>
        </row>
        <row r="1020">
          <cell r="C1020" t="str">
            <v>Savdogar Bank</v>
          </cell>
          <cell r="D1020" t="str">
            <v>Uzbekistan</v>
          </cell>
          <cell r="E1020" t="str">
            <v xml:space="preserve">B2       </v>
          </cell>
        </row>
        <row r="1021">
          <cell r="C1021" t="str">
            <v>card complete Service Bank AG</v>
          </cell>
          <cell r="D1021" t="str">
            <v>Austria</v>
          </cell>
          <cell r="E1021" t="str">
            <v xml:space="preserve">Baa3     </v>
          </cell>
        </row>
        <row r="1022">
          <cell r="C1022" t="str">
            <v>IBA-Moscow</v>
          </cell>
          <cell r="D1022" t="str">
            <v>Russia</v>
          </cell>
          <cell r="E1022" t="str">
            <v xml:space="preserve">B3       </v>
          </cell>
        </row>
        <row r="1023">
          <cell r="C1023" t="str">
            <v>Bank AlBilad</v>
          </cell>
          <cell r="D1023" t="str">
            <v>Saudi Arabia</v>
          </cell>
          <cell r="E1023" t="str">
            <v xml:space="preserve">A2       </v>
          </cell>
        </row>
        <row r="1024">
          <cell r="C1024" t="str">
            <v>Axa Bank Europe</v>
          </cell>
          <cell r="D1024" t="str">
            <v>Belgium</v>
          </cell>
          <cell r="E1024" t="str">
            <v xml:space="preserve">A2       </v>
          </cell>
        </row>
        <row r="1025">
          <cell r="C1025" t="str">
            <v>Banco Psa Finance Brasil S.A.</v>
          </cell>
          <cell r="D1025" t="str">
            <v>Brazil</v>
          </cell>
          <cell r="E1025" t="str">
            <v xml:space="preserve">Ba2      </v>
          </cell>
        </row>
        <row r="1026">
          <cell r="C1026" t="str">
            <v>Banco CEISS</v>
          </cell>
          <cell r="D1026" t="str">
            <v>Spain</v>
          </cell>
          <cell r="E1026" t="str">
            <v xml:space="preserve">B2       </v>
          </cell>
        </row>
        <row r="1027">
          <cell r="C1027" t="str">
            <v>Unicaja Banco</v>
          </cell>
          <cell r="D1027" t="str">
            <v>Spain</v>
          </cell>
          <cell r="E1027" t="str">
            <v xml:space="preserve">Ba3      </v>
          </cell>
        </row>
        <row r="1028">
          <cell r="C1028" t="str">
            <v>StarBank</v>
          </cell>
          <cell r="D1028" t="str">
            <v>Russia</v>
          </cell>
          <cell r="E1028" t="str">
            <v xml:space="preserve">Caa3     </v>
          </cell>
        </row>
        <row r="1029">
          <cell r="C1029" t="str">
            <v>Banco Fortaleza S.A.</v>
          </cell>
          <cell r="D1029" t="str">
            <v>Bolivia</v>
          </cell>
          <cell r="E1029" t="str">
            <v xml:space="preserve">B2       </v>
          </cell>
        </row>
        <row r="1030">
          <cell r="C1030" t="str">
            <v>Banco Privado de Andorra</v>
          </cell>
          <cell r="D1030" t="str">
            <v>Andorra</v>
          </cell>
          <cell r="E1030" t="str">
            <v xml:space="preserve">Ba1      </v>
          </cell>
        </row>
        <row r="1031">
          <cell r="C1031" t="str">
            <v>Saigon Thuong Tin Commercial Joint-Stock Bank</v>
          </cell>
          <cell r="D1031" t="str">
            <v>Vietnam</v>
          </cell>
          <cell r="E1031" t="str">
            <v xml:space="preserve">B3       </v>
          </cell>
        </row>
        <row r="1032">
          <cell r="C1032" t="str">
            <v>Global Bank Corporation and Subsidiaries</v>
          </cell>
          <cell r="D1032" t="str">
            <v>Panama</v>
          </cell>
          <cell r="E1032" t="str">
            <v xml:space="preserve">Ba1      </v>
          </cell>
        </row>
        <row r="1033">
          <cell r="C1033" t="str">
            <v>iMoneyBank</v>
          </cell>
          <cell r="D1033" t="str">
            <v>Russia</v>
          </cell>
          <cell r="E1033" t="str">
            <v xml:space="preserve">B3       </v>
          </cell>
        </row>
        <row r="1034">
          <cell r="C1034" t="str">
            <v>NongHyup Bank</v>
          </cell>
          <cell r="D1034" t="str">
            <v>Korea</v>
          </cell>
          <cell r="E1034" t="str">
            <v xml:space="preserve">A1       </v>
          </cell>
        </row>
        <row r="1035">
          <cell r="C1035" t="str">
            <v>Hatton National Bank Ltd.</v>
          </cell>
          <cell r="D1035" t="str">
            <v>Sri Lanka</v>
          </cell>
          <cell r="E1035" t="str">
            <v xml:space="preserve">B2       </v>
          </cell>
        </row>
        <row r="1036">
          <cell r="C1036" t="str">
            <v>Bank of Ceylon</v>
          </cell>
          <cell r="D1036" t="str">
            <v>Sri Lanka</v>
          </cell>
          <cell r="E1036" t="str">
            <v xml:space="preserve">B2       </v>
          </cell>
        </row>
        <row r="1037">
          <cell r="C1037" t="str">
            <v>Derzhava</v>
          </cell>
          <cell r="D1037" t="str">
            <v>Russia</v>
          </cell>
          <cell r="E1037" t="str">
            <v xml:space="preserve">B3       </v>
          </cell>
        </row>
        <row r="1038">
          <cell r="C1038" t="str">
            <v>National Bank of Fujairah</v>
          </cell>
          <cell r="D1038" t="str">
            <v>United Arab Emirates</v>
          </cell>
          <cell r="E1038" t="str">
            <v xml:space="preserve">Baa1     </v>
          </cell>
        </row>
        <row r="1039">
          <cell r="C1039" t="str">
            <v>Banco Continental S.A.E.C.A.</v>
          </cell>
          <cell r="D1039" t="str">
            <v>Paraguay</v>
          </cell>
          <cell r="E1039" t="str">
            <v xml:space="preserve">Ba3      </v>
          </cell>
        </row>
        <row r="1040">
          <cell r="C1040" t="str">
            <v>Banco Original S.A.</v>
          </cell>
          <cell r="D1040" t="str">
            <v>Brazil</v>
          </cell>
          <cell r="E1040" t="str">
            <v xml:space="preserve">B1       </v>
          </cell>
        </row>
        <row r="1041">
          <cell r="C1041" t="str">
            <v>Banco Original do Agronegocio S.A.</v>
          </cell>
          <cell r="D1041" t="str">
            <v>Brazil</v>
          </cell>
          <cell r="E1041" t="str">
            <v xml:space="preserve">B1       </v>
          </cell>
        </row>
        <row r="1042">
          <cell r="C1042" t="str">
            <v>International Financial Club</v>
          </cell>
          <cell r="D1042" t="str">
            <v>Russia</v>
          </cell>
          <cell r="E1042" t="str">
            <v xml:space="preserve">B2       </v>
          </cell>
        </row>
        <row r="1043">
          <cell r="C1043" t="str">
            <v>Banco GNB Sudameris S.A.</v>
          </cell>
          <cell r="D1043" t="str">
            <v>Colombia</v>
          </cell>
          <cell r="E1043" t="str">
            <v xml:space="preserve">Ba1      </v>
          </cell>
        </row>
        <row r="1044">
          <cell r="C1044" t="str">
            <v>OJSC Bank Eskhata</v>
          </cell>
          <cell r="D1044" t="str">
            <v>Tajikistan</v>
          </cell>
          <cell r="E1044" t="str">
            <v xml:space="preserve">Caa2     </v>
          </cell>
        </row>
        <row r="1045">
          <cell r="C1045" t="str">
            <v>Helgeland Sparebank</v>
          </cell>
          <cell r="D1045" t="str">
            <v>Norway</v>
          </cell>
          <cell r="E1045" t="str">
            <v xml:space="preserve">Baa2     </v>
          </cell>
        </row>
        <row r="1046">
          <cell r="C1046" t="str">
            <v>UniCredit Bank Czech Republic and Slovakia</v>
          </cell>
          <cell r="D1046" t="str">
            <v>Czech Republic</v>
          </cell>
          <cell r="E1046" t="str">
            <v xml:space="preserve">Baa3     </v>
          </cell>
        </row>
        <row r="1047">
          <cell r="C1047" t="str">
            <v>Ipak Yuli Bank</v>
          </cell>
          <cell r="D1047" t="str">
            <v>Uzbekistan</v>
          </cell>
          <cell r="E1047" t="str">
            <v xml:space="preserve">B2       </v>
          </cell>
        </row>
        <row r="1048">
          <cell r="C1048" t="str">
            <v>Banco Amambay S.A.</v>
          </cell>
          <cell r="D1048" t="str">
            <v>Paraguay</v>
          </cell>
          <cell r="E1048" t="str">
            <v xml:space="preserve">B1       </v>
          </cell>
        </row>
        <row r="1049">
          <cell r="C1049" t="str">
            <v>Texas Capital Bank, National Association</v>
          </cell>
          <cell r="D1049" t="str">
            <v>United States</v>
          </cell>
          <cell r="E1049" t="str">
            <v xml:space="preserve">Baa2     </v>
          </cell>
        </row>
        <row r="1050">
          <cell r="C1050" t="str">
            <v>Uzbek-Turkish Bank</v>
          </cell>
          <cell r="D1050" t="str">
            <v>Uzbekistan</v>
          </cell>
          <cell r="E1050" t="str">
            <v xml:space="preserve">B2       </v>
          </cell>
        </row>
        <row r="1051">
          <cell r="C1051" t="str">
            <v>Jeju Bank</v>
          </cell>
          <cell r="D1051" t="str">
            <v>Korea</v>
          </cell>
          <cell r="E1051" t="str">
            <v xml:space="preserve">A3       </v>
          </cell>
        </row>
        <row r="1052">
          <cell r="C1052" t="str">
            <v>BankUnited, National Association</v>
          </cell>
          <cell r="D1052" t="str">
            <v>United States</v>
          </cell>
          <cell r="E1052" t="str">
            <v xml:space="preserve">Baa3     </v>
          </cell>
        </row>
        <row r="1053">
          <cell r="C1053" t="str">
            <v>Banque Edel SNC</v>
          </cell>
          <cell r="D1053" t="str">
            <v>France</v>
          </cell>
          <cell r="E1053" t="str">
            <v xml:space="preserve">A2       </v>
          </cell>
        </row>
        <row r="1054">
          <cell r="C1054" t="str">
            <v>CECABANK S.A.</v>
          </cell>
          <cell r="D1054" t="str">
            <v>Spain</v>
          </cell>
          <cell r="E1054" t="str">
            <v xml:space="preserve">Ba3      </v>
          </cell>
        </row>
        <row r="1055">
          <cell r="C1055" t="str">
            <v>Autotorgbank</v>
          </cell>
          <cell r="D1055" t="str">
            <v>Russia</v>
          </cell>
          <cell r="E1055" t="str">
            <v xml:space="preserve">B3       </v>
          </cell>
        </row>
        <row r="1056">
          <cell r="C1056" t="str">
            <v>Caja Rurales Unidas</v>
          </cell>
          <cell r="D1056" t="str">
            <v>Spain</v>
          </cell>
          <cell r="E1056" t="str">
            <v xml:space="preserve">Caa1     </v>
          </cell>
        </row>
        <row r="1057">
          <cell r="C1057" t="str">
            <v>Bank Hapoalim BM, New York Branch (uninsured)</v>
          </cell>
          <cell r="D1057" t="str">
            <v>United States</v>
          </cell>
          <cell r="E1057" t="str">
            <v xml:space="preserve">A2       </v>
          </cell>
        </row>
        <row r="1058">
          <cell r="C1058" t="str">
            <v>Banco de Reservas de la Republica Dominicana</v>
          </cell>
          <cell r="D1058" t="str">
            <v>Dominican Republic</v>
          </cell>
          <cell r="E1058" t="str">
            <v xml:space="preserve">B2       </v>
          </cell>
        </row>
        <row r="1059">
          <cell r="C1059" t="str">
            <v>Raiffeisenverband Salzburg</v>
          </cell>
          <cell r="D1059" t="str">
            <v>Austria</v>
          </cell>
          <cell r="E1059" t="str">
            <v xml:space="preserve">A3       </v>
          </cell>
        </row>
        <row r="1060">
          <cell r="C1060" t="str">
            <v>Fana Sparebank</v>
          </cell>
          <cell r="D1060" t="str">
            <v>Norway</v>
          </cell>
          <cell r="E1060" t="str">
            <v xml:space="preserve">Baa2     </v>
          </cell>
        </row>
        <row r="1061">
          <cell r="C1061" t="str">
            <v>Finprombank</v>
          </cell>
          <cell r="D1061" t="str">
            <v>Russia</v>
          </cell>
          <cell r="E1061" t="str">
            <v xml:space="preserve">B3       </v>
          </cell>
        </row>
        <row r="1062">
          <cell r="C1062" t="str">
            <v>ING Bank A.S. (Turkey)</v>
          </cell>
          <cell r="D1062" t="str">
            <v>Turkey</v>
          </cell>
          <cell r="E1062" t="str">
            <v xml:space="preserve">Baa3     </v>
          </cell>
        </row>
        <row r="1063">
          <cell r="C1063" t="str">
            <v>Banco de Corrientes S.A.</v>
          </cell>
          <cell r="D1063" t="str">
            <v>Argentina</v>
          </cell>
          <cell r="E1063" t="str">
            <v xml:space="preserve">Caa2     </v>
          </cell>
        </row>
        <row r="1064">
          <cell r="C1064" t="str">
            <v>Banco de los Trabajadores</v>
          </cell>
          <cell r="D1064" t="str">
            <v>Guatemala</v>
          </cell>
          <cell r="E1064" t="str">
            <v xml:space="preserve">Ba3      </v>
          </cell>
        </row>
        <row r="1065">
          <cell r="C1065" t="str">
            <v>Banco Regional S.A.E.C.A.</v>
          </cell>
          <cell r="D1065" t="str">
            <v>Paraguay</v>
          </cell>
          <cell r="E1065" t="str">
            <v xml:space="preserve">Ba3      </v>
          </cell>
        </row>
        <row r="1066">
          <cell r="C1066" t="str">
            <v>Members Equity Bank Limited</v>
          </cell>
          <cell r="D1066" t="str">
            <v>Australia</v>
          </cell>
          <cell r="E1066" t="str">
            <v xml:space="preserve">A3       </v>
          </cell>
        </row>
        <row r="1067">
          <cell r="C1067" t="str">
            <v>Amsterdam Trade Bank N.V.</v>
          </cell>
          <cell r="D1067" t="str">
            <v>Netherlands</v>
          </cell>
          <cell r="E1067" t="str">
            <v xml:space="preserve">Ba2      </v>
          </cell>
        </row>
        <row r="1068">
          <cell r="C1068" t="str">
            <v>Victoria Teachers Mutual Bank</v>
          </cell>
          <cell r="D1068" t="str">
            <v>Australia</v>
          </cell>
          <cell r="E1068" t="str">
            <v xml:space="preserve">Baa1     </v>
          </cell>
        </row>
        <row r="1069">
          <cell r="C1069" t="str">
            <v>VTB Bank (Deutschland) AG</v>
          </cell>
          <cell r="D1069" t="str">
            <v>Germany</v>
          </cell>
          <cell r="E1069" t="str">
            <v xml:space="preserve">Ba1      </v>
          </cell>
        </row>
        <row r="1070">
          <cell r="C1070" t="str">
            <v>Bank of Shanghai Co., Ltd.</v>
          </cell>
          <cell r="D1070" t="str">
            <v>China</v>
          </cell>
          <cell r="E1070" t="str">
            <v xml:space="preserve">Baa3     </v>
          </cell>
        </row>
        <row r="1071">
          <cell r="C1071" t="str">
            <v>Vietnam Prosperity Jt. Stk. Commercial Bank</v>
          </cell>
          <cell r="D1071" t="str">
            <v>Vietnam</v>
          </cell>
          <cell r="E1071" t="str">
            <v xml:space="preserve">B3       </v>
          </cell>
        </row>
        <row r="1072">
          <cell r="C1072" t="str">
            <v>KDB Asia Ltd.</v>
          </cell>
          <cell r="D1072" t="str">
            <v>Hong Kong</v>
          </cell>
          <cell r="E1072" t="str">
            <v xml:space="preserve">Aa3      </v>
          </cell>
        </row>
        <row r="1073">
          <cell r="C1073" t="str">
            <v>First National Bank of Pennsylvania</v>
          </cell>
          <cell r="D1073" t="str">
            <v>United States</v>
          </cell>
          <cell r="E1073" t="str">
            <v xml:space="preserve">Baa2     </v>
          </cell>
        </row>
        <row r="1074">
          <cell r="C1074" t="str">
            <v>Banco do Estado do Para S.A.</v>
          </cell>
          <cell r="D1074" t="str">
            <v>Brazil</v>
          </cell>
          <cell r="E1074" t="str">
            <v xml:space="preserve">Ba3      </v>
          </cell>
        </row>
        <row r="1075">
          <cell r="C1075" t="str">
            <v>CIMB Islamic Bank Berhad</v>
          </cell>
          <cell r="D1075" t="str">
            <v>Malaysia</v>
          </cell>
          <cell r="E1075" t="str">
            <v xml:space="preserve">A3       </v>
          </cell>
        </row>
        <row r="1076">
          <cell r="C1076" t="str">
            <v>Banco Angolano de Investimentos, S.A.</v>
          </cell>
          <cell r="D1076" t="str">
            <v>Angola</v>
          </cell>
          <cell r="E1076" t="str">
            <v xml:space="preserve">Ba3      </v>
          </cell>
        </row>
        <row r="1077">
          <cell r="C1077" t="str">
            <v>CIMB Thai Bank Public Company Limited</v>
          </cell>
          <cell r="D1077" t="str">
            <v>Thailand</v>
          </cell>
          <cell r="E1077" t="str">
            <v xml:space="preserve">Baa2     </v>
          </cell>
        </row>
        <row r="1078">
          <cell r="C1078" t="str">
            <v>AS Expobank</v>
          </cell>
          <cell r="D1078" t="str">
            <v>Latvia</v>
          </cell>
          <cell r="E1078" t="str">
            <v xml:space="preserve">B1       </v>
          </cell>
        </row>
        <row r="1079">
          <cell r="C1079" t="str">
            <v>Berliner Sparkasse</v>
          </cell>
          <cell r="D1079" t="str">
            <v>Germany</v>
          </cell>
          <cell r="E1079" t="str">
            <v xml:space="preserve">A1       </v>
          </cell>
        </row>
        <row r="1080">
          <cell r="C1080" t="str">
            <v>Banco Mizuho do Brasil S.A.</v>
          </cell>
          <cell r="D1080" t="str">
            <v>Brazil</v>
          </cell>
          <cell r="E1080" t="str">
            <v xml:space="preserve">Baa2     </v>
          </cell>
        </row>
        <row r="1081">
          <cell r="C1081" t="str">
            <v>Goldman Sachs International Bank</v>
          </cell>
          <cell r="D1081" t="str">
            <v>United Kingdom</v>
          </cell>
          <cell r="E1081" t="str">
            <v xml:space="preserve">A2       </v>
          </cell>
        </row>
        <row r="1082">
          <cell r="C1082" t="str">
            <v>Banco Ford S.A.</v>
          </cell>
          <cell r="D1082" t="str">
            <v>Brazil</v>
          </cell>
          <cell r="E1082" t="str">
            <v xml:space="preserve">Ba2      </v>
          </cell>
        </row>
        <row r="1083">
          <cell r="C1083" t="str">
            <v>Rawbank</v>
          </cell>
          <cell r="D1083" t="str">
            <v>Democratic Republic of the Congo</v>
          </cell>
          <cell r="E1083" t="str">
            <v xml:space="preserve">Caa1     </v>
          </cell>
        </row>
        <row r="1084">
          <cell r="C1084" t="str">
            <v>Novo Banco, S.A.</v>
          </cell>
          <cell r="D1084" t="str">
            <v>Portugal</v>
          </cell>
          <cell r="E1084" t="str">
            <v xml:space="preserve">B2       </v>
          </cell>
        </row>
        <row r="1085">
          <cell r="C1085" t="str">
            <v>VTB Bank (Armenia)</v>
          </cell>
          <cell r="D1085" t="str">
            <v>Armenia</v>
          </cell>
          <cell r="E1085" t="str">
            <v xml:space="preserve">Ba3      </v>
          </cell>
        </row>
        <row r="1086">
          <cell r="C1086" t="str">
            <v>Novo Banco S.A., Luxembourg Branch</v>
          </cell>
          <cell r="D1086" t="str">
            <v>Luxembourg</v>
          </cell>
          <cell r="E1086" t="str">
            <v xml:space="preserve">B2       </v>
          </cell>
        </row>
        <row r="1087">
          <cell r="C1087" t="str">
            <v>Novo Banco, S.A., Madeira Branch</v>
          </cell>
          <cell r="D1087" t="str">
            <v>Portugal</v>
          </cell>
          <cell r="E1087" t="str">
            <v xml:space="preserve">B2       </v>
          </cell>
        </row>
      </sheetData>
      <sheetData sheetId="4">
        <row r="1">
          <cell r="C1" t="str">
            <v>Organization</v>
          </cell>
          <cell r="D1" t="str">
            <v>Domicile</v>
          </cell>
          <cell r="E1" t="str">
            <v>BFSR</v>
          </cell>
        </row>
        <row r="2">
          <cell r="C2" t="str">
            <v>Banco de Servicios y Transacciones S.A.</v>
          </cell>
          <cell r="D2" t="str">
            <v>Argentina</v>
          </cell>
          <cell r="E2" t="str">
            <v>Caa1</v>
          </cell>
        </row>
        <row r="3">
          <cell r="C3" t="str">
            <v>PSA Finance Argentina Comp.Fin.S.A.</v>
          </cell>
          <cell r="D3" t="str">
            <v>Argentina</v>
          </cell>
          <cell r="E3" t="str">
            <v>B2</v>
          </cell>
        </row>
        <row r="4">
          <cell r="C4" t="str">
            <v>Deutsche Bank S.A. (Argentina)</v>
          </cell>
          <cell r="D4" t="str">
            <v>Argentina</v>
          </cell>
          <cell r="E4" t="str">
            <v>B1</v>
          </cell>
        </row>
        <row r="5">
          <cell r="C5" t="str">
            <v>Banco Macro S.A.</v>
          </cell>
          <cell r="D5" t="str">
            <v>Argentina</v>
          </cell>
          <cell r="E5" t="str">
            <v>Caa1</v>
          </cell>
        </row>
        <row r="6">
          <cell r="C6" t="str">
            <v>ICBC (Argentina) S.A.</v>
          </cell>
          <cell r="D6" t="str">
            <v>Argentina</v>
          </cell>
          <cell r="E6" t="str">
            <v>B1</v>
          </cell>
        </row>
        <row r="7">
          <cell r="C7" t="str">
            <v>Banco de Valores S.A.</v>
          </cell>
          <cell r="D7" t="str">
            <v>Argentina</v>
          </cell>
          <cell r="E7" t="str">
            <v>Caa1</v>
          </cell>
        </row>
        <row r="8">
          <cell r="C8" t="str">
            <v>Toyota Compania Financiera de Argentina S.A.</v>
          </cell>
          <cell r="D8" t="str">
            <v>Argentina</v>
          </cell>
          <cell r="E8" t="str">
            <v>B1</v>
          </cell>
        </row>
        <row r="9">
          <cell r="C9" t="str">
            <v>Banco de la Provincia de Cordoba S.A.</v>
          </cell>
          <cell r="D9" t="str">
            <v>Argentina</v>
          </cell>
          <cell r="E9" t="str">
            <v>Caa1</v>
          </cell>
        </row>
        <row r="10">
          <cell r="C10" t="str">
            <v>Cordial Compania Financiera S.A.</v>
          </cell>
          <cell r="D10" t="str">
            <v>Argentina</v>
          </cell>
          <cell r="E10" t="str">
            <v>Caa1</v>
          </cell>
        </row>
        <row r="11">
          <cell r="C11" t="str">
            <v>Banco Cetelem Argentina S.A.</v>
          </cell>
          <cell r="D11" t="str">
            <v>Argentina</v>
          </cell>
          <cell r="E11" t="str">
            <v>B1</v>
          </cell>
        </row>
        <row r="12">
          <cell r="C12" t="str">
            <v>Banco de la Ciudad de Buenos Aires</v>
          </cell>
          <cell r="D12" t="str">
            <v>Argentina</v>
          </cell>
          <cell r="E12" t="str">
            <v>Caa1</v>
          </cell>
        </row>
        <row r="13">
          <cell r="C13" t="str">
            <v>Compania Financiera Argentina S.A.</v>
          </cell>
          <cell r="D13" t="str">
            <v>Argentina</v>
          </cell>
          <cell r="E13" t="str">
            <v>Caa1</v>
          </cell>
        </row>
        <row r="14">
          <cell r="C14" t="str">
            <v>Nuevo Banco de La Rioja S.A.</v>
          </cell>
          <cell r="D14" t="str">
            <v>Argentina</v>
          </cell>
          <cell r="E14" t="str">
            <v>Caa1</v>
          </cell>
        </row>
        <row r="15">
          <cell r="C15" t="str">
            <v>Banco de Corrientes S.A.</v>
          </cell>
          <cell r="D15" t="str">
            <v>Argentina</v>
          </cell>
          <cell r="E15" t="str">
            <v>Caa1</v>
          </cell>
        </row>
        <row r="16">
          <cell r="C16" t="str">
            <v>Banco de Santiago del Estero S.A.</v>
          </cell>
          <cell r="D16" t="str">
            <v>Argentina</v>
          </cell>
          <cell r="E16" t="str">
            <v>Caa1</v>
          </cell>
        </row>
        <row r="17">
          <cell r="C17" t="str">
            <v>Banco del Tucuman S.A.</v>
          </cell>
          <cell r="D17" t="str">
            <v>Argentina</v>
          </cell>
          <cell r="E17" t="str">
            <v>Caa1</v>
          </cell>
        </row>
        <row r="18">
          <cell r="C18" t="str">
            <v>Banco Finansur S.A.</v>
          </cell>
          <cell r="D18" t="str">
            <v>Argentina</v>
          </cell>
          <cell r="E18" t="str">
            <v>Caa1</v>
          </cell>
        </row>
        <row r="19">
          <cell r="C19" t="str">
            <v>Banco Piano S.A.</v>
          </cell>
          <cell r="D19" t="str">
            <v>Argentina</v>
          </cell>
          <cell r="E19" t="str">
            <v>Caa1</v>
          </cell>
        </row>
        <row r="20">
          <cell r="C20" t="str">
            <v>Banco de Galicia y Buenos Aires S.A.</v>
          </cell>
          <cell r="D20" t="str">
            <v>Argentina</v>
          </cell>
          <cell r="E20" t="str">
            <v>Caa1</v>
          </cell>
        </row>
        <row r="21">
          <cell r="C21" t="str">
            <v>Banco Santander Rio S.A.</v>
          </cell>
          <cell r="D21" t="str">
            <v>Argentina</v>
          </cell>
          <cell r="E21" t="str">
            <v>B1</v>
          </cell>
        </row>
        <row r="22">
          <cell r="C22" t="str">
            <v>HSBC Bank Argentina S.A.</v>
          </cell>
          <cell r="D22" t="str">
            <v>Argentina</v>
          </cell>
          <cell r="E22" t="str">
            <v>B1</v>
          </cell>
        </row>
        <row r="23">
          <cell r="C23" t="str">
            <v>Banco de la Nacion Argentina</v>
          </cell>
          <cell r="D23" t="str">
            <v>Argentina</v>
          </cell>
          <cell r="E23" t="str">
            <v>Caa1</v>
          </cell>
        </row>
        <row r="24">
          <cell r="C24" t="str">
            <v>Banco Comafi S.A.</v>
          </cell>
          <cell r="D24" t="str">
            <v>Argentina</v>
          </cell>
          <cell r="E24" t="str">
            <v>Caa1</v>
          </cell>
        </row>
        <row r="25">
          <cell r="C25" t="str">
            <v>Banco Itau Argentina S.A.</v>
          </cell>
          <cell r="D25" t="str">
            <v>Argentina</v>
          </cell>
          <cell r="E25" t="str">
            <v>B1</v>
          </cell>
        </row>
        <row r="26">
          <cell r="C26" t="str">
            <v>Banco Patagonia S.A.</v>
          </cell>
          <cell r="D26" t="str">
            <v>Argentina</v>
          </cell>
          <cell r="E26" t="str">
            <v>B1</v>
          </cell>
        </row>
        <row r="27">
          <cell r="C27" t="str">
            <v>Banco Supervielle S.A.</v>
          </cell>
          <cell r="D27" t="str">
            <v>Argentina</v>
          </cell>
          <cell r="E27" t="str">
            <v>Caa1</v>
          </cell>
        </row>
        <row r="28">
          <cell r="C28" t="str">
            <v>BNP Paribas (Argentina)</v>
          </cell>
          <cell r="D28" t="str">
            <v>Argentina</v>
          </cell>
          <cell r="E28" t="str">
            <v>B1</v>
          </cell>
        </row>
        <row r="29">
          <cell r="C29" t="str">
            <v>Banco del Chubut S.A.</v>
          </cell>
          <cell r="D29" t="str">
            <v>Argentina</v>
          </cell>
          <cell r="E29" t="str">
            <v>Caa1</v>
          </cell>
        </row>
        <row r="30">
          <cell r="C30" t="str">
            <v>DSK Bank PLC</v>
          </cell>
          <cell r="D30" t="str">
            <v>Bulgaria</v>
          </cell>
          <cell r="E30" t="str">
            <v>Ba1</v>
          </cell>
        </row>
        <row r="31">
          <cell r="C31" t="str">
            <v>Raiffeisenbank (Bulgaria) EAD</v>
          </cell>
          <cell r="D31" t="str">
            <v>Bulgaria</v>
          </cell>
          <cell r="E31" t="str">
            <v>Ba2</v>
          </cell>
        </row>
        <row r="32">
          <cell r="C32" t="str">
            <v>Corporate Commercial Bank AD</v>
          </cell>
          <cell r="D32" t="str">
            <v>Bulgaria</v>
          </cell>
          <cell r="E32" t="str">
            <v>Caa1</v>
          </cell>
        </row>
        <row r="33">
          <cell r="C33" t="str">
            <v>National Bank of Bahrain BSC</v>
          </cell>
          <cell r="D33" t="str">
            <v>Bahrain</v>
          </cell>
          <cell r="E33" t="str">
            <v>Baa2</v>
          </cell>
        </row>
        <row r="34">
          <cell r="C34" t="str">
            <v>BMI Bank B.S.C.</v>
          </cell>
          <cell r="D34" t="str">
            <v>Bahrain</v>
          </cell>
          <cell r="E34" t="str">
            <v>Ba1</v>
          </cell>
        </row>
        <row r="35">
          <cell r="C35" t="str">
            <v>BBK B.S.C.</v>
          </cell>
          <cell r="D35" t="str">
            <v>Bahrain</v>
          </cell>
          <cell r="E35" t="str">
            <v>Baa2</v>
          </cell>
        </row>
        <row r="36">
          <cell r="C36" t="str">
            <v>Banco do Brasil S.A. (Bolivia)</v>
          </cell>
          <cell r="D36" t="str">
            <v>Bolivia</v>
          </cell>
          <cell r="E36" t="str">
            <v>Ba1</v>
          </cell>
        </row>
        <row r="37">
          <cell r="C37" t="str">
            <v>Cooperativa Jesus Nazareno LTDA</v>
          </cell>
          <cell r="D37" t="str">
            <v>Bolivia</v>
          </cell>
          <cell r="E37" t="str">
            <v>B2</v>
          </cell>
        </row>
        <row r="38">
          <cell r="C38" t="str">
            <v>Banco BISA S.A.</v>
          </cell>
          <cell r="D38" t="str">
            <v>Bolivia</v>
          </cell>
          <cell r="E38" t="str">
            <v>Ba2</v>
          </cell>
        </row>
        <row r="39">
          <cell r="C39" t="str">
            <v>Banco Nacional de Bolivia S.A.</v>
          </cell>
          <cell r="D39" t="str">
            <v>Bolivia</v>
          </cell>
          <cell r="E39" t="str">
            <v>Ba2</v>
          </cell>
        </row>
        <row r="40">
          <cell r="C40" t="str">
            <v>Banco Mercantil Santa Cruz S.A.</v>
          </cell>
          <cell r="D40" t="str">
            <v>Bolivia</v>
          </cell>
          <cell r="E40" t="str">
            <v>Ba2</v>
          </cell>
        </row>
        <row r="41">
          <cell r="C41" t="str">
            <v>Banco Pyme Los Andes Procredit. S.A.</v>
          </cell>
          <cell r="D41" t="str">
            <v>Bolivia</v>
          </cell>
          <cell r="E41" t="str">
            <v>Ba3</v>
          </cell>
        </row>
        <row r="42">
          <cell r="C42" t="str">
            <v>Banco de la Nacion Argentina (Bolivia)</v>
          </cell>
          <cell r="D42" t="str">
            <v>Bolivia</v>
          </cell>
          <cell r="E42" t="str">
            <v>Caa1</v>
          </cell>
        </row>
        <row r="43">
          <cell r="C43" t="str">
            <v>Banco Ganadero S.A.</v>
          </cell>
          <cell r="D43" t="str">
            <v>Bolivia</v>
          </cell>
          <cell r="E43" t="str">
            <v>Ba3</v>
          </cell>
        </row>
        <row r="44">
          <cell r="C44" t="str">
            <v>Banco Union S.A. (Bolivia)</v>
          </cell>
          <cell r="D44" t="str">
            <v>Bolivia</v>
          </cell>
          <cell r="E44" t="str">
            <v>Ba2</v>
          </cell>
        </row>
        <row r="45">
          <cell r="C45" t="str">
            <v>Banco de Credito de Bolivia S.A.</v>
          </cell>
          <cell r="D45" t="str">
            <v>Bolivia</v>
          </cell>
          <cell r="E45" t="str">
            <v>Ba1</v>
          </cell>
        </row>
        <row r="46">
          <cell r="C46" t="str">
            <v>Banco Economico S.A. (Bolivia)</v>
          </cell>
          <cell r="D46" t="str">
            <v>Bolivia</v>
          </cell>
          <cell r="E46" t="str">
            <v>Ba3</v>
          </cell>
        </row>
        <row r="47">
          <cell r="C47" t="str">
            <v>Banco Solidario S.A. (Bolivia)</v>
          </cell>
          <cell r="D47" t="str">
            <v>Bolivia</v>
          </cell>
          <cell r="E47" t="str">
            <v>Ba2</v>
          </cell>
        </row>
        <row r="48">
          <cell r="C48" t="str">
            <v>Banco Fassil S.A.</v>
          </cell>
          <cell r="D48" t="str">
            <v>Bolivia</v>
          </cell>
          <cell r="E48" t="str">
            <v>B2</v>
          </cell>
        </row>
        <row r="49">
          <cell r="C49" t="str">
            <v>Banco Pyme Ecofuturo S.A.</v>
          </cell>
          <cell r="D49" t="str">
            <v>Bolivia</v>
          </cell>
          <cell r="E49" t="str">
            <v>B2</v>
          </cell>
        </row>
        <row r="50">
          <cell r="C50" t="str">
            <v>Banco Fortaleza S.A.</v>
          </cell>
          <cell r="D50" t="str">
            <v>Bolivia</v>
          </cell>
          <cell r="E50" t="str">
            <v>B2</v>
          </cell>
        </row>
        <row r="51">
          <cell r="C51" t="str">
            <v>Banco Industrial e Comercial S.A. (Bicbanco)</v>
          </cell>
          <cell r="D51" t="str">
            <v>Brazil</v>
          </cell>
          <cell r="E51" t="str">
            <v>Ba1</v>
          </cell>
        </row>
        <row r="52">
          <cell r="C52" t="str">
            <v>HSBC Bank Brasil S.A. - Banco Multiplo</v>
          </cell>
          <cell r="D52" t="str">
            <v>Brazil</v>
          </cell>
          <cell r="E52" t="str">
            <v>A1</v>
          </cell>
        </row>
        <row r="53">
          <cell r="C53" t="str">
            <v>Banco ABC Brasil S.A.</v>
          </cell>
          <cell r="D53" t="str">
            <v>Brazil</v>
          </cell>
          <cell r="E53" t="str">
            <v>Baa3</v>
          </cell>
        </row>
        <row r="54">
          <cell r="C54" t="str">
            <v>Banco do Estado do Rio Grande do Sul S.A.</v>
          </cell>
          <cell r="D54" t="str">
            <v>Brazil</v>
          </cell>
          <cell r="E54" t="str">
            <v>Baa3</v>
          </cell>
        </row>
        <row r="55">
          <cell r="C55" t="str">
            <v>Banco Mizuho do Brasil S.A.</v>
          </cell>
          <cell r="D55" t="str">
            <v>Brazil</v>
          </cell>
          <cell r="E55" t="str">
            <v>Baa2</v>
          </cell>
        </row>
        <row r="56">
          <cell r="C56" t="str">
            <v>Banco GMAC S.A.</v>
          </cell>
          <cell r="D56" t="str">
            <v>Brazil</v>
          </cell>
          <cell r="E56" t="str">
            <v>Ba3</v>
          </cell>
        </row>
        <row r="57">
          <cell r="C57" t="str">
            <v>Banco Mercantil do Brasil S.A.</v>
          </cell>
          <cell r="D57" t="str">
            <v>Brazil</v>
          </cell>
          <cell r="E57" t="str">
            <v>B1</v>
          </cell>
        </row>
        <row r="58">
          <cell r="C58" t="str">
            <v>Banco Santander (Brasil) S.A.</v>
          </cell>
          <cell r="D58" t="str">
            <v>Brazil</v>
          </cell>
          <cell r="E58" t="str">
            <v>Baa2</v>
          </cell>
        </row>
        <row r="59">
          <cell r="C59" t="str">
            <v>Banco Itau BBA S.A.</v>
          </cell>
          <cell r="D59" t="str">
            <v>Brazil</v>
          </cell>
          <cell r="E59" t="str">
            <v>Baa1</v>
          </cell>
        </row>
        <row r="60">
          <cell r="C60" t="str">
            <v>Banco do Nordeste do Brasil S.A.</v>
          </cell>
          <cell r="D60" t="str">
            <v>Brazil</v>
          </cell>
          <cell r="E60" t="str">
            <v>Baa3</v>
          </cell>
        </row>
        <row r="61">
          <cell r="C61" t="str">
            <v>Banco Sofisa S.A.</v>
          </cell>
          <cell r="D61" t="str">
            <v>Brazil</v>
          </cell>
          <cell r="E61" t="str">
            <v>Ba2</v>
          </cell>
        </row>
        <row r="62">
          <cell r="C62" t="str">
            <v>Banco do Brasil S.A.</v>
          </cell>
          <cell r="D62" t="str">
            <v>Brazil</v>
          </cell>
          <cell r="E62" t="str">
            <v>Baa2</v>
          </cell>
        </row>
        <row r="63">
          <cell r="C63" t="str">
            <v>Itau Unibanco S.A.</v>
          </cell>
          <cell r="D63" t="str">
            <v>Brazil</v>
          </cell>
          <cell r="E63" t="str">
            <v>Baa1</v>
          </cell>
        </row>
        <row r="64">
          <cell r="C64" t="str">
            <v>Banco BMG S.A.</v>
          </cell>
          <cell r="D64" t="str">
            <v>Brazil</v>
          </cell>
          <cell r="E64" t="str">
            <v>B1</v>
          </cell>
        </row>
        <row r="65">
          <cell r="C65" t="str">
            <v>Banco Modal S.A.</v>
          </cell>
          <cell r="D65" t="str">
            <v>Brazil</v>
          </cell>
          <cell r="E65" t="str">
            <v>Ba3</v>
          </cell>
        </row>
        <row r="66">
          <cell r="C66" t="str">
            <v>Banco do Estado de Sergipe S.A.</v>
          </cell>
          <cell r="D66" t="str">
            <v>Brazil</v>
          </cell>
          <cell r="E66" t="str">
            <v>Ba2</v>
          </cell>
        </row>
        <row r="67">
          <cell r="C67" t="str">
            <v>Banco BBM S.A.</v>
          </cell>
          <cell r="D67" t="str">
            <v>Brazil</v>
          </cell>
          <cell r="E67" t="str">
            <v>Ba1</v>
          </cell>
        </row>
        <row r="68">
          <cell r="C68" t="str">
            <v>Banco Votorantim S.A.</v>
          </cell>
          <cell r="D68" t="str">
            <v>Brazil</v>
          </cell>
          <cell r="E68" t="str">
            <v>Baa2</v>
          </cell>
        </row>
        <row r="69">
          <cell r="C69" t="str">
            <v>Banco Fibra S.A.</v>
          </cell>
          <cell r="D69" t="str">
            <v>Brazil</v>
          </cell>
          <cell r="E69" t="str">
            <v>B1</v>
          </cell>
        </row>
        <row r="70">
          <cell r="C70" t="str">
            <v>BRB-Banco de Brasilia S.A.</v>
          </cell>
          <cell r="D70" t="str">
            <v>Brazil</v>
          </cell>
          <cell r="E70" t="str">
            <v>Ba3</v>
          </cell>
        </row>
        <row r="71">
          <cell r="C71" t="str">
            <v>Banco BTG Pactual S.A.</v>
          </cell>
          <cell r="D71" t="str">
            <v>Brazil</v>
          </cell>
          <cell r="E71" t="str">
            <v>Baa3</v>
          </cell>
        </row>
        <row r="72">
          <cell r="C72" t="str">
            <v>Banco Citibank S.A.</v>
          </cell>
          <cell r="D72" t="str">
            <v>Brazil</v>
          </cell>
          <cell r="E72" t="str">
            <v>Baa2</v>
          </cell>
        </row>
        <row r="73">
          <cell r="C73" t="str">
            <v>Banco Paulista S.A.</v>
          </cell>
          <cell r="D73" t="str">
            <v>Brazil</v>
          </cell>
          <cell r="E73" t="str">
            <v>B2</v>
          </cell>
        </row>
        <row r="74">
          <cell r="C74" t="str">
            <v>BES Investimento do Brasil S.A.</v>
          </cell>
          <cell r="D74" t="str">
            <v>Brazil</v>
          </cell>
          <cell r="E74" t="str">
            <v>B2</v>
          </cell>
        </row>
        <row r="75">
          <cell r="C75" t="str">
            <v>Banco Ford S.A.</v>
          </cell>
          <cell r="D75" t="str">
            <v>Brazil</v>
          </cell>
          <cell r="E75" t="str">
            <v>Ba2</v>
          </cell>
        </row>
        <row r="76">
          <cell r="C76" t="str">
            <v>Caixa Economica Federal (CAIXA)</v>
          </cell>
          <cell r="D76" t="str">
            <v>Brazil</v>
          </cell>
          <cell r="E76" t="str">
            <v>Baa2</v>
          </cell>
        </row>
        <row r="77">
          <cell r="C77" t="str">
            <v>Banco Alfa de Investimento S.A.</v>
          </cell>
          <cell r="D77" t="str">
            <v>Brazil</v>
          </cell>
          <cell r="E77" t="str">
            <v>Baa2</v>
          </cell>
        </row>
        <row r="78">
          <cell r="C78" t="str">
            <v>Banco Industrial do Brasil S.A.</v>
          </cell>
          <cell r="D78" t="str">
            <v>Brazil</v>
          </cell>
          <cell r="E78" t="str">
            <v>Ba2</v>
          </cell>
        </row>
        <row r="79">
          <cell r="C79" t="str">
            <v>Banco Indusval S.A. (BI&amp;P)</v>
          </cell>
          <cell r="D79" t="str">
            <v>Brazil</v>
          </cell>
          <cell r="E79" t="str">
            <v>Ba3</v>
          </cell>
        </row>
        <row r="80">
          <cell r="C80" t="str">
            <v>Banco Bonsucesso S.A.</v>
          </cell>
          <cell r="D80" t="str">
            <v>Brazil</v>
          </cell>
          <cell r="E80" t="str">
            <v>B2</v>
          </cell>
        </row>
        <row r="81">
          <cell r="C81" t="str">
            <v>ING Bank N.V. - Sao Paulo</v>
          </cell>
          <cell r="D81" t="str">
            <v>Brazil</v>
          </cell>
          <cell r="E81" t="str">
            <v>A2</v>
          </cell>
        </row>
        <row r="82">
          <cell r="C82" t="str">
            <v>Banco Pan S.A.</v>
          </cell>
          <cell r="D82" t="str">
            <v>Brazil</v>
          </cell>
          <cell r="E82" t="str">
            <v>Ba2</v>
          </cell>
        </row>
        <row r="83">
          <cell r="C83" t="str">
            <v>Banco Cetelem S.A.</v>
          </cell>
          <cell r="D83" t="str">
            <v>Brazil</v>
          </cell>
          <cell r="E83" t="str">
            <v>Ba1</v>
          </cell>
        </row>
        <row r="84">
          <cell r="C84" t="str">
            <v>Banco Bradesco S.A.</v>
          </cell>
          <cell r="D84" t="str">
            <v>Brazil</v>
          </cell>
          <cell r="E84" t="str">
            <v>Baa1</v>
          </cell>
        </row>
        <row r="85">
          <cell r="C85" t="str">
            <v>Banco Daycoval S.A.</v>
          </cell>
          <cell r="D85" t="str">
            <v>Brazil</v>
          </cell>
          <cell r="E85" t="str">
            <v>Baa3</v>
          </cell>
        </row>
        <row r="86">
          <cell r="C86" t="str">
            <v>Banco Pine S.A.</v>
          </cell>
          <cell r="D86" t="str">
            <v>Brazil</v>
          </cell>
          <cell r="E86" t="str">
            <v>Ba1</v>
          </cell>
        </row>
        <row r="87">
          <cell r="C87" t="str">
            <v>Banco Safra S.A.</v>
          </cell>
          <cell r="D87" t="str">
            <v>Brazil</v>
          </cell>
          <cell r="E87" t="str">
            <v>Baa2</v>
          </cell>
        </row>
        <row r="88">
          <cell r="C88" t="str">
            <v>China Merchants Bank</v>
          </cell>
          <cell r="D88" t="str">
            <v>China</v>
          </cell>
          <cell r="E88" t="str">
            <v>Baa1</v>
          </cell>
        </row>
        <row r="89">
          <cell r="C89" t="str">
            <v>Industrial &amp; Commercial Bank of China Ltd</v>
          </cell>
          <cell r="D89" t="str">
            <v>China</v>
          </cell>
          <cell r="E89" t="str">
            <v>A1</v>
          </cell>
        </row>
        <row r="90">
          <cell r="C90" t="str">
            <v>Shanghai Pudong Development Bank Co., Ltd.</v>
          </cell>
          <cell r="D90" t="str">
            <v>China</v>
          </cell>
          <cell r="E90" t="str">
            <v>Baa3</v>
          </cell>
        </row>
        <row r="91">
          <cell r="C91" t="str">
            <v>China Everbright Bank</v>
          </cell>
          <cell r="D91" t="str">
            <v>China</v>
          </cell>
          <cell r="E91" t="str">
            <v>Baa3</v>
          </cell>
        </row>
        <row r="92">
          <cell r="C92" t="str">
            <v>China CITIC Bank</v>
          </cell>
          <cell r="D92" t="str">
            <v>China</v>
          </cell>
          <cell r="E92" t="str">
            <v>Baa2</v>
          </cell>
        </row>
        <row r="93">
          <cell r="C93" t="str">
            <v>China Guangfa Bank</v>
          </cell>
          <cell r="D93" t="str">
            <v>China</v>
          </cell>
          <cell r="E93" t="str">
            <v>Ba2</v>
          </cell>
        </row>
        <row r="94">
          <cell r="C94" t="str">
            <v>China Construction Bank Corporation</v>
          </cell>
          <cell r="D94" t="str">
            <v>China</v>
          </cell>
          <cell r="E94" t="str">
            <v>A1</v>
          </cell>
        </row>
        <row r="95">
          <cell r="C95" t="str">
            <v>Bank of Communications Co., Ltd.</v>
          </cell>
          <cell r="D95" t="str">
            <v>China</v>
          </cell>
          <cell r="E95" t="str">
            <v>A2</v>
          </cell>
        </row>
        <row r="96">
          <cell r="C96" t="str">
            <v>Ping An Bank Co., Ltd</v>
          </cell>
          <cell r="D96" t="str">
            <v>China</v>
          </cell>
          <cell r="E96" t="str">
            <v>Ba1</v>
          </cell>
        </row>
        <row r="97">
          <cell r="C97" t="str">
            <v>Agricultural Bank of China Limited</v>
          </cell>
          <cell r="D97" t="str">
            <v>China</v>
          </cell>
          <cell r="E97" t="str">
            <v>A1</v>
          </cell>
        </row>
        <row r="98">
          <cell r="C98" t="str">
            <v>Banco de Credito e Inversiones</v>
          </cell>
          <cell r="D98" t="str">
            <v>Chile</v>
          </cell>
          <cell r="E98" t="str">
            <v>A1</v>
          </cell>
        </row>
        <row r="99">
          <cell r="C99" t="str">
            <v>Banco Itau Chile</v>
          </cell>
          <cell r="D99" t="str">
            <v>Chile</v>
          </cell>
          <cell r="E99" t="str">
            <v>A3</v>
          </cell>
        </row>
        <row r="100">
          <cell r="C100" t="str">
            <v>Banco del Estado de Chile</v>
          </cell>
          <cell r="D100" t="str">
            <v>Chile</v>
          </cell>
          <cell r="E100" t="str">
            <v>Aa2</v>
          </cell>
        </row>
        <row r="101">
          <cell r="C101" t="str">
            <v>BBVA (Chile)</v>
          </cell>
          <cell r="D101" t="str">
            <v>Chile</v>
          </cell>
          <cell r="E101" t="str">
            <v>Baa1</v>
          </cell>
        </row>
        <row r="102">
          <cell r="C102" t="str">
            <v>Banco Santander-Chile</v>
          </cell>
          <cell r="D102" t="str">
            <v>Chile</v>
          </cell>
          <cell r="E102" t="str">
            <v>Aa3</v>
          </cell>
        </row>
        <row r="103">
          <cell r="C103" t="str">
            <v>CorpBanca</v>
          </cell>
          <cell r="D103" t="str">
            <v>Chile</v>
          </cell>
          <cell r="E103" t="str">
            <v>Baa3</v>
          </cell>
        </row>
        <row r="104">
          <cell r="C104" t="str">
            <v>Banco de Chile</v>
          </cell>
          <cell r="D104" t="str">
            <v>Chile</v>
          </cell>
          <cell r="E104" t="str">
            <v>Aa3</v>
          </cell>
        </row>
        <row r="105">
          <cell r="C105" t="str">
            <v>Banco GNB Sudameris S.A.</v>
          </cell>
          <cell r="D105" t="str">
            <v>Colombia</v>
          </cell>
          <cell r="E105" t="str">
            <v>Ba1</v>
          </cell>
        </row>
        <row r="106">
          <cell r="C106" t="str">
            <v>BBVA Colombia S.A.</v>
          </cell>
          <cell r="D106" t="str">
            <v>Colombia</v>
          </cell>
          <cell r="E106" t="str">
            <v>Baa2</v>
          </cell>
        </row>
        <row r="107">
          <cell r="C107" t="str">
            <v>Banco de Bogota S.A.</v>
          </cell>
          <cell r="D107" t="str">
            <v>Colombia</v>
          </cell>
          <cell r="E107" t="str">
            <v>Baa1</v>
          </cell>
        </row>
        <row r="108">
          <cell r="C108" t="str">
            <v>Bancolombia S.A.</v>
          </cell>
          <cell r="D108" t="str">
            <v>Colombia</v>
          </cell>
          <cell r="E108" t="str">
            <v>Baa2</v>
          </cell>
        </row>
        <row r="109">
          <cell r="C109" t="str">
            <v>Banco Davivienda S.A.</v>
          </cell>
          <cell r="D109" t="str">
            <v>Colombia</v>
          </cell>
          <cell r="E109" t="str">
            <v>Baa3</v>
          </cell>
        </row>
        <row r="110">
          <cell r="C110" t="str">
            <v>Ceska Sporitelna, a.s.</v>
          </cell>
          <cell r="D110" t="str">
            <v>Czech Republic</v>
          </cell>
          <cell r="E110" t="str">
            <v>A2</v>
          </cell>
        </row>
        <row r="111">
          <cell r="C111" t="str">
            <v>Ceskoslovenska Obchodni Banka, a.s.</v>
          </cell>
          <cell r="D111" t="str">
            <v>Czech Republic</v>
          </cell>
          <cell r="E111" t="str">
            <v>A2</v>
          </cell>
        </row>
        <row r="112">
          <cell r="C112" t="str">
            <v>Komercni Banka a.s.</v>
          </cell>
          <cell r="D112" t="str">
            <v>Czech Republic</v>
          </cell>
          <cell r="E112" t="str">
            <v>A2</v>
          </cell>
        </row>
        <row r="113">
          <cell r="C113" t="str">
            <v>Raiffeisenbank, a.s.</v>
          </cell>
          <cell r="D113" t="str">
            <v>Czech Republic</v>
          </cell>
          <cell r="E113" t="str">
            <v>Baa3</v>
          </cell>
        </row>
        <row r="114">
          <cell r="C114" t="str">
            <v>Banco de Reservas de la Republica Dominicana</v>
          </cell>
          <cell r="D114" t="str">
            <v>Dominican Republic</v>
          </cell>
          <cell r="E114" t="str">
            <v>B1</v>
          </cell>
        </row>
        <row r="115">
          <cell r="C115" t="str">
            <v>Bank of Alexandria SAE</v>
          </cell>
          <cell r="D115" t="str">
            <v>Egypt</v>
          </cell>
          <cell r="E115" t="str">
            <v>B3</v>
          </cell>
        </row>
        <row r="116">
          <cell r="C116" t="str">
            <v>Banque du Caire SAE</v>
          </cell>
          <cell r="D116" t="str">
            <v>Egypt</v>
          </cell>
          <cell r="E116" t="str">
            <v>Caa1</v>
          </cell>
        </row>
        <row r="117">
          <cell r="C117" t="str">
            <v>Banque Misr SAE</v>
          </cell>
          <cell r="D117" t="str">
            <v>Egypt</v>
          </cell>
          <cell r="E117" t="str">
            <v>Caa1</v>
          </cell>
        </row>
        <row r="118">
          <cell r="C118" t="str">
            <v>Commercial International Bank (Egypt) SAE</v>
          </cell>
          <cell r="D118" t="str">
            <v>Egypt</v>
          </cell>
          <cell r="E118" t="str">
            <v>Caa1</v>
          </cell>
        </row>
        <row r="119">
          <cell r="C119" t="str">
            <v>National Bank of Egypt SAE</v>
          </cell>
          <cell r="D119" t="str">
            <v>Egypt</v>
          </cell>
          <cell r="E119" t="str">
            <v>Caa1</v>
          </cell>
        </row>
        <row r="120">
          <cell r="C120" t="str">
            <v>Banco Industrial S.A.</v>
          </cell>
          <cell r="D120" t="str">
            <v>Guatemala</v>
          </cell>
          <cell r="E120" t="str">
            <v>Baa3</v>
          </cell>
        </row>
        <row r="121">
          <cell r="C121" t="str">
            <v>Banco de los Trabajadores</v>
          </cell>
          <cell r="D121" t="str">
            <v>Guatemala</v>
          </cell>
          <cell r="E121" t="str">
            <v>Ba3</v>
          </cell>
        </row>
        <row r="122">
          <cell r="C122" t="str">
            <v>Chong Hing Bank Limited</v>
          </cell>
          <cell r="D122" t="str">
            <v>Hong Kong</v>
          </cell>
          <cell r="E122" t="str">
            <v>Baa2</v>
          </cell>
        </row>
        <row r="123">
          <cell r="C123" t="str">
            <v>Shanghai Commercial Bank</v>
          </cell>
          <cell r="D123" t="str">
            <v>Hong Kong</v>
          </cell>
          <cell r="E123" t="str">
            <v>A2</v>
          </cell>
        </row>
        <row r="124">
          <cell r="C124" t="str">
            <v>Wing Hang Bank, Limited</v>
          </cell>
          <cell r="D124" t="str">
            <v>Hong Kong</v>
          </cell>
          <cell r="E124" t="str">
            <v>Aa3</v>
          </cell>
        </row>
        <row r="125">
          <cell r="C125" t="str">
            <v>Wing Lung Bank Limited</v>
          </cell>
          <cell r="D125" t="str">
            <v>Hong Kong</v>
          </cell>
          <cell r="E125" t="str">
            <v>A3</v>
          </cell>
        </row>
        <row r="126">
          <cell r="C126" t="str">
            <v>DBS Bank (Hong Kong) Limited</v>
          </cell>
          <cell r="D126" t="str">
            <v>Hong Kong</v>
          </cell>
          <cell r="E126" t="str">
            <v>Aa3</v>
          </cell>
        </row>
        <row r="127">
          <cell r="C127" t="str">
            <v>Dah Sing Bank, Limited</v>
          </cell>
          <cell r="D127" t="str">
            <v>Hong Kong</v>
          </cell>
          <cell r="E127" t="str">
            <v>A3</v>
          </cell>
        </row>
        <row r="128">
          <cell r="C128" t="str">
            <v>Standard Chartered Bank (Hong Kong) Ltd</v>
          </cell>
          <cell r="D128" t="str">
            <v>Hong Kong</v>
          </cell>
          <cell r="E128" t="str">
            <v>Aa3</v>
          </cell>
        </row>
        <row r="129">
          <cell r="C129" t="str">
            <v>Hang Seng Bank Limited</v>
          </cell>
          <cell r="D129" t="str">
            <v>Hong Kong</v>
          </cell>
          <cell r="E129" t="str">
            <v>Aa2</v>
          </cell>
        </row>
        <row r="130">
          <cell r="C130" t="str">
            <v>Bank of East Asia, Limited</v>
          </cell>
          <cell r="D130" t="str">
            <v>Hong Kong</v>
          </cell>
          <cell r="E130" t="str">
            <v>A2</v>
          </cell>
        </row>
        <row r="131">
          <cell r="C131" t="str">
            <v>Nanyang Commercial Bank, Ltd.</v>
          </cell>
          <cell r="D131" t="str">
            <v>Hong Kong</v>
          </cell>
          <cell r="E131" t="str">
            <v>Aa3</v>
          </cell>
        </row>
        <row r="132">
          <cell r="C132" t="str">
            <v>Chiyu Banking Corporation, Ltd.</v>
          </cell>
          <cell r="D132" t="str">
            <v>Hong Kong</v>
          </cell>
          <cell r="E132" t="str">
            <v>Aa3</v>
          </cell>
        </row>
        <row r="133">
          <cell r="C133" t="str">
            <v>Public Bank (Hong Kong) Limited</v>
          </cell>
          <cell r="D133" t="str">
            <v>Hong Kong</v>
          </cell>
          <cell r="E133" t="str">
            <v>A3</v>
          </cell>
        </row>
        <row r="134">
          <cell r="C134" t="str">
            <v>China Construction Bank (Asia) Corp. Ltd.</v>
          </cell>
          <cell r="D134" t="str">
            <v>Hong Kong</v>
          </cell>
          <cell r="E134" t="str">
            <v>A2</v>
          </cell>
        </row>
        <row r="135">
          <cell r="C135" t="str">
            <v>Hongkong and Shanghai Banking Corp. Ltd (The)</v>
          </cell>
          <cell r="D135" t="str">
            <v>Hong Kong</v>
          </cell>
          <cell r="E135" t="str">
            <v>Aa2</v>
          </cell>
        </row>
        <row r="136">
          <cell r="C136" t="str">
            <v>Industrial &amp; Comm'l Bank of China (Asia) Ltd.</v>
          </cell>
          <cell r="D136" t="str">
            <v>Hong Kong</v>
          </cell>
          <cell r="E136" t="str">
            <v>A2</v>
          </cell>
        </row>
        <row r="137">
          <cell r="C137" t="str">
            <v>Bank of China (Hong Kong) Limited</v>
          </cell>
          <cell r="D137" t="str">
            <v>Hong Kong</v>
          </cell>
          <cell r="E137" t="str">
            <v>Aa3</v>
          </cell>
        </row>
        <row r="138">
          <cell r="C138" t="str">
            <v>China CITIC Bank International Limited</v>
          </cell>
          <cell r="D138" t="str">
            <v>Hong Kong</v>
          </cell>
          <cell r="E138" t="str">
            <v>Baa2</v>
          </cell>
        </row>
        <row r="139">
          <cell r="C139" t="str">
            <v>Budapest Bank Rt.</v>
          </cell>
          <cell r="D139" t="str">
            <v>Hungary</v>
          </cell>
          <cell r="E139" t="str">
            <v>Ba3</v>
          </cell>
        </row>
        <row r="140">
          <cell r="C140" t="str">
            <v>FHB Mortgage Bank Co. Plc.</v>
          </cell>
          <cell r="D140" t="str">
            <v>Hungary</v>
          </cell>
          <cell r="E140" t="str">
            <v>B3</v>
          </cell>
        </row>
        <row r="141">
          <cell r="C141" t="str">
            <v>Kereskedelmi &amp; Hitel Bank Rt.</v>
          </cell>
          <cell r="D141" t="str">
            <v>Hungary</v>
          </cell>
          <cell r="E141" t="str">
            <v>Ba3</v>
          </cell>
        </row>
        <row r="142">
          <cell r="C142" t="str">
            <v>MKB Bank Zrt.</v>
          </cell>
          <cell r="D142" t="str">
            <v>Hungary</v>
          </cell>
          <cell r="E142" t="str">
            <v>Caa2</v>
          </cell>
        </row>
        <row r="143">
          <cell r="C143" t="str">
            <v>OTP Bank NyRt</v>
          </cell>
          <cell r="D143" t="str">
            <v>Hungary</v>
          </cell>
          <cell r="E143" t="str">
            <v>Ba1</v>
          </cell>
        </row>
        <row r="144">
          <cell r="C144" t="str">
            <v>Erste Bank Hungary Rt</v>
          </cell>
          <cell r="D144" t="str">
            <v>Hungary</v>
          </cell>
          <cell r="E144" t="str">
            <v>B3</v>
          </cell>
        </row>
        <row r="145">
          <cell r="C145" t="str">
            <v>OTP Jelzalogbank Rt (OTP Mtge Bk)</v>
          </cell>
          <cell r="D145" t="str">
            <v>Hungary</v>
          </cell>
          <cell r="E145" t="str">
            <v>Ba1</v>
          </cell>
        </row>
        <row r="146">
          <cell r="C146" t="str">
            <v>Punjab National Bank</v>
          </cell>
          <cell r="D146" t="str">
            <v>India</v>
          </cell>
          <cell r="E146" t="str">
            <v>Baa3</v>
          </cell>
        </row>
        <row r="147">
          <cell r="C147" t="str">
            <v>HDFC Bank Limited</v>
          </cell>
          <cell r="D147" t="str">
            <v>India</v>
          </cell>
          <cell r="E147" t="str">
            <v>Baa2</v>
          </cell>
        </row>
        <row r="148">
          <cell r="C148" t="str">
            <v>Union Bank of India</v>
          </cell>
          <cell r="D148" t="str">
            <v>India</v>
          </cell>
          <cell r="E148" t="str">
            <v>Baa3</v>
          </cell>
        </row>
        <row r="149">
          <cell r="C149" t="str">
            <v>Oriental Bank of Commerce</v>
          </cell>
          <cell r="D149" t="str">
            <v>India</v>
          </cell>
          <cell r="E149" t="str">
            <v>Baa3</v>
          </cell>
        </row>
        <row r="150">
          <cell r="C150" t="str">
            <v>Canara Bank</v>
          </cell>
          <cell r="D150" t="str">
            <v>India</v>
          </cell>
          <cell r="E150" t="str">
            <v>Baa3</v>
          </cell>
        </row>
        <row r="151">
          <cell r="C151" t="str">
            <v>Axis Bank Ltd</v>
          </cell>
          <cell r="D151" t="str">
            <v>India</v>
          </cell>
          <cell r="E151" t="str">
            <v>Baa2</v>
          </cell>
        </row>
        <row r="152">
          <cell r="C152" t="str">
            <v>ICICI Bank Limited</v>
          </cell>
          <cell r="D152" t="str">
            <v>India</v>
          </cell>
          <cell r="E152" t="str">
            <v>Baa2</v>
          </cell>
        </row>
        <row r="153">
          <cell r="C153" t="str">
            <v>IDBI Bank Ltd</v>
          </cell>
          <cell r="D153" t="str">
            <v>India</v>
          </cell>
          <cell r="E153" t="str">
            <v>Baa3</v>
          </cell>
        </row>
        <row r="154">
          <cell r="C154" t="str">
            <v>Indian Overseas Bank</v>
          </cell>
          <cell r="D154" t="str">
            <v>India</v>
          </cell>
          <cell r="E154" t="str">
            <v>Baa3</v>
          </cell>
        </row>
        <row r="155">
          <cell r="C155" t="str">
            <v>State Bank of India</v>
          </cell>
          <cell r="D155" t="str">
            <v>India</v>
          </cell>
          <cell r="E155" t="str">
            <v>Baa3</v>
          </cell>
        </row>
        <row r="156">
          <cell r="C156" t="str">
            <v>Syndicate Bank</v>
          </cell>
          <cell r="D156" t="str">
            <v>India</v>
          </cell>
          <cell r="E156" t="str">
            <v>Baa3</v>
          </cell>
        </row>
        <row r="157">
          <cell r="C157" t="str">
            <v>Central Bank of India</v>
          </cell>
          <cell r="D157" t="str">
            <v>India</v>
          </cell>
          <cell r="E157" t="str">
            <v>Baa3</v>
          </cell>
        </row>
        <row r="158">
          <cell r="C158" t="str">
            <v>Bank of Baroda</v>
          </cell>
          <cell r="D158" t="str">
            <v>India</v>
          </cell>
          <cell r="E158" t="str">
            <v>Baa3</v>
          </cell>
        </row>
        <row r="159">
          <cell r="C159" t="str">
            <v>Bank of India</v>
          </cell>
          <cell r="D159" t="str">
            <v>India</v>
          </cell>
          <cell r="E159" t="str">
            <v>Baa3</v>
          </cell>
        </row>
        <row r="160">
          <cell r="C160" t="str">
            <v>PT Bank CIMB Niaga Tbk</v>
          </cell>
          <cell r="D160" t="str">
            <v>Indonesia</v>
          </cell>
          <cell r="E160" t="str">
            <v>Baa3</v>
          </cell>
        </row>
        <row r="161">
          <cell r="C161" t="str">
            <v>Bank Central Asia Tbk (P.T.)</v>
          </cell>
          <cell r="D161" t="str">
            <v>Indonesia</v>
          </cell>
          <cell r="E161" t="str">
            <v>Baa3</v>
          </cell>
        </row>
        <row r="162">
          <cell r="C162" t="str">
            <v>Bank Tabungan Negara (P.T.)</v>
          </cell>
          <cell r="D162" t="str">
            <v>Indonesia</v>
          </cell>
          <cell r="E162" t="str">
            <v>Baa3</v>
          </cell>
        </row>
        <row r="163">
          <cell r="C163" t="str">
            <v>Pan Indonesia Bank TBK (P.T.)</v>
          </cell>
          <cell r="D163" t="str">
            <v>Indonesia</v>
          </cell>
          <cell r="E163" t="str">
            <v>Baa3</v>
          </cell>
        </row>
        <row r="164">
          <cell r="C164" t="str">
            <v>Bank Mandiri (P.T.)</v>
          </cell>
          <cell r="D164" t="str">
            <v>Indonesia</v>
          </cell>
          <cell r="E164" t="str">
            <v>Baa3</v>
          </cell>
        </row>
        <row r="165">
          <cell r="C165" t="str">
            <v>Bank Danamon Indonesia TBK (P.T.)</v>
          </cell>
          <cell r="D165" t="str">
            <v>Indonesia</v>
          </cell>
          <cell r="E165" t="str">
            <v>Baa3</v>
          </cell>
        </row>
        <row r="166">
          <cell r="C166" t="str">
            <v>Bank Permata TBK (P.T.)</v>
          </cell>
          <cell r="D166" t="str">
            <v>Indonesia</v>
          </cell>
          <cell r="E166" t="str">
            <v>Baa3</v>
          </cell>
        </row>
        <row r="167">
          <cell r="C167" t="str">
            <v>Bank Negara Indonesia TBK (P.T.)</v>
          </cell>
          <cell r="D167" t="str">
            <v>Indonesia</v>
          </cell>
          <cell r="E167" t="str">
            <v>Baa3</v>
          </cell>
        </row>
        <row r="168">
          <cell r="C168" t="str">
            <v>Bank Rakyat Indonesia (P.T.)</v>
          </cell>
          <cell r="D168" t="str">
            <v>Indonesia</v>
          </cell>
          <cell r="E168" t="str">
            <v>Baa3</v>
          </cell>
        </row>
        <row r="169">
          <cell r="C169" t="str">
            <v>Bank Hapoalim B.M.</v>
          </cell>
          <cell r="D169" t="str">
            <v>Israel</v>
          </cell>
          <cell r="E169" t="str">
            <v>A2</v>
          </cell>
        </row>
        <row r="170">
          <cell r="C170" t="str">
            <v>Bank Leumi</v>
          </cell>
          <cell r="D170" t="str">
            <v>Israel</v>
          </cell>
          <cell r="E170" t="str">
            <v>A2</v>
          </cell>
        </row>
        <row r="171">
          <cell r="C171" t="str">
            <v>Israel Discount Bank</v>
          </cell>
          <cell r="D171" t="str">
            <v>Israel</v>
          </cell>
          <cell r="E171" t="str">
            <v>A3</v>
          </cell>
        </row>
        <row r="172">
          <cell r="C172" t="str">
            <v>Mizrahi Tefahot Bank</v>
          </cell>
          <cell r="D172" t="str">
            <v>Israel</v>
          </cell>
          <cell r="E172" t="str">
            <v>A2</v>
          </cell>
        </row>
        <row r="173">
          <cell r="C173" t="str">
            <v>First International Bank of Israel</v>
          </cell>
          <cell r="D173" t="str">
            <v>Israel</v>
          </cell>
          <cell r="E173" t="str">
            <v>A3</v>
          </cell>
        </row>
        <row r="174">
          <cell r="C174" t="str">
            <v>Hana Bank</v>
          </cell>
          <cell r="D174" t="str">
            <v>Korea</v>
          </cell>
          <cell r="E174" t="str">
            <v>A1</v>
          </cell>
        </row>
        <row r="175">
          <cell r="C175" t="str">
            <v>Woori Bank</v>
          </cell>
          <cell r="D175" t="str">
            <v>Korea</v>
          </cell>
          <cell r="E175" t="str">
            <v>A1</v>
          </cell>
        </row>
        <row r="176">
          <cell r="C176" t="str">
            <v>Daegu Bank, Ltd.</v>
          </cell>
          <cell r="D176" t="str">
            <v>Korea</v>
          </cell>
          <cell r="E176" t="str">
            <v>A2</v>
          </cell>
        </row>
        <row r="177">
          <cell r="C177" t="str">
            <v>Citibank Korea Inc</v>
          </cell>
          <cell r="D177" t="str">
            <v>Korea</v>
          </cell>
          <cell r="E177" t="str">
            <v>A2</v>
          </cell>
        </row>
        <row r="178">
          <cell r="C178" t="str">
            <v>Korea Development Bank</v>
          </cell>
          <cell r="D178" t="str">
            <v>Korea</v>
          </cell>
          <cell r="E178" t="str">
            <v>Aa3</v>
          </cell>
        </row>
        <row r="179">
          <cell r="C179" t="str">
            <v>Suhyup Bank</v>
          </cell>
          <cell r="D179" t="str">
            <v>Korea</v>
          </cell>
          <cell r="E179" t="str">
            <v>A2</v>
          </cell>
        </row>
        <row r="180">
          <cell r="C180" t="str">
            <v>Busan Bank</v>
          </cell>
          <cell r="D180" t="str">
            <v>Korea</v>
          </cell>
          <cell r="E180" t="str">
            <v>A2</v>
          </cell>
        </row>
        <row r="181">
          <cell r="C181" t="str">
            <v>Korea Exchange Bank</v>
          </cell>
          <cell r="D181" t="str">
            <v>Korea</v>
          </cell>
          <cell r="E181" t="str">
            <v>A1</v>
          </cell>
        </row>
        <row r="182">
          <cell r="C182" t="str">
            <v>Standard Chartered Bank Korea Limited</v>
          </cell>
          <cell r="D182" t="str">
            <v>Korea</v>
          </cell>
          <cell r="E182" t="str">
            <v>A1</v>
          </cell>
        </row>
        <row r="183">
          <cell r="C183" t="str">
            <v>Kookmin Bank</v>
          </cell>
          <cell r="D183" t="str">
            <v>Korea</v>
          </cell>
          <cell r="E183" t="str">
            <v>A1</v>
          </cell>
        </row>
        <row r="184">
          <cell r="C184" t="str">
            <v>Industrial Bank of Korea</v>
          </cell>
          <cell r="D184" t="str">
            <v>Korea</v>
          </cell>
          <cell r="E184" t="str">
            <v>Aa3</v>
          </cell>
        </row>
        <row r="185">
          <cell r="C185" t="str">
            <v>Shinhan Bank</v>
          </cell>
          <cell r="D185" t="str">
            <v>Korea</v>
          </cell>
          <cell r="E185" t="str">
            <v>A1</v>
          </cell>
        </row>
        <row r="186">
          <cell r="C186" t="str">
            <v>Boubyan Bank</v>
          </cell>
          <cell r="D186" t="str">
            <v>Kuwait</v>
          </cell>
          <cell r="E186" t="str">
            <v>Baa1</v>
          </cell>
        </row>
        <row r="187">
          <cell r="C187" t="str">
            <v>Commercial Bank of Kuwait S.A.K.</v>
          </cell>
          <cell r="D187" t="str">
            <v>Kuwait</v>
          </cell>
          <cell r="E187" t="str">
            <v>A3</v>
          </cell>
        </row>
        <row r="188">
          <cell r="C188" t="str">
            <v>Ahli United Bank K.S.C.</v>
          </cell>
          <cell r="D188" t="str">
            <v>Kuwait</v>
          </cell>
          <cell r="E188" t="str">
            <v>A2</v>
          </cell>
        </row>
        <row r="189">
          <cell r="C189" t="str">
            <v>Burgan Bank SAK</v>
          </cell>
          <cell r="D189" t="str">
            <v>Kuwait</v>
          </cell>
          <cell r="E189" t="str">
            <v>A3</v>
          </cell>
        </row>
        <row r="190">
          <cell r="C190" t="str">
            <v>Kuwait Finance House</v>
          </cell>
          <cell r="D190" t="str">
            <v>Kuwait</v>
          </cell>
          <cell r="E190" t="str">
            <v>A1</v>
          </cell>
        </row>
        <row r="191">
          <cell r="C191" t="str">
            <v>National Bank of Kuwait S.A.K.</v>
          </cell>
          <cell r="D191" t="str">
            <v>Kuwait</v>
          </cell>
          <cell r="E191" t="str">
            <v>Aa3</v>
          </cell>
        </row>
        <row r="192">
          <cell r="C192" t="str">
            <v>Gulf Bank K.S.C.</v>
          </cell>
          <cell r="D192" t="str">
            <v>Kuwait</v>
          </cell>
          <cell r="E192" t="str">
            <v>Baa1</v>
          </cell>
        </row>
        <row r="193">
          <cell r="C193" t="str">
            <v>Al Ahli Bank of Kuwait K.S.C</v>
          </cell>
          <cell r="D193" t="str">
            <v>Kuwait</v>
          </cell>
          <cell r="E193" t="str">
            <v>A2</v>
          </cell>
        </row>
        <row r="194">
          <cell r="C194" t="str">
            <v>LGT Bank AG</v>
          </cell>
          <cell r="D194" t="str">
            <v>Liechtenstein</v>
          </cell>
          <cell r="E194" t="str">
            <v>A1</v>
          </cell>
        </row>
        <row r="195">
          <cell r="C195" t="str">
            <v>CIMB Bank Berhad</v>
          </cell>
          <cell r="D195" t="str">
            <v>Malaysia</v>
          </cell>
          <cell r="E195" t="str">
            <v>A1</v>
          </cell>
        </row>
        <row r="196">
          <cell r="C196" t="str">
            <v>Hong Leong Bank Berhad</v>
          </cell>
          <cell r="D196" t="str">
            <v>Malaysia</v>
          </cell>
          <cell r="E196" t="str">
            <v>A2</v>
          </cell>
        </row>
        <row r="197">
          <cell r="C197" t="str">
            <v>Public Bank Berhad</v>
          </cell>
          <cell r="D197" t="str">
            <v>Malaysia</v>
          </cell>
          <cell r="E197" t="str">
            <v>A1</v>
          </cell>
        </row>
        <row r="198">
          <cell r="C198" t="str">
            <v>Malayan Banking Berhad</v>
          </cell>
          <cell r="D198" t="str">
            <v>Malaysia</v>
          </cell>
          <cell r="E198" t="str">
            <v>A1</v>
          </cell>
        </row>
        <row r="199">
          <cell r="C199" t="str">
            <v>RHB Bank Berhad</v>
          </cell>
          <cell r="D199" t="str">
            <v>Malaysia</v>
          </cell>
          <cell r="E199" t="str">
            <v>A3</v>
          </cell>
        </row>
        <row r="200">
          <cell r="C200" t="str">
            <v>HSBC Bank Malaysia Berhad</v>
          </cell>
          <cell r="D200" t="str">
            <v>Malaysia</v>
          </cell>
          <cell r="E200" t="str">
            <v>A1</v>
          </cell>
        </row>
        <row r="201">
          <cell r="C201" t="str">
            <v>Standard Chartered Bank Malaysia Berhad</v>
          </cell>
          <cell r="D201" t="str">
            <v>Malaysia</v>
          </cell>
          <cell r="E201" t="str">
            <v>A1</v>
          </cell>
        </row>
        <row r="202">
          <cell r="C202" t="str">
            <v>AmBank (M) Berhad</v>
          </cell>
          <cell r="D202" t="str">
            <v>Malaysia</v>
          </cell>
          <cell r="E202" t="str">
            <v>Baa1</v>
          </cell>
        </row>
        <row r="203">
          <cell r="C203" t="str">
            <v>BMCE Bank</v>
          </cell>
          <cell r="D203" t="str">
            <v>Morocco</v>
          </cell>
          <cell r="E203" t="str">
            <v>Ba1</v>
          </cell>
        </row>
        <row r="204">
          <cell r="C204" t="str">
            <v>Credit du Maroc</v>
          </cell>
          <cell r="D204" t="str">
            <v>Morocco</v>
          </cell>
          <cell r="E204" t="str">
            <v>Baa3</v>
          </cell>
        </row>
        <row r="205">
          <cell r="C205" t="str">
            <v>Banco Nacional de Mexico, S.A.</v>
          </cell>
          <cell r="D205" t="str">
            <v>Mexico</v>
          </cell>
          <cell r="E205" t="str">
            <v>A3</v>
          </cell>
        </row>
        <row r="206">
          <cell r="C206" t="str">
            <v>Scotiabank Inverlat S.A.</v>
          </cell>
          <cell r="D206" t="str">
            <v>Mexico</v>
          </cell>
          <cell r="E206" t="str">
            <v>A2</v>
          </cell>
        </row>
        <row r="207">
          <cell r="C207" t="str">
            <v>Deutsche Bank Mexico, S.A.</v>
          </cell>
          <cell r="D207" t="str">
            <v>Mexico</v>
          </cell>
          <cell r="E207" t="str">
            <v>Baa3</v>
          </cell>
        </row>
        <row r="208">
          <cell r="C208" t="str">
            <v>Banco Santander (Mexico), S.A.</v>
          </cell>
          <cell r="D208" t="str">
            <v>Mexico</v>
          </cell>
          <cell r="E208" t="str">
            <v>A3</v>
          </cell>
        </row>
        <row r="209">
          <cell r="C209" t="str">
            <v>BBVA Bancomer, S.A.</v>
          </cell>
          <cell r="D209" t="str">
            <v>Mexico</v>
          </cell>
          <cell r="E209" t="str">
            <v>A2</v>
          </cell>
        </row>
        <row r="210">
          <cell r="C210" t="str">
            <v>Banco Azteca, S.A.</v>
          </cell>
          <cell r="D210" t="str">
            <v>Mexico</v>
          </cell>
          <cell r="E210" t="str">
            <v>Ba1</v>
          </cell>
        </row>
        <row r="211">
          <cell r="C211" t="str">
            <v>Volkswagen Bank, S.A.</v>
          </cell>
          <cell r="D211" t="str">
            <v>Mexico</v>
          </cell>
          <cell r="E211" t="str">
            <v>Ba2</v>
          </cell>
        </row>
        <row r="212">
          <cell r="C212" t="str">
            <v>Barclays Bank Mexico, S.A.</v>
          </cell>
          <cell r="D212" t="str">
            <v>Mexico</v>
          </cell>
          <cell r="E212" t="str">
            <v>Baa3</v>
          </cell>
        </row>
        <row r="213">
          <cell r="C213" t="str">
            <v>Banco Mercantil del Norte, S.A.</v>
          </cell>
          <cell r="D213" t="str">
            <v>Mexico</v>
          </cell>
          <cell r="E213" t="str">
            <v>A2</v>
          </cell>
        </row>
        <row r="214">
          <cell r="C214" t="str">
            <v>Banco del Bajio, S.A.</v>
          </cell>
          <cell r="D214" t="str">
            <v>Mexico</v>
          </cell>
          <cell r="E214" t="str">
            <v>Baa3</v>
          </cell>
        </row>
        <row r="215">
          <cell r="C215" t="str">
            <v>Banco Interacciones, S.A.</v>
          </cell>
          <cell r="D215" t="str">
            <v>Mexico</v>
          </cell>
          <cell r="E215" t="str">
            <v>Ba2</v>
          </cell>
        </row>
        <row r="216">
          <cell r="C216" t="str">
            <v>Banco Regional de Monterrey, S.A.</v>
          </cell>
          <cell r="D216" t="str">
            <v>Mexico</v>
          </cell>
          <cell r="E216" t="str">
            <v>Baa2</v>
          </cell>
        </row>
        <row r="217">
          <cell r="C217" t="str">
            <v>Banco Ve por Mas, S.A.</v>
          </cell>
          <cell r="D217" t="str">
            <v>Mexico</v>
          </cell>
          <cell r="E217" t="str">
            <v>Ba3</v>
          </cell>
        </row>
        <row r="218">
          <cell r="C218" t="str">
            <v>HSBC Mexico, S.A.</v>
          </cell>
          <cell r="D218" t="str">
            <v>Mexico</v>
          </cell>
          <cell r="E218" t="str">
            <v>A2</v>
          </cell>
        </row>
        <row r="219">
          <cell r="C219" t="str">
            <v>National Bank of Oman Limited (SAOG)</v>
          </cell>
          <cell r="D219" t="str">
            <v>Oman</v>
          </cell>
          <cell r="E219" t="str">
            <v>A3</v>
          </cell>
        </row>
        <row r="220">
          <cell r="C220" t="str">
            <v>BankMuscat S.A.O.G.</v>
          </cell>
          <cell r="D220" t="str">
            <v>Oman</v>
          </cell>
          <cell r="E220" t="str">
            <v>A1</v>
          </cell>
        </row>
        <row r="221">
          <cell r="C221" t="str">
            <v>HSBC Bank Oman SAOG</v>
          </cell>
          <cell r="D221" t="str">
            <v>Oman</v>
          </cell>
          <cell r="E221" t="str">
            <v>A3</v>
          </cell>
        </row>
        <row r="222">
          <cell r="C222" t="str">
            <v>Oman Arab Bank (SAOC)</v>
          </cell>
          <cell r="D222" t="str">
            <v>Oman</v>
          </cell>
          <cell r="E222" t="str">
            <v>A2</v>
          </cell>
        </row>
        <row r="223">
          <cell r="C223" t="str">
            <v>Bank Dhofar SAOG</v>
          </cell>
          <cell r="D223" t="str">
            <v>Oman</v>
          </cell>
          <cell r="E223" t="str">
            <v>A3</v>
          </cell>
        </row>
        <row r="224">
          <cell r="C224" t="str">
            <v>Philippine National Bank</v>
          </cell>
          <cell r="D224" t="str">
            <v>Philippines</v>
          </cell>
          <cell r="E224" t="str">
            <v>Ba2</v>
          </cell>
        </row>
        <row r="225">
          <cell r="C225" t="str">
            <v>Land Bank of the Philippines</v>
          </cell>
          <cell r="D225" t="str">
            <v>Philippines</v>
          </cell>
          <cell r="E225" t="str">
            <v>Baa3</v>
          </cell>
        </row>
        <row r="226">
          <cell r="C226" t="str">
            <v>Rizal Commercial Banking Corporation</v>
          </cell>
          <cell r="D226" t="str">
            <v>Philippines</v>
          </cell>
          <cell r="E226" t="str">
            <v>Ba2</v>
          </cell>
        </row>
        <row r="227">
          <cell r="C227" t="str">
            <v>BDO UNIBANK, INC</v>
          </cell>
          <cell r="D227" t="str">
            <v>Philippines</v>
          </cell>
          <cell r="E227" t="str">
            <v>Baa3</v>
          </cell>
        </row>
        <row r="228">
          <cell r="C228" t="str">
            <v>United Coconut Planters Bank</v>
          </cell>
          <cell r="D228" t="str">
            <v>Philippines</v>
          </cell>
          <cell r="E228" t="str">
            <v>B2</v>
          </cell>
        </row>
        <row r="229">
          <cell r="C229" t="str">
            <v>Bank of the Philippine Islands</v>
          </cell>
          <cell r="D229" t="str">
            <v>Philippines</v>
          </cell>
          <cell r="E229" t="str">
            <v>Baa3</v>
          </cell>
        </row>
        <row r="230">
          <cell r="C230" t="str">
            <v>Metropolitan Bank &amp; Trust Company</v>
          </cell>
          <cell r="D230" t="str">
            <v>Philippines</v>
          </cell>
          <cell r="E230" t="str">
            <v>Baa3</v>
          </cell>
        </row>
        <row r="231">
          <cell r="C231" t="str">
            <v>Allied Bank Limited</v>
          </cell>
          <cell r="D231" t="str">
            <v>Pakistan</v>
          </cell>
          <cell r="E231" t="str">
            <v>B3</v>
          </cell>
        </row>
        <row r="232">
          <cell r="C232" t="str">
            <v>National Bank of Pakistan</v>
          </cell>
          <cell r="D232" t="str">
            <v>Pakistan</v>
          </cell>
          <cell r="E232" t="str">
            <v>B3</v>
          </cell>
        </row>
        <row r="233">
          <cell r="C233" t="str">
            <v>MCB Bank Limited</v>
          </cell>
          <cell r="D233" t="str">
            <v>Pakistan</v>
          </cell>
          <cell r="E233" t="str">
            <v>B3</v>
          </cell>
        </row>
        <row r="234">
          <cell r="C234" t="str">
            <v>Habib Bank Ltd.</v>
          </cell>
          <cell r="D234" t="str">
            <v>Pakistan</v>
          </cell>
          <cell r="E234" t="str">
            <v>B3</v>
          </cell>
        </row>
        <row r="235">
          <cell r="C235" t="str">
            <v>United Bank Ltd.</v>
          </cell>
          <cell r="D235" t="str">
            <v>Pakistan</v>
          </cell>
          <cell r="E235" t="str">
            <v>B3</v>
          </cell>
        </row>
        <row r="236">
          <cell r="C236" t="str">
            <v>Credit Agricole Bank Polska S.A.</v>
          </cell>
          <cell r="D236" t="str">
            <v>Poland</v>
          </cell>
          <cell r="E236" t="str">
            <v>Baa3</v>
          </cell>
        </row>
        <row r="237">
          <cell r="C237" t="str">
            <v>Getin Noble Bank S.A.</v>
          </cell>
          <cell r="D237" t="str">
            <v>Poland</v>
          </cell>
          <cell r="E237" t="str">
            <v>Ba2</v>
          </cell>
        </row>
        <row r="238">
          <cell r="C238" t="str">
            <v>Bank Millennium S.A.</v>
          </cell>
          <cell r="D238" t="str">
            <v>Poland</v>
          </cell>
          <cell r="E238" t="str">
            <v>Ba2</v>
          </cell>
        </row>
        <row r="239">
          <cell r="C239" t="str">
            <v>Bank Handlowy w Warszawie S.A.</v>
          </cell>
          <cell r="D239" t="str">
            <v>Poland</v>
          </cell>
          <cell r="E239" t="str">
            <v>Baa3</v>
          </cell>
        </row>
        <row r="240">
          <cell r="C240" t="str">
            <v>mBank S.A.</v>
          </cell>
          <cell r="D240" t="str">
            <v>Poland</v>
          </cell>
          <cell r="E240" t="str">
            <v>Baa3</v>
          </cell>
        </row>
        <row r="241">
          <cell r="C241" t="str">
            <v>Bank BPH S.A.</v>
          </cell>
          <cell r="D241" t="str">
            <v>Poland</v>
          </cell>
          <cell r="E241" t="str">
            <v>Baa2</v>
          </cell>
        </row>
        <row r="242">
          <cell r="C242" t="str">
            <v>ING Bank Slaski S.A.</v>
          </cell>
          <cell r="D242" t="str">
            <v>Poland</v>
          </cell>
          <cell r="E242" t="str">
            <v>Baa1</v>
          </cell>
        </row>
        <row r="243">
          <cell r="C243" t="str">
            <v>Bank Gospodarki Zywnosciowej S.A.</v>
          </cell>
          <cell r="D243" t="str">
            <v>Poland</v>
          </cell>
          <cell r="E243" t="str">
            <v>Baa3</v>
          </cell>
        </row>
        <row r="244">
          <cell r="C244" t="str">
            <v>Bank Polska Kasa Opieki S.A.</v>
          </cell>
          <cell r="D244" t="str">
            <v>Poland</v>
          </cell>
          <cell r="E244" t="str">
            <v>A2</v>
          </cell>
        </row>
        <row r="245">
          <cell r="C245" t="str">
            <v>Powszechna Kasa Oszczednosci Bank Polski S.A.</v>
          </cell>
          <cell r="D245" t="str">
            <v>Poland</v>
          </cell>
          <cell r="E245" t="str">
            <v>A2</v>
          </cell>
        </row>
        <row r="246">
          <cell r="C246" t="str">
            <v>Bank Zachodni WBK S.A.</v>
          </cell>
          <cell r="D246" t="str">
            <v>Poland</v>
          </cell>
          <cell r="E246" t="str">
            <v>Baa1</v>
          </cell>
        </row>
        <row r="247">
          <cell r="C247" t="str">
            <v>Banco de Credito del Peru</v>
          </cell>
          <cell r="D247" t="str">
            <v>Peru</v>
          </cell>
          <cell r="E247" t="str">
            <v>Baa1</v>
          </cell>
        </row>
        <row r="248">
          <cell r="C248" t="str">
            <v>Scotiabank Peru</v>
          </cell>
          <cell r="D248" t="str">
            <v>Peru</v>
          </cell>
          <cell r="E248" t="str">
            <v>Baa1</v>
          </cell>
        </row>
        <row r="249">
          <cell r="C249" t="str">
            <v>Banco Internacional del Peru - Interbank</v>
          </cell>
          <cell r="D249" t="str">
            <v>Peru</v>
          </cell>
          <cell r="E249" t="str">
            <v>Baa2</v>
          </cell>
        </row>
        <row r="250">
          <cell r="C250" t="str">
            <v>Banca Comerciala Romana S.A.</v>
          </cell>
          <cell r="D250" t="str">
            <v>Romania</v>
          </cell>
          <cell r="E250" t="str">
            <v>Ba3</v>
          </cell>
        </row>
        <row r="251">
          <cell r="C251" t="str">
            <v>BRD - Groupe Societe Generale</v>
          </cell>
          <cell r="D251" t="str">
            <v>Romania</v>
          </cell>
          <cell r="E251" t="str">
            <v>Ba2</v>
          </cell>
        </row>
        <row r="252">
          <cell r="C252" t="str">
            <v>Raiffeisen Bank SA</v>
          </cell>
          <cell r="D252" t="str">
            <v>Romania</v>
          </cell>
          <cell r="E252" t="str">
            <v>Ba1</v>
          </cell>
        </row>
        <row r="253">
          <cell r="C253" t="str">
            <v>FirstRand Bank Limited</v>
          </cell>
          <cell r="D253" t="str">
            <v>South Africa</v>
          </cell>
          <cell r="E253" t="str">
            <v>Baa1</v>
          </cell>
        </row>
        <row r="254">
          <cell r="C254" t="str">
            <v>Standard Bank of South Africa</v>
          </cell>
          <cell r="D254" t="str">
            <v>South Africa</v>
          </cell>
          <cell r="E254" t="str">
            <v>Baa1</v>
          </cell>
        </row>
        <row r="255">
          <cell r="C255" t="str">
            <v>Capitec Bank Limited</v>
          </cell>
          <cell r="D255" t="str">
            <v>South Africa</v>
          </cell>
          <cell r="E255" t="str">
            <v>Ba2</v>
          </cell>
        </row>
        <row r="256">
          <cell r="C256" t="str">
            <v>Grindrod Bank Limited</v>
          </cell>
          <cell r="D256" t="str">
            <v>South Africa</v>
          </cell>
          <cell r="E256" t="str">
            <v>Ba3</v>
          </cell>
        </row>
        <row r="257">
          <cell r="C257" t="str">
            <v>Nedbank Limited</v>
          </cell>
          <cell r="D257" t="str">
            <v>South Africa</v>
          </cell>
          <cell r="E257" t="str">
            <v>Baa1</v>
          </cell>
        </row>
        <row r="258">
          <cell r="C258" t="str">
            <v>ABSA Bank Limited</v>
          </cell>
          <cell r="D258" t="str">
            <v>South Africa</v>
          </cell>
          <cell r="E258" t="str">
            <v>Baa1</v>
          </cell>
        </row>
        <row r="259">
          <cell r="C259" t="str">
            <v>Investec Bank Ltd.</v>
          </cell>
          <cell r="D259" t="str">
            <v>South Africa</v>
          </cell>
          <cell r="E259" t="str">
            <v>Baa1</v>
          </cell>
        </row>
        <row r="260">
          <cell r="C260" t="str">
            <v>Mercantile Bank Limited</v>
          </cell>
          <cell r="D260" t="str">
            <v>South Africa</v>
          </cell>
          <cell r="E260" t="str">
            <v>Ba3</v>
          </cell>
        </row>
        <row r="261">
          <cell r="C261" t="str">
            <v>African Bank Limited</v>
          </cell>
          <cell r="D261" t="str">
            <v>South Africa</v>
          </cell>
          <cell r="E261" t="str">
            <v>Caa2</v>
          </cell>
        </row>
        <row r="262">
          <cell r="C262" t="str">
            <v>Bidvest Bank Limited</v>
          </cell>
          <cell r="D262" t="str">
            <v>South Africa</v>
          </cell>
          <cell r="E262" t="str">
            <v>Ba1</v>
          </cell>
        </row>
        <row r="263">
          <cell r="C263" t="str">
            <v>Banque Saudi Fransi</v>
          </cell>
          <cell r="D263" t="str">
            <v>Saudi Arabia</v>
          </cell>
          <cell r="E263" t="str">
            <v>Aa3</v>
          </cell>
        </row>
        <row r="264">
          <cell r="C264" t="str">
            <v>Al Rajhi Bank</v>
          </cell>
          <cell r="D264" t="str">
            <v>Saudi Arabia</v>
          </cell>
          <cell r="E264" t="str">
            <v>A1</v>
          </cell>
        </row>
        <row r="265">
          <cell r="C265" t="str">
            <v>Arab National Bank</v>
          </cell>
          <cell r="D265" t="str">
            <v>Saudi Arabia</v>
          </cell>
          <cell r="E265" t="str">
            <v>A1</v>
          </cell>
        </row>
        <row r="266">
          <cell r="C266" t="str">
            <v>Bank Al-Jazira</v>
          </cell>
          <cell r="D266" t="str">
            <v>Saudi Arabia</v>
          </cell>
          <cell r="E266" t="str">
            <v>A3</v>
          </cell>
        </row>
        <row r="267">
          <cell r="C267" t="str">
            <v>National Commercial Bank</v>
          </cell>
          <cell r="D267" t="str">
            <v>Saudi Arabia</v>
          </cell>
          <cell r="E267" t="str">
            <v>A1</v>
          </cell>
        </row>
        <row r="268">
          <cell r="C268" t="str">
            <v>Riyad Bank</v>
          </cell>
          <cell r="D268" t="str">
            <v>Saudi Arabia</v>
          </cell>
          <cell r="E268" t="str">
            <v>A1</v>
          </cell>
        </row>
        <row r="269">
          <cell r="C269" t="str">
            <v>Samba Financial Group</v>
          </cell>
          <cell r="D269" t="str">
            <v>Saudi Arabia</v>
          </cell>
          <cell r="E269" t="str">
            <v>Aa3</v>
          </cell>
        </row>
        <row r="270">
          <cell r="C270" t="str">
            <v>Saudi British Bank</v>
          </cell>
          <cell r="D270" t="str">
            <v>Saudi Arabia</v>
          </cell>
          <cell r="E270" t="str">
            <v>Aa3</v>
          </cell>
        </row>
        <row r="271">
          <cell r="C271" t="str">
            <v>Saudi Hollandi Bank</v>
          </cell>
          <cell r="D271" t="str">
            <v>Saudi Arabia</v>
          </cell>
          <cell r="E271" t="str">
            <v>A1</v>
          </cell>
        </row>
        <row r="272">
          <cell r="C272" t="str">
            <v>Saudi Investment Bank</v>
          </cell>
          <cell r="D272" t="str">
            <v>Saudi Arabia</v>
          </cell>
          <cell r="E272" t="str">
            <v>A2</v>
          </cell>
        </row>
        <row r="273">
          <cell r="C273" t="str">
            <v>Standard Chartered Bank (Thai) Public Co Ltd</v>
          </cell>
          <cell r="D273" t="str">
            <v>Thailand</v>
          </cell>
          <cell r="E273" t="str">
            <v>A3</v>
          </cell>
        </row>
        <row r="274">
          <cell r="C274" t="str">
            <v>Government Housing Bank of Thailand</v>
          </cell>
          <cell r="D274" t="str">
            <v>Thailand</v>
          </cell>
          <cell r="E274" t="str">
            <v>Baa1</v>
          </cell>
        </row>
        <row r="275">
          <cell r="C275" t="str">
            <v>Krung Thai Bank Public Company Limited</v>
          </cell>
          <cell r="D275" t="str">
            <v>Thailand</v>
          </cell>
          <cell r="E275" t="str">
            <v>Baa1</v>
          </cell>
        </row>
        <row r="276">
          <cell r="C276" t="str">
            <v>United Overseas Bank (Thai) Public Co Ltd</v>
          </cell>
          <cell r="D276" t="str">
            <v>Thailand</v>
          </cell>
          <cell r="E276" t="str">
            <v>Baa1</v>
          </cell>
        </row>
        <row r="277">
          <cell r="C277" t="str">
            <v>KASIKORNBANK Public Company Limited</v>
          </cell>
          <cell r="D277" t="str">
            <v>Thailand</v>
          </cell>
          <cell r="E277" t="str">
            <v>A3</v>
          </cell>
        </row>
        <row r="278">
          <cell r="C278" t="str">
            <v>SME Development  Bank of Thailand</v>
          </cell>
          <cell r="D278" t="str">
            <v>Thailand</v>
          </cell>
          <cell r="E278" t="str">
            <v>Baa2</v>
          </cell>
        </row>
        <row r="279">
          <cell r="C279" t="str">
            <v>TMB Bank Public Company Limited</v>
          </cell>
          <cell r="D279" t="str">
            <v>Thailand</v>
          </cell>
          <cell r="E279" t="str">
            <v>Baa3</v>
          </cell>
        </row>
        <row r="280">
          <cell r="C280" t="str">
            <v>Siam Commercial Bank Public Company Limited</v>
          </cell>
          <cell r="D280" t="str">
            <v>Thailand</v>
          </cell>
          <cell r="E280" t="str">
            <v>A3</v>
          </cell>
        </row>
        <row r="281">
          <cell r="C281" t="str">
            <v>Bank of Ayudhya</v>
          </cell>
          <cell r="D281" t="str">
            <v>Thailand</v>
          </cell>
          <cell r="E281" t="str">
            <v>Baa1</v>
          </cell>
        </row>
        <row r="282">
          <cell r="C282" t="str">
            <v>Bangkok Bank Public Company Limited</v>
          </cell>
          <cell r="D282" t="str">
            <v>Thailand</v>
          </cell>
          <cell r="E282" t="str">
            <v>A3</v>
          </cell>
        </row>
        <row r="283">
          <cell r="C283" t="str">
            <v>Bank of Taiwan</v>
          </cell>
          <cell r="D283" t="str">
            <v>Taiwan</v>
          </cell>
          <cell r="E283" t="str">
            <v>Aa3</v>
          </cell>
        </row>
        <row r="284">
          <cell r="C284" t="str">
            <v>Land Bank of Taiwan</v>
          </cell>
          <cell r="D284" t="str">
            <v>Taiwan</v>
          </cell>
          <cell r="E284" t="str">
            <v>Aa3</v>
          </cell>
        </row>
        <row r="285">
          <cell r="C285" t="str">
            <v>Taipei Fubon Commercial Bank Co Ltd</v>
          </cell>
          <cell r="D285" t="str">
            <v>Taiwan</v>
          </cell>
          <cell r="E285" t="str">
            <v>A2</v>
          </cell>
        </row>
        <row r="286">
          <cell r="C286" t="str">
            <v>E. Sun Commercial Bank, Ltd.</v>
          </cell>
          <cell r="D286" t="str">
            <v>Taiwan</v>
          </cell>
          <cell r="E286" t="str">
            <v>A3</v>
          </cell>
        </row>
        <row r="287">
          <cell r="C287" t="str">
            <v>Mega International Commercial Bank</v>
          </cell>
          <cell r="D287" t="str">
            <v>Taiwan</v>
          </cell>
          <cell r="E287" t="str">
            <v>A1</v>
          </cell>
        </row>
        <row r="288">
          <cell r="C288" t="str">
            <v>Cathay United Bank Co., Ltd</v>
          </cell>
          <cell r="D288" t="str">
            <v>Taiwan</v>
          </cell>
          <cell r="E288" t="str">
            <v>A2</v>
          </cell>
        </row>
        <row r="289">
          <cell r="C289" t="str">
            <v>Hua Nan Commercial Bank Ltd.</v>
          </cell>
          <cell r="D289" t="str">
            <v>Taiwan</v>
          </cell>
          <cell r="E289" t="str">
            <v>A3</v>
          </cell>
        </row>
        <row r="290">
          <cell r="C290" t="str">
            <v>CTBC Bank Co., Ltd.</v>
          </cell>
          <cell r="D290" t="str">
            <v>Taiwan</v>
          </cell>
          <cell r="E290" t="str">
            <v>A2</v>
          </cell>
        </row>
        <row r="291">
          <cell r="C291" t="str">
            <v>First Commercial Bank</v>
          </cell>
          <cell r="D291" t="str">
            <v>Taiwan</v>
          </cell>
          <cell r="E291" t="str">
            <v>A3</v>
          </cell>
        </row>
        <row r="292">
          <cell r="C292" t="str">
            <v>Chang Hwa Commercial Bank</v>
          </cell>
          <cell r="D292" t="str">
            <v>Taiwan</v>
          </cell>
          <cell r="E292" t="str">
            <v>A3</v>
          </cell>
        </row>
        <row r="293">
          <cell r="C293" t="str">
            <v>First Citizens Bank Limited</v>
          </cell>
          <cell r="D293" t="str">
            <v>Trinidad &amp; Tobago</v>
          </cell>
          <cell r="E293" t="str">
            <v>Baa1</v>
          </cell>
        </row>
        <row r="294">
          <cell r="C294" t="str">
            <v>HSBC Bank A.S. (Turkey)</v>
          </cell>
          <cell r="D294" t="str">
            <v>Turkey</v>
          </cell>
          <cell r="E294" t="str">
            <v>Baa2</v>
          </cell>
        </row>
        <row r="295">
          <cell r="C295" t="str">
            <v>Finansbank AS</v>
          </cell>
          <cell r="D295" t="str">
            <v>Turkey</v>
          </cell>
          <cell r="E295" t="str">
            <v>Ba2</v>
          </cell>
        </row>
        <row r="296">
          <cell r="C296" t="str">
            <v>Asya Katilim Bankasi A.S.</v>
          </cell>
          <cell r="D296" t="str">
            <v>Turkey</v>
          </cell>
          <cell r="E296" t="str">
            <v>Caa1</v>
          </cell>
        </row>
        <row r="297">
          <cell r="C297" t="str">
            <v>Denizbank A.S.</v>
          </cell>
          <cell r="D297" t="str">
            <v>Turkey</v>
          </cell>
          <cell r="E297" t="str">
            <v>Ba1</v>
          </cell>
        </row>
        <row r="298">
          <cell r="C298" t="str">
            <v>T.C. Ziraat Bankasi</v>
          </cell>
          <cell r="D298" t="str">
            <v>Turkey</v>
          </cell>
          <cell r="E298" t="str">
            <v>Baa3</v>
          </cell>
        </row>
        <row r="299">
          <cell r="C299" t="str">
            <v>Turk Ekonomi Bankasi AS</v>
          </cell>
          <cell r="D299" t="str">
            <v>Turkey</v>
          </cell>
          <cell r="E299" t="str">
            <v>Baa3</v>
          </cell>
        </row>
        <row r="300">
          <cell r="C300" t="str">
            <v>Turkiye Is Bankasi AS</v>
          </cell>
          <cell r="D300" t="str">
            <v>Turkey</v>
          </cell>
          <cell r="E300" t="str">
            <v>Baa3</v>
          </cell>
        </row>
        <row r="301">
          <cell r="C301" t="str">
            <v>Turkiye Vakiflar Bankasi TAO</v>
          </cell>
          <cell r="D301" t="str">
            <v>Turkey</v>
          </cell>
          <cell r="E301" t="str">
            <v>Baa3</v>
          </cell>
        </row>
        <row r="302">
          <cell r="C302" t="str">
            <v>Turkiye Garanti Bankasi AS</v>
          </cell>
          <cell r="D302" t="str">
            <v>Turkey</v>
          </cell>
          <cell r="E302" t="str">
            <v>Baa3</v>
          </cell>
        </row>
        <row r="303">
          <cell r="C303" t="str">
            <v>Akbank TAS</v>
          </cell>
          <cell r="D303" t="str">
            <v>Turkey</v>
          </cell>
          <cell r="E303" t="str">
            <v>Baa3</v>
          </cell>
        </row>
        <row r="304">
          <cell r="C304" t="str">
            <v>Sekerbank T.A.S.</v>
          </cell>
          <cell r="D304" t="str">
            <v>Turkey</v>
          </cell>
          <cell r="E304" t="str">
            <v>Ba2</v>
          </cell>
        </row>
        <row r="305">
          <cell r="C305" t="str">
            <v>Yapi ve Kredi Bankasi AS</v>
          </cell>
          <cell r="D305" t="str">
            <v>Turkey</v>
          </cell>
          <cell r="E305" t="str">
            <v>Baa3</v>
          </cell>
        </row>
        <row r="306">
          <cell r="C306" t="str">
            <v>Burgan Bank A.S.</v>
          </cell>
          <cell r="D306" t="str">
            <v>Turkey</v>
          </cell>
          <cell r="E306" t="str">
            <v>Ba2</v>
          </cell>
        </row>
        <row r="307">
          <cell r="C307" t="str">
            <v>Turkiye Halk Bankasi A.S.</v>
          </cell>
          <cell r="D307" t="str">
            <v>Turkey</v>
          </cell>
          <cell r="E307" t="str">
            <v>Baa3</v>
          </cell>
        </row>
        <row r="308">
          <cell r="C308" t="str">
            <v>Emirates NBD PJSC</v>
          </cell>
          <cell r="D308" t="str">
            <v>United Arab Emirates</v>
          </cell>
          <cell r="E308" t="str">
            <v>Baa1</v>
          </cell>
        </row>
        <row r="309">
          <cell r="C309" t="str">
            <v>Union National Bank PJSC</v>
          </cell>
          <cell r="D309" t="str">
            <v>United Arab Emirates</v>
          </cell>
          <cell r="E309" t="str">
            <v>A1</v>
          </cell>
        </row>
        <row r="310">
          <cell r="C310" t="str">
            <v>First Gulf Bank</v>
          </cell>
          <cell r="D310" t="str">
            <v>United Arab Emirates</v>
          </cell>
          <cell r="E310" t="str">
            <v>A2</v>
          </cell>
        </row>
        <row r="311">
          <cell r="C311" t="str">
            <v>National Bank of Ras-Al-Khaimah</v>
          </cell>
          <cell r="D311" t="str">
            <v>United Arab Emirates</v>
          </cell>
          <cell r="E311" t="str">
            <v>Baa1</v>
          </cell>
        </row>
        <row r="312">
          <cell r="C312" t="str">
            <v>National Bank of Abu Dhabi</v>
          </cell>
          <cell r="D312" t="str">
            <v>United Arab Emirates</v>
          </cell>
          <cell r="E312" t="str">
            <v>Aa3</v>
          </cell>
        </row>
        <row r="313">
          <cell r="C313" t="str">
            <v>MashreqBank psc</v>
          </cell>
          <cell r="D313" t="str">
            <v>United Arab Emirates</v>
          </cell>
          <cell r="E313" t="str">
            <v>Baa2</v>
          </cell>
        </row>
        <row r="314">
          <cell r="C314" t="str">
            <v>Abu Dhabi Commercial Bank</v>
          </cell>
          <cell r="D314" t="str">
            <v>United Arab Emirates</v>
          </cell>
          <cell r="E314" t="str">
            <v>A1</v>
          </cell>
        </row>
        <row r="315">
          <cell r="C315" t="str">
            <v>United Arab Bank PJSC</v>
          </cell>
          <cell r="D315" t="str">
            <v>United Arab Emirates</v>
          </cell>
          <cell r="E315" t="str">
            <v>Baa1</v>
          </cell>
        </row>
        <row r="316">
          <cell r="C316" t="str">
            <v>Commercial Bank of Dubai PSC</v>
          </cell>
          <cell r="D316" t="str">
            <v>United Arab Emirates</v>
          </cell>
          <cell r="E316" t="str">
            <v>Baa1</v>
          </cell>
        </row>
        <row r="317">
          <cell r="C317" t="str">
            <v>National Bank of Fujairah</v>
          </cell>
          <cell r="D317" t="str">
            <v>United Arab Emirates</v>
          </cell>
          <cell r="E317" t="str">
            <v>Baa1</v>
          </cell>
        </row>
        <row r="318">
          <cell r="C318" t="str">
            <v>First Midwest Bank</v>
          </cell>
          <cell r="D318" t="str">
            <v>United States</v>
          </cell>
          <cell r="E318" t="str">
            <v>Baa1</v>
          </cell>
        </row>
        <row r="319">
          <cell r="C319" t="str">
            <v>Bank of America, N.A.</v>
          </cell>
          <cell r="D319" t="str">
            <v>United States</v>
          </cell>
          <cell r="E319" t="str">
            <v>A2</v>
          </cell>
        </row>
        <row r="320">
          <cell r="C320" t="str">
            <v>Susquehanna Bank</v>
          </cell>
          <cell r="D320" t="str">
            <v>United States</v>
          </cell>
          <cell r="E320" t="str">
            <v>Baa1</v>
          </cell>
        </row>
        <row r="321">
          <cell r="C321" t="str">
            <v>Banco Santander Puerto Rico</v>
          </cell>
          <cell r="D321" t="str">
            <v>United States</v>
          </cell>
          <cell r="E321" t="str">
            <v>Baa1</v>
          </cell>
        </row>
        <row r="322">
          <cell r="C322" t="str">
            <v>United Bank, Inc.</v>
          </cell>
          <cell r="D322" t="str">
            <v>United States</v>
          </cell>
          <cell r="E322" t="str">
            <v>A3</v>
          </cell>
        </row>
        <row r="323">
          <cell r="C323" t="str">
            <v>BNY Mellon National Association</v>
          </cell>
          <cell r="D323" t="str">
            <v>United States</v>
          </cell>
          <cell r="E323" t="str">
            <v>Aa2</v>
          </cell>
        </row>
        <row r="324">
          <cell r="C324" t="str">
            <v>Old National Bank</v>
          </cell>
          <cell r="D324" t="str">
            <v>United States</v>
          </cell>
          <cell r="E324" t="str">
            <v>A2</v>
          </cell>
        </row>
        <row r="325">
          <cell r="C325" t="str">
            <v>Fifth Third Bank, Ohio</v>
          </cell>
          <cell r="D325" t="str">
            <v>United States</v>
          </cell>
          <cell r="E325" t="str">
            <v>A3</v>
          </cell>
        </row>
        <row r="326">
          <cell r="C326" t="str">
            <v>Amegy Bank National Association</v>
          </cell>
          <cell r="D326" t="str">
            <v>United States</v>
          </cell>
          <cell r="E326" t="str">
            <v>Baa3</v>
          </cell>
        </row>
        <row r="327">
          <cell r="C327" t="str">
            <v>United Bank</v>
          </cell>
          <cell r="D327" t="str">
            <v>United States</v>
          </cell>
          <cell r="E327" t="str">
            <v>A3</v>
          </cell>
        </row>
        <row r="328">
          <cell r="C328" t="str">
            <v>First Tennessee Bank, National Association</v>
          </cell>
          <cell r="D328" t="str">
            <v>United States</v>
          </cell>
          <cell r="E328" t="str">
            <v>Baa2</v>
          </cell>
        </row>
        <row r="329">
          <cell r="C329" t="str">
            <v>E*TRADE Bank</v>
          </cell>
          <cell r="D329" t="str">
            <v>United States</v>
          </cell>
          <cell r="E329" t="str">
            <v>Ba2</v>
          </cell>
        </row>
        <row r="330">
          <cell r="C330" t="str">
            <v>Bank of the West</v>
          </cell>
          <cell r="D330" t="str">
            <v>United States</v>
          </cell>
          <cell r="E330" t="str">
            <v>A2</v>
          </cell>
        </row>
        <row r="331">
          <cell r="C331" t="str">
            <v>Citizens Bank of Pennsylvania</v>
          </cell>
          <cell r="D331" t="str">
            <v>United States</v>
          </cell>
          <cell r="E331" t="str">
            <v>A3</v>
          </cell>
        </row>
        <row r="332">
          <cell r="C332" t="str">
            <v>First Hawaiian Bank</v>
          </cell>
          <cell r="D332" t="str">
            <v>United States</v>
          </cell>
          <cell r="E332" t="str">
            <v>A2</v>
          </cell>
        </row>
        <row r="333">
          <cell r="C333" t="str">
            <v>Citizens Bank, N.A.</v>
          </cell>
          <cell r="D333" t="str">
            <v>United States</v>
          </cell>
          <cell r="E333" t="str">
            <v>A3</v>
          </cell>
        </row>
        <row r="334">
          <cell r="C334" t="str">
            <v>FirstMerit Bank, N.A.</v>
          </cell>
          <cell r="D334" t="str">
            <v>United States</v>
          </cell>
          <cell r="E334" t="str">
            <v>A2</v>
          </cell>
        </row>
        <row r="335">
          <cell r="C335" t="str">
            <v>U.S. Bank National Association</v>
          </cell>
          <cell r="D335" t="str">
            <v>United States</v>
          </cell>
          <cell r="E335" t="str">
            <v>Aa3</v>
          </cell>
        </row>
        <row r="336">
          <cell r="C336" t="str">
            <v>Whitney Bank</v>
          </cell>
          <cell r="D336" t="str">
            <v>United States</v>
          </cell>
          <cell r="E336" t="str">
            <v>A3</v>
          </cell>
        </row>
        <row r="337">
          <cell r="C337" t="str">
            <v>Wells Fargo Bank Northwest, N.A.</v>
          </cell>
          <cell r="D337" t="str">
            <v>United States</v>
          </cell>
          <cell r="E337" t="str">
            <v>Aa3</v>
          </cell>
        </row>
        <row r="338">
          <cell r="C338" t="str">
            <v>BNY Mellon Trust of Delaware</v>
          </cell>
          <cell r="D338" t="str">
            <v>United States</v>
          </cell>
          <cell r="E338" t="str">
            <v>Aa2</v>
          </cell>
        </row>
        <row r="339">
          <cell r="C339" t="str">
            <v>Goldman Sachs Bank USA</v>
          </cell>
          <cell r="D339" t="str">
            <v>United States</v>
          </cell>
          <cell r="E339" t="str">
            <v>A2</v>
          </cell>
        </row>
        <row r="340">
          <cell r="C340" t="str">
            <v>Deutsche Bank Trust Company Americas</v>
          </cell>
          <cell r="D340" t="str">
            <v>United States</v>
          </cell>
          <cell r="E340" t="str">
            <v>A3</v>
          </cell>
        </row>
        <row r="341">
          <cell r="C341" t="str">
            <v>Commerce Bank</v>
          </cell>
          <cell r="D341" t="str">
            <v>United States</v>
          </cell>
          <cell r="E341" t="str">
            <v>Aa3</v>
          </cell>
        </row>
        <row r="342">
          <cell r="C342" t="str">
            <v>Silicon Valley Bank</v>
          </cell>
          <cell r="D342" t="str">
            <v>United States</v>
          </cell>
          <cell r="E342" t="str">
            <v>A2</v>
          </cell>
        </row>
        <row r="343">
          <cell r="C343" t="str">
            <v>Morgan Stanley Bank, N.A.</v>
          </cell>
          <cell r="D343" t="str">
            <v>United States</v>
          </cell>
          <cell r="E343" t="str">
            <v>A3</v>
          </cell>
        </row>
        <row r="344">
          <cell r="C344" t="str">
            <v>Texas Capital Bank, National Association</v>
          </cell>
          <cell r="D344" t="str">
            <v>United States</v>
          </cell>
          <cell r="E344" t="str">
            <v>Baa2</v>
          </cell>
        </row>
        <row r="345">
          <cell r="C345" t="str">
            <v>Regions Bank</v>
          </cell>
          <cell r="D345" t="str">
            <v>United States</v>
          </cell>
          <cell r="E345" t="str">
            <v>Baa3</v>
          </cell>
        </row>
        <row r="346">
          <cell r="C346" t="str">
            <v>Amarillo National Bank</v>
          </cell>
          <cell r="D346" t="str">
            <v>United States</v>
          </cell>
          <cell r="E346" t="str">
            <v>A3</v>
          </cell>
        </row>
        <row r="347">
          <cell r="C347" t="str">
            <v>First-Citizens Bank &amp; Trust Company</v>
          </cell>
          <cell r="D347" t="str">
            <v>United States</v>
          </cell>
          <cell r="E347" t="str">
            <v>A3</v>
          </cell>
        </row>
        <row r="348">
          <cell r="C348" t="str">
            <v>Webster Bank N.A.</v>
          </cell>
          <cell r="D348" t="str">
            <v>United States</v>
          </cell>
          <cell r="E348" t="str">
            <v>A3</v>
          </cell>
        </row>
        <row r="349">
          <cell r="C349" t="str">
            <v>Banco Popular de Puerto Rico</v>
          </cell>
          <cell r="D349" t="str">
            <v>United States</v>
          </cell>
          <cell r="E349" t="str">
            <v>Ba3</v>
          </cell>
        </row>
        <row r="350">
          <cell r="C350" t="str">
            <v>Frost Bank</v>
          </cell>
          <cell r="D350" t="str">
            <v>United States</v>
          </cell>
          <cell r="E350" t="str">
            <v>Aa3</v>
          </cell>
        </row>
        <row r="351">
          <cell r="C351" t="str">
            <v>Bank of Hawaii</v>
          </cell>
          <cell r="D351" t="str">
            <v>United States</v>
          </cell>
          <cell r="E351" t="str">
            <v>Aa3</v>
          </cell>
        </row>
        <row r="352">
          <cell r="C352" t="str">
            <v>BOKF, NA</v>
          </cell>
          <cell r="D352" t="str">
            <v>United States</v>
          </cell>
          <cell r="E352" t="str">
            <v>A1</v>
          </cell>
        </row>
        <row r="353">
          <cell r="C353" t="str">
            <v>Branch Banking and Trust Company</v>
          </cell>
          <cell r="D353" t="str">
            <v>United States</v>
          </cell>
          <cell r="E353" t="str">
            <v>A1</v>
          </cell>
        </row>
        <row r="354">
          <cell r="C354" t="str">
            <v>Wells Fargo Bank, N.A.</v>
          </cell>
          <cell r="D354" t="str">
            <v>United States</v>
          </cell>
          <cell r="E354" t="str">
            <v>Aa3</v>
          </cell>
        </row>
        <row r="355">
          <cell r="C355" t="str">
            <v>Astoria Bank</v>
          </cell>
          <cell r="D355" t="str">
            <v>United States</v>
          </cell>
          <cell r="E355" t="str">
            <v>Baa1</v>
          </cell>
        </row>
        <row r="356">
          <cell r="C356" t="str">
            <v>BMW Bank of North America</v>
          </cell>
          <cell r="D356" t="str">
            <v>United States</v>
          </cell>
          <cell r="E356" t="str">
            <v>A2</v>
          </cell>
        </row>
        <row r="357">
          <cell r="C357" t="str">
            <v>INTRUST Bank, N.A.</v>
          </cell>
          <cell r="D357" t="str">
            <v>United States</v>
          </cell>
          <cell r="E357" t="str">
            <v>Baa1</v>
          </cell>
        </row>
        <row r="358">
          <cell r="C358" t="str">
            <v>First National Bank of Pennsylvania</v>
          </cell>
          <cell r="D358" t="str">
            <v>United States</v>
          </cell>
          <cell r="E358" t="str">
            <v>Baa2</v>
          </cell>
        </row>
        <row r="359">
          <cell r="C359" t="str">
            <v>Synovus Bank</v>
          </cell>
          <cell r="D359" t="str">
            <v>United States</v>
          </cell>
          <cell r="E359" t="str">
            <v>Ba2</v>
          </cell>
        </row>
        <row r="360">
          <cell r="C360" t="str">
            <v>Santander Bank, N.A.</v>
          </cell>
          <cell r="D360" t="str">
            <v>United States</v>
          </cell>
          <cell r="E360" t="str">
            <v>Baa1</v>
          </cell>
        </row>
        <row r="361">
          <cell r="C361" t="str">
            <v>Citibank, N.A.</v>
          </cell>
          <cell r="D361" t="str">
            <v>United States</v>
          </cell>
          <cell r="E361" t="str">
            <v>A2</v>
          </cell>
        </row>
        <row r="362">
          <cell r="C362" t="str">
            <v>Manufacturers and Traders Trust Company</v>
          </cell>
          <cell r="D362" t="str">
            <v>United States</v>
          </cell>
          <cell r="E362" t="str">
            <v>A2</v>
          </cell>
        </row>
        <row r="363">
          <cell r="C363" t="str">
            <v>Chase Bank USA, National Association</v>
          </cell>
          <cell r="D363" t="str">
            <v>United States</v>
          </cell>
          <cell r="E363" t="str">
            <v>Aa3</v>
          </cell>
        </row>
        <row r="364">
          <cell r="C364" t="str">
            <v>American Express Centurion Bank</v>
          </cell>
          <cell r="D364" t="str">
            <v>United States</v>
          </cell>
          <cell r="E364" t="str">
            <v>A2</v>
          </cell>
        </row>
        <row r="365">
          <cell r="C365" t="str">
            <v>HSBC Bank USA, N.A.</v>
          </cell>
          <cell r="D365" t="str">
            <v>United States</v>
          </cell>
          <cell r="E365" t="str">
            <v>A1</v>
          </cell>
        </row>
        <row r="366">
          <cell r="C366" t="str">
            <v>JPMorgan Chase Bank, NA</v>
          </cell>
          <cell r="D366" t="str">
            <v>United States</v>
          </cell>
          <cell r="E366" t="str">
            <v>Aa3</v>
          </cell>
        </row>
        <row r="367">
          <cell r="C367" t="str">
            <v>Capital One Bank (USA), N.A.</v>
          </cell>
          <cell r="D367" t="str">
            <v>United States</v>
          </cell>
          <cell r="E367" t="str">
            <v>A3</v>
          </cell>
        </row>
        <row r="368">
          <cell r="C368" t="str">
            <v>Bank of New York Mellon (The)</v>
          </cell>
          <cell r="D368" t="str">
            <v>United States</v>
          </cell>
          <cell r="E368" t="str">
            <v>Aa2</v>
          </cell>
        </row>
        <row r="369">
          <cell r="C369" t="str">
            <v>TD Bank, N.A.</v>
          </cell>
          <cell r="D369" t="str">
            <v>United States</v>
          </cell>
          <cell r="E369" t="str">
            <v>Aa3</v>
          </cell>
        </row>
        <row r="370">
          <cell r="C370" t="str">
            <v>Northern Trust Company</v>
          </cell>
          <cell r="D370" t="str">
            <v>United States</v>
          </cell>
          <cell r="E370" t="str">
            <v>A1</v>
          </cell>
        </row>
        <row r="371">
          <cell r="C371" t="str">
            <v>Compass Bank</v>
          </cell>
          <cell r="D371" t="str">
            <v>United States</v>
          </cell>
          <cell r="E371" t="str">
            <v>Baa2</v>
          </cell>
        </row>
        <row r="372">
          <cell r="C372" t="str">
            <v>KeyBank National Association</v>
          </cell>
          <cell r="D372" t="str">
            <v>United States</v>
          </cell>
          <cell r="E372" t="str">
            <v>A3</v>
          </cell>
        </row>
        <row r="373">
          <cell r="C373" t="str">
            <v>American Savings Bank, FSB</v>
          </cell>
          <cell r="D373" t="str">
            <v>United States</v>
          </cell>
          <cell r="E373" t="str">
            <v>A3</v>
          </cell>
        </row>
        <row r="374">
          <cell r="C374" t="str">
            <v>State Street Bank and Trust Company</v>
          </cell>
          <cell r="D374" t="str">
            <v>United States</v>
          </cell>
          <cell r="E374" t="str">
            <v>Aa3</v>
          </cell>
        </row>
        <row r="375">
          <cell r="C375" t="str">
            <v>SunTrust Bank</v>
          </cell>
          <cell r="D375" t="str">
            <v>United States</v>
          </cell>
          <cell r="E375" t="str">
            <v>A3</v>
          </cell>
        </row>
        <row r="376">
          <cell r="C376" t="str">
            <v>FirstBank Puerto Rico</v>
          </cell>
          <cell r="D376" t="str">
            <v>United States</v>
          </cell>
          <cell r="E376" t="str">
            <v>B2</v>
          </cell>
        </row>
        <row r="377">
          <cell r="C377" t="str">
            <v>California Bank &amp; Trust</v>
          </cell>
          <cell r="D377" t="str">
            <v>United States</v>
          </cell>
          <cell r="E377" t="str">
            <v>Baa3</v>
          </cell>
        </row>
        <row r="378">
          <cell r="C378" t="str">
            <v>MUFG Union Bank, N.A.</v>
          </cell>
          <cell r="D378" t="str">
            <v>United States</v>
          </cell>
          <cell r="E378" t="str">
            <v>A2</v>
          </cell>
        </row>
        <row r="379">
          <cell r="C379" t="str">
            <v>Associated Bank, N.A.</v>
          </cell>
          <cell r="D379" t="str">
            <v>United States</v>
          </cell>
          <cell r="E379" t="str">
            <v>A3</v>
          </cell>
        </row>
        <row r="380">
          <cell r="C380" t="str">
            <v>BMO Harris Bank National Association</v>
          </cell>
          <cell r="D380" t="str">
            <v>United States</v>
          </cell>
          <cell r="E380" t="str">
            <v>A2</v>
          </cell>
        </row>
        <row r="381">
          <cell r="C381" t="str">
            <v>American Express Bank, FSB</v>
          </cell>
          <cell r="D381" t="str">
            <v>United States</v>
          </cell>
          <cell r="E381" t="str">
            <v>A2</v>
          </cell>
        </row>
        <row r="382">
          <cell r="C382" t="str">
            <v>Zions First National Bank</v>
          </cell>
          <cell r="D382" t="str">
            <v>United States</v>
          </cell>
          <cell r="E382" t="str">
            <v>Baa3</v>
          </cell>
        </row>
        <row r="383">
          <cell r="C383" t="str">
            <v>Deutsche Bank Trust Company Delaware</v>
          </cell>
          <cell r="D383" t="str">
            <v>United States</v>
          </cell>
          <cell r="E383" t="str">
            <v>A3</v>
          </cell>
        </row>
        <row r="384">
          <cell r="C384" t="str">
            <v>PNC Bank, N.A.</v>
          </cell>
          <cell r="D384" t="str">
            <v>United States</v>
          </cell>
          <cell r="E384" t="str">
            <v>A2</v>
          </cell>
        </row>
        <row r="385">
          <cell r="C385" t="str">
            <v>People's United Bank</v>
          </cell>
          <cell r="D385" t="str">
            <v>United States</v>
          </cell>
          <cell r="E385" t="str">
            <v>A3</v>
          </cell>
        </row>
        <row r="386">
          <cell r="C386" t="str">
            <v>Capital One, N.A.</v>
          </cell>
          <cell r="D386" t="str">
            <v>United States</v>
          </cell>
          <cell r="E386" t="str">
            <v>A3</v>
          </cell>
        </row>
        <row r="387">
          <cell r="C387" t="str">
            <v>Huntington National Bank</v>
          </cell>
          <cell r="D387" t="str">
            <v>United States</v>
          </cell>
          <cell r="E387" t="str">
            <v>A3</v>
          </cell>
        </row>
        <row r="388">
          <cell r="C388" t="str">
            <v>Fulton Bank</v>
          </cell>
          <cell r="D388" t="str">
            <v>United States</v>
          </cell>
          <cell r="E388" t="str">
            <v>A3</v>
          </cell>
        </row>
        <row r="389">
          <cell r="C389" t="str">
            <v>Discover Bank</v>
          </cell>
          <cell r="D389" t="str">
            <v>United States</v>
          </cell>
          <cell r="E389" t="str">
            <v>Baa3</v>
          </cell>
        </row>
        <row r="390">
          <cell r="C390" t="str">
            <v>TCF National Bank</v>
          </cell>
          <cell r="D390" t="str">
            <v>United States</v>
          </cell>
          <cell r="E390" t="str">
            <v>Baa1</v>
          </cell>
        </row>
        <row r="391">
          <cell r="C391" t="str">
            <v>Nevada State Bank</v>
          </cell>
          <cell r="D391" t="str">
            <v>United States</v>
          </cell>
          <cell r="E391" t="str">
            <v>Baa3</v>
          </cell>
        </row>
        <row r="392">
          <cell r="C392" t="str">
            <v>Comerica Bank</v>
          </cell>
          <cell r="D392" t="str">
            <v>United States</v>
          </cell>
          <cell r="E392" t="str">
            <v>A2</v>
          </cell>
        </row>
        <row r="393">
          <cell r="C393" t="str">
            <v>New York Community Bank</v>
          </cell>
          <cell r="D393" t="str">
            <v>United States</v>
          </cell>
          <cell r="E393" t="str">
            <v>A3</v>
          </cell>
        </row>
        <row r="394">
          <cell r="C394" t="str">
            <v>Trustmark National Bank</v>
          </cell>
          <cell r="D394" t="str">
            <v>United States</v>
          </cell>
          <cell r="E394" t="str">
            <v>A3</v>
          </cell>
        </row>
        <row r="395">
          <cell r="C395" t="str">
            <v>City National Bank</v>
          </cell>
          <cell r="D395" t="str">
            <v>United States</v>
          </cell>
          <cell r="E395" t="str">
            <v>A2</v>
          </cell>
        </row>
        <row r="396">
          <cell r="C396" t="str">
            <v>FIA Card Services, National Association</v>
          </cell>
          <cell r="D396" t="str">
            <v>United States</v>
          </cell>
          <cell r="E396" t="str">
            <v>A2</v>
          </cell>
        </row>
        <row r="397">
          <cell r="C397" t="str">
            <v>First National Bank of Omaha</v>
          </cell>
          <cell r="D397" t="str">
            <v>United States</v>
          </cell>
          <cell r="E397" t="str">
            <v>Baa1</v>
          </cell>
        </row>
        <row r="398">
          <cell r="C398" t="str">
            <v>Banco de la Republica Oriental del Uruguay</v>
          </cell>
          <cell r="D398" t="str">
            <v>Uruguay</v>
          </cell>
          <cell r="E398" t="str">
            <v>Baa2</v>
          </cell>
        </row>
        <row r="399">
          <cell r="C399" t="str">
            <v>Banco Santander, S.A. (Uruguay)</v>
          </cell>
          <cell r="D399" t="str">
            <v>Uruguay</v>
          </cell>
          <cell r="E399" t="str">
            <v>Baa3</v>
          </cell>
        </row>
        <row r="400">
          <cell r="C400" t="str">
            <v>Banque Heritage (Uruguay) S.A.</v>
          </cell>
          <cell r="D400" t="str">
            <v>Uruguay</v>
          </cell>
          <cell r="E400" t="str">
            <v>B3</v>
          </cell>
        </row>
        <row r="401">
          <cell r="C401" t="str">
            <v>Banco Itau Uruguay S.A.</v>
          </cell>
          <cell r="D401" t="str">
            <v>Uruguay</v>
          </cell>
          <cell r="E401" t="str">
            <v>Baa2</v>
          </cell>
        </row>
        <row r="402">
          <cell r="C402" t="str">
            <v>Banco Bandes Uruguay S.A.</v>
          </cell>
          <cell r="D402" t="str">
            <v>Uruguay</v>
          </cell>
          <cell r="E402" t="str">
            <v>B3</v>
          </cell>
        </row>
        <row r="403">
          <cell r="C403" t="str">
            <v>Banco Hipotecario del Uruguay</v>
          </cell>
          <cell r="D403" t="str">
            <v>Uruguay</v>
          </cell>
          <cell r="E403" t="str">
            <v>Baa2</v>
          </cell>
        </row>
        <row r="404">
          <cell r="C404" t="str">
            <v>Banco Nacional de Costa Rica</v>
          </cell>
          <cell r="D404" t="str">
            <v>Costa Rica</v>
          </cell>
          <cell r="E404" t="str">
            <v>Baa3</v>
          </cell>
        </row>
        <row r="405">
          <cell r="C405" t="str">
            <v>Banco de Costa Rica</v>
          </cell>
          <cell r="D405" t="str">
            <v>Costa Rica</v>
          </cell>
          <cell r="E405" t="str">
            <v>Baa3</v>
          </cell>
        </row>
        <row r="406">
          <cell r="C406" t="str">
            <v>BLOM BANK S.A.L.</v>
          </cell>
          <cell r="D406" t="str">
            <v>Lebanon</v>
          </cell>
          <cell r="E406" t="str">
            <v>Ba3</v>
          </cell>
        </row>
        <row r="407">
          <cell r="C407" t="str">
            <v>Byblos Bank S.A.L.</v>
          </cell>
          <cell r="D407" t="str">
            <v>Lebanon</v>
          </cell>
          <cell r="E407" t="str">
            <v>Ba3</v>
          </cell>
        </row>
        <row r="408">
          <cell r="C408" t="str">
            <v>Bank Audi S.A.L.</v>
          </cell>
          <cell r="D408" t="str">
            <v>Lebanon</v>
          </cell>
          <cell r="E408" t="str">
            <v>Ba3</v>
          </cell>
        </row>
        <row r="409">
          <cell r="C409" t="str">
            <v>Arab Tunisian Bank</v>
          </cell>
          <cell r="D409" t="str">
            <v>Tunisia</v>
          </cell>
          <cell r="E409" t="str">
            <v>Ba3</v>
          </cell>
        </row>
        <row r="410">
          <cell r="C410" t="str">
            <v>Amen Bank</v>
          </cell>
          <cell r="D410" t="str">
            <v>Tunisia</v>
          </cell>
          <cell r="E410" t="str">
            <v>B1</v>
          </cell>
        </row>
        <row r="411">
          <cell r="C411" t="str">
            <v>Societe Tunisienne de Banque</v>
          </cell>
          <cell r="D411" t="str">
            <v>Tunisia</v>
          </cell>
          <cell r="E411" t="str">
            <v>B1</v>
          </cell>
        </row>
        <row r="412">
          <cell r="C412" t="str">
            <v>Banque Internationale Arabe de Tunisie</v>
          </cell>
          <cell r="D412" t="str">
            <v>Tunisia</v>
          </cell>
          <cell r="E412" t="str">
            <v>Ba3</v>
          </cell>
        </row>
        <row r="413">
          <cell r="C413" t="str">
            <v>Banque de Tunisie</v>
          </cell>
          <cell r="D413" t="str">
            <v>Tunisia</v>
          </cell>
          <cell r="E413" t="str">
            <v>Ba3</v>
          </cell>
        </row>
        <row r="414">
          <cell r="C414" t="str">
            <v>Trasta Komercbanka</v>
          </cell>
          <cell r="D414" t="str">
            <v>Latvia</v>
          </cell>
          <cell r="E414" t="str">
            <v>B3</v>
          </cell>
        </row>
        <row r="415">
          <cell r="C415" t="str">
            <v>Mauritius Commercial Bank Limited</v>
          </cell>
          <cell r="D415" t="str">
            <v>Mauritius</v>
          </cell>
          <cell r="E415" t="str">
            <v>Baa1</v>
          </cell>
        </row>
        <row r="416">
          <cell r="C416" t="str">
            <v>State Bank of Mauritius Ltd.</v>
          </cell>
          <cell r="D416" t="str">
            <v>Mauritius</v>
          </cell>
          <cell r="E416" t="str">
            <v>Baa1</v>
          </cell>
        </row>
        <row r="417">
          <cell r="C417" t="str">
            <v>HSBC Bank Middle East Limited</v>
          </cell>
          <cell r="D417" t="str">
            <v>Jersey</v>
          </cell>
          <cell r="E417" t="str">
            <v>A2</v>
          </cell>
        </row>
        <row r="418">
          <cell r="C418" t="str">
            <v>Cairo Amman Bank</v>
          </cell>
          <cell r="D418" t="str">
            <v>Jordan</v>
          </cell>
          <cell r="E418" t="str">
            <v>Ba3</v>
          </cell>
        </row>
        <row r="419">
          <cell r="C419" t="str">
            <v>Arab Bank PLC</v>
          </cell>
          <cell r="D419" t="str">
            <v>Jordan</v>
          </cell>
          <cell r="E419" t="str">
            <v>Ba2</v>
          </cell>
        </row>
        <row r="420">
          <cell r="C420" t="str">
            <v>Housing Bank for Trade and Finance (The)</v>
          </cell>
          <cell r="D420" t="str">
            <v>Jordan</v>
          </cell>
          <cell r="E420" t="str">
            <v>Ba3</v>
          </cell>
        </row>
        <row r="421">
          <cell r="C421" t="str">
            <v>Siauliu Bankas, AB</v>
          </cell>
          <cell r="D421" t="str">
            <v>Lithuania</v>
          </cell>
          <cell r="E421" t="str">
            <v>B1</v>
          </cell>
        </row>
        <row r="422">
          <cell r="C422" t="str">
            <v>Qatar National Bank</v>
          </cell>
          <cell r="D422" t="str">
            <v>Qatar</v>
          </cell>
          <cell r="E422" t="str">
            <v>Aa3</v>
          </cell>
        </row>
        <row r="423">
          <cell r="C423" t="str">
            <v>Doha Bank Q.S.C.</v>
          </cell>
          <cell r="D423" t="str">
            <v>Qatar</v>
          </cell>
          <cell r="E423" t="str">
            <v>A2</v>
          </cell>
        </row>
        <row r="424">
          <cell r="C424" t="str">
            <v>Commercial Bank of Qatar</v>
          </cell>
          <cell r="D424" t="str">
            <v>Qatar</v>
          </cell>
          <cell r="E424" t="str">
            <v>A1</v>
          </cell>
        </row>
        <row r="425">
          <cell r="C425" t="str">
            <v>Petrocommerce Bank (OJSC)</v>
          </cell>
          <cell r="D425" t="str">
            <v>Russia</v>
          </cell>
          <cell r="E425" t="str">
            <v>B2</v>
          </cell>
        </row>
        <row r="426">
          <cell r="C426" t="str">
            <v>Moscow Mortgage Agency</v>
          </cell>
          <cell r="D426" t="str">
            <v>Russia</v>
          </cell>
          <cell r="E426" t="str">
            <v>Ba2</v>
          </cell>
        </row>
        <row r="427">
          <cell r="C427" t="str">
            <v>Interprombank, JSCB</v>
          </cell>
          <cell r="D427" t="str">
            <v>Russia</v>
          </cell>
          <cell r="E427" t="str">
            <v>B3</v>
          </cell>
        </row>
        <row r="428">
          <cell r="C428" t="str">
            <v>Vostochny Express Bank</v>
          </cell>
          <cell r="D428" t="str">
            <v>Russia</v>
          </cell>
          <cell r="E428" t="str">
            <v>B1</v>
          </cell>
        </row>
        <row r="429">
          <cell r="C429" t="str">
            <v>DeltaCredit Bank</v>
          </cell>
          <cell r="D429" t="str">
            <v>Russia</v>
          </cell>
          <cell r="E429" t="str">
            <v>Baa3</v>
          </cell>
        </row>
        <row r="430">
          <cell r="C430" t="str">
            <v>ING Bank Eurasia</v>
          </cell>
          <cell r="D430" t="str">
            <v>Russia</v>
          </cell>
          <cell r="E430" t="str">
            <v>Baa2</v>
          </cell>
        </row>
        <row r="431">
          <cell r="C431" t="str">
            <v>Petersburg Social Commercial Bank</v>
          </cell>
          <cell r="D431" t="str">
            <v>Russia</v>
          </cell>
          <cell r="E431" t="str">
            <v>B2</v>
          </cell>
        </row>
        <row r="432">
          <cell r="C432" t="str">
            <v>Bank Uralsib</v>
          </cell>
          <cell r="D432" t="str">
            <v>Russia</v>
          </cell>
          <cell r="E432" t="str">
            <v>B2</v>
          </cell>
        </row>
        <row r="433">
          <cell r="C433" t="str">
            <v>Rosgosstrakh Bank OJSC</v>
          </cell>
          <cell r="D433" t="str">
            <v>Russia</v>
          </cell>
          <cell r="E433" t="str">
            <v>B2</v>
          </cell>
        </row>
        <row r="434">
          <cell r="C434" t="str">
            <v>Rosdorbank</v>
          </cell>
          <cell r="D434" t="str">
            <v>Russia</v>
          </cell>
          <cell r="E434" t="str">
            <v>B3</v>
          </cell>
        </row>
        <row r="435">
          <cell r="C435" t="str">
            <v>Center-Invest Bank</v>
          </cell>
          <cell r="D435" t="str">
            <v>Russia</v>
          </cell>
          <cell r="E435" t="str">
            <v>Ba3</v>
          </cell>
        </row>
        <row r="436">
          <cell r="C436" t="str">
            <v>Bank Otkritie Financial Corporation OJSC</v>
          </cell>
          <cell r="D436" t="str">
            <v>Russia</v>
          </cell>
          <cell r="E436" t="str">
            <v>Ba3</v>
          </cell>
        </row>
        <row r="437">
          <cell r="C437" t="str">
            <v>Bank of Moscow</v>
          </cell>
          <cell r="D437" t="str">
            <v>Russia</v>
          </cell>
          <cell r="E437" t="str">
            <v>Ba1</v>
          </cell>
        </row>
        <row r="438">
          <cell r="C438" t="str">
            <v>Natixis Bank (ZAO)</v>
          </cell>
          <cell r="D438" t="str">
            <v>Russia</v>
          </cell>
          <cell r="E438" t="str">
            <v>Ba3</v>
          </cell>
        </row>
        <row r="439">
          <cell r="C439" t="str">
            <v>Bank of Khanty-Mansiysk, JSC</v>
          </cell>
          <cell r="D439" t="str">
            <v>Russia</v>
          </cell>
          <cell r="E439" t="str">
            <v>Ba3</v>
          </cell>
        </row>
        <row r="440">
          <cell r="C440" t="str">
            <v>Russian Regional Development Bank</v>
          </cell>
          <cell r="D440" t="str">
            <v>Russia</v>
          </cell>
          <cell r="E440" t="str">
            <v>Ba2</v>
          </cell>
        </row>
        <row r="441">
          <cell r="C441" t="str">
            <v>Locko-bank</v>
          </cell>
          <cell r="D441" t="str">
            <v>Russia</v>
          </cell>
          <cell r="E441" t="str">
            <v>B2</v>
          </cell>
        </row>
        <row r="442">
          <cell r="C442" t="str">
            <v>Joint Stock Commercial Bank Avangard</v>
          </cell>
          <cell r="D442" t="str">
            <v>Russia</v>
          </cell>
          <cell r="E442" t="str">
            <v>B2</v>
          </cell>
        </row>
        <row r="443">
          <cell r="C443" t="str">
            <v>Russian Agricultural Bank</v>
          </cell>
          <cell r="D443" t="str">
            <v>Russia</v>
          </cell>
          <cell r="E443" t="str">
            <v>Baa3</v>
          </cell>
        </row>
        <row r="444">
          <cell r="C444" t="str">
            <v>Bank VTB, JSC</v>
          </cell>
          <cell r="D444" t="str">
            <v>Russia</v>
          </cell>
          <cell r="E444" t="str">
            <v>Baa2</v>
          </cell>
        </row>
        <row r="445">
          <cell r="C445" t="str">
            <v>Promsvyazbank</v>
          </cell>
          <cell r="D445" t="str">
            <v>Russia</v>
          </cell>
          <cell r="E445" t="str">
            <v>Ba3</v>
          </cell>
        </row>
        <row r="446">
          <cell r="C446" t="str">
            <v>Russian Standard Bank</v>
          </cell>
          <cell r="D446" t="str">
            <v>Russia</v>
          </cell>
          <cell r="E446" t="str">
            <v>B2</v>
          </cell>
        </row>
        <row r="447">
          <cell r="C447" t="str">
            <v>Home Credit &amp; Finance Bank</v>
          </cell>
          <cell r="D447" t="str">
            <v>Russia</v>
          </cell>
          <cell r="E447" t="str">
            <v>Ba3</v>
          </cell>
        </row>
        <row r="448">
          <cell r="C448" t="str">
            <v>Credit Europe Bank Ltd.</v>
          </cell>
          <cell r="D448" t="str">
            <v>Russia</v>
          </cell>
          <cell r="E448" t="str">
            <v>Ba3</v>
          </cell>
        </row>
        <row r="449">
          <cell r="C449" t="str">
            <v>Tatfondbank</v>
          </cell>
          <cell r="D449" t="str">
            <v>Russia</v>
          </cell>
          <cell r="E449" t="str">
            <v>B2</v>
          </cell>
        </row>
        <row r="450">
          <cell r="C450" t="str">
            <v>Sberbank</v>
          </cell>
          <cell r="D450" t="str">
            <v>Russia</v>
          </cell>
          <cell r="E450" t="str">
            <v>Baa1</v>
          </cell>
        </row>
        <row r="451">
          <cell r="C451" t="str">
            <v>Banca Intesa (Russia)</v>
          </cell>
          <cell r="D451" t="str">
            <v>Russia</v>
          </cell>
          <cell r="E451" t="str">
            <v>Ba1</v>
          </cell>
        </row>
        <row r="452">
          <cell r="C452" t="str">
            <v>CB Renaissance Credit LLC</v>
          </cell>
          <cell r="D452" t="str">
            <v>Russia</v>
          </cell>
          <cell r="E452" t="str">
            <v>B2</v>
          </cell>
        </row>
        <row r="453">
          <cell r="C453" t="str">
            <v>Vozrozhdenie Bank</v>
          </cell>
          <cell r="D453" t="str">
            <v>Russia</v>
          </cell>
          <cell r="E453" t="str">
            <v>Ba3</v>
          </cell>
        </row>
        <row r="454">
          <cell r="C454" t="str">
            <v>Ak Bars Bank</v>
          </cell>
          <cell r="D454" t="str">
            <v>Russia</v>
          </cell>
          <cell r="E454" t="str">
            <v>B1</v>
          </cell>
        </row>
        <row r="455">
          <cell r="C455" t="str">
            <v>Absolut Bank</v>
          </cell>
          <cell r="D455" t="str">
            <v>Russia</v>
          </cell>
          <cell r="E455" t="str">
            <v>B1</v>
          </cell>
        </row>
        <row r="456">
          <cell r="C456" t="str">
            <v>SKB-Bank</v>
          </cell>
          <cell r="D456" t="str">
            <v>Russia</v>
          </cell>
          <cell r="E456" t="str">
            <v>B2</v>
          </cell>
        </row>
        <row r="457">
          <cell r="C457" t="str">
            <v>Bank Uralsky Financial House</v>
          </cell>
          <cell r="D457" t="str">
            <v>Russia</v>
          </cell>
          <cell r="E457" t="str">
            <v>B3</v>
          </cell>
        </row>
        <row r="458">
          <cell r="C458" t="str">
            <v>Baltinvestbank</v>
          </cell>
          <cell r="D458" t="str">
            <v>Russia</v>
          </cell>
          <cell r="E458" t="str">
            <v>B3</v>
          </cell>
        </row>
        <row r="459">
          <cell r="C459" t="str">
            <v>SB Bank</v>
          </cell>
          <cell r="D459" t="str">
            <v>Russia</v>
          </cell>
          <cell r="E459" t="str">
            <v>B3</v>
          </cell>
        </row>
        <row r="460">
          <cell r="C460" t="str">
            <v>SME Bank</v>
          </cell>
          <cell r="D460" t="str">
            <v>Russia</v>
          </cell>
          <cell r="E460" t="str">
            <v>Baa2</v>
          </cell>
        </row>
        <row r="461">
          <cell r="C461" t="str">
            <v>JSB Rosbank</v>
          </cell>
          <cell r="D461" t="str">
            <v>Russia</v>
          </cell>
          <cell r="E461" t="str">
            <v>Baa3</v>
          </cell>
        </row>
        <row r="462">
          <cell r="C462" t="str">
            <v>Rossiyskiy Kredit Bank</v>
          </cell>
          <cell r="D462" t="str">
            <v>Russia</v>
          </cell>
          <cell r="E462" t="str">
            <v>Caa1</v>
          </cell>
        </row>
        <row r="463">
          <cell r="C463" t="str">
            <v>Russian International Bank</v>
          </cell>
          <cell r="D463" t="str">
            <v>Russia</v>
          </cell>
          <cell r="E463" t="str">
            <v>B3</v>
          </cell>
        </row>
        <row r="464">
          <cell r="C464" t="str">
            <v>ZAO Raiffeisenbank</v>
          </cell>
          <cell r="D464" t="str">
            <v>Russia</v>
          </cell>
          <cell r="E464" t="str">
            <v>Baa3</v>
          </cell>
        </row>
        <row r="465">
          <cell r="C465" t="str">
            <v>Zenit Bank</v>
          </cell>
          <cell r="D465" t="str">
            <v>Russia</v>
          </cell>
          <cell r="E465" t="str">
            <v>Ba3</v>
          </cell>
        </row>
        <row r="466">
          <cell r="C466" t="str">
            <v>Alfa-Bank</v>
          </cell>
          <cell r="D466" t="str">
            <v>Russia</v>
          </cell>
          <cell r="E466" t="str">
            <v>Ba1</v>
          </cell>
        </row>
        <row r="467">
          <cell r="C467" t="str">
            <v>Investment Trade Bank</v>
          </cell>
          <cell r="D467" t="str">
            <v>Russia</v>
          </cell>
          <cell r="E467" t="str">
            <v>B3</v>
          </cell>
        </row>
        <row r="468">
          <cell r="C468" t="str">
            <v>Rossiysky Kapital Bank</v>
          </cell>
          <cell r="D468" t="str">
            <v>Russia</v>
          </cell>
          <cell r="E468" t="str">
            <v>Caa1</v>
          </cell>
        </row>
        <row r="469">
          <cell r="C469" t="str">
            <v>Russlavbank</v>
          </cell>
          <cell r="D469" t="str">
            <v>Russia</v>
          </cell>
          <cell r="E469" t="str">
            <v>B3</v>
          </cell>
        </row>
        <row r="470">
          <cell r="C470" t="str">
            <v>Far Eastern Bank</v>
          </cell>
          <cell r="D470" t="str">
            <v>Russia</v>
          </cell>
          <cell r="E470" t="str">
            <v>Ba3</v>
          </cell>
        </row>
        <row r="471">
          <cell r="C471" t="str">
            <v>Gazprombank</v>
          </cell>
          <cell r="D471" t="str">
            <v>Russia</v>
          </cell>
          <cell r="E471" t="str">
            <v>Baa3</v>
          </cell>
        </row>
        <row r="472">
          <cell r="C472" t="str">
            <v>Metallinvestbank JSCB</v>
          </cell>
          <cell r="D472" t="str">
            <v>Russia</v>
          </cell>
          <cell r="E472" t="str">
            <v>B2</v>
          </cell>
        </row>
        <row r="473">
          <cell r="C473" t="str">
            <v>Rosevrobank</v>
          </cell>
          <cell r="D473" t="str">
            <v>Russia</v>
          </cell>
          <cell r="E473" t="str">
            <v>B1</v>
          </cell>
        </row>
        <row r="474">
          <cell r="C474" t="str">
            <v>OTP Bank (Russia), OJSC</v>
          </cell>
          <cell r="D474" t="str">
            <v>Russia</v>
          </cell>
          <cell r="E474" t="str">
            <v>Ba2</v>
          </cell>
        </row>
        <row r="475">
          <cell r="C475" t="str">
            <v>Kedr Bank</v>
          </cell>
          <cell r="D475" t="str">
            <v>Russia</v>
          </cell>
          <cell r="E475" t="str">
            <v>B3</v>
          </cell>
        </row>
        <row r="476">
          <cell r="C476" t="str">
            <v>Vneshprombank</v>
          </cell>
          <cell r="D476" t="str">
            <v>Russia</v>
          </cell>
          <cell r="E476" t="str">
            <v>B2</v>
          </cell>
        </row>
        <row r="477">
          <cell r="C477" t="str">
            <v>National Reserve Bank</v>
          </cell>
          <cell r="D477" t="str">
            <v>Russia</v>
          </cell>
          <cell r="E477" t="str">
            <v>B3</v>
          </cell>
        </row>
        <row r="478">
          <cell r="C478" t="str">
            <v>Akibank</v>
          </cell>
          <cell r="D478" t="str">
            <v>Russia</v>
          </cell>
          <cell r="E478" t="str">
            <v>B3</v>
          </cell>
        </row>
        <row r="479">
          <cell r="C479" t="str">
            <v>Rusfinance Bank</v>
          </cell>
          <cell r="D479" t="str">
            <v>Russia</v>
          </cell>
          <cell r="E479" t="str">
            <v>Ba1</v>
          </cell>
        </row>
        <row r="480">
          <cell r="C480" t="str">
            <v>NS Bank</v>
          </cell>
          <cell r="D480" t="str">
            <v>Russia</v>
          </cell>
          <cell r="E480" t="str">
            <v>B3</v>
          </cell>
        </row>
        <row r="481">
          <cell r="C481" t="str">
            <v>National Factoring Company</v>
          </cell>
          <cell r="D481" t="str">
            <v>Russia</v>
          </cell>
          <cell r="E481" t="str">
            <v>B3</v>
          </cell>
        </row>
        <row r="482">
          <cell r="C482" t="str">
            <v>MTS Bank, Open Joint Stock Company</v>
          </cell>
          <cell r="D482" t="str">
            <v>Russia</v>
          </cell>
          <cell r="E482" t="str">
            <v>B1</v>
          </cell>
        </row>
        <row r="483">
          <cell r="C483" t="str">
            <v>Evrofinance Mosnarbank</v>
          </cell>
          <cell r="D483" t="str">
            <v>Russia</v>
          </cell>
          <cell r="E483" t="str">
            <v>B1</v>
          </cell>
        </row>
        <row r="484">
          <cell r="C484" t="str">
            <v>Novikombank JSC Bank</v>
          </cell>
          <cell r="D484" t="str">
            <v>Russia</v>
          </cell>
          <cell r="E484" t="str">
            <v>B2</v>
          </cell>
        </row>
        <row r="485">
          <cell r="C485" t="str">
            <v>ProbusinessBank</v>
          </cell>
          <cell r="D485" t="str">
            <v>Russia</v>
          </cell>
          <cell r="E485" t="str">
            <v>B3</v>
          </cell>
        </row>
        <row r="486">
          <cell r="C486" t="str">
            <v>TranscapitalBank JSC Bank</v>
          </cell>
          <cell r="D486" t="str">
            <v>Russia</v>
          </cell>
          <cell r="E486" t="str">
            <v>B1</v>
          </cell>
        </row>
        <row r="487">
          <cell r="C487" t="str">
            <v>Metallurgical Commercial Bank</v>
          </cell>
          <cell r="D487" t="str">
            <v>Russia</v>
          </cell>
          <cell r="E487" t="str">
            <v>B2</v>
          </cell>
        </row>
        <row r="488">
          <cell r="C488" t="str">
            <v>Metkombank</v>
          </cell>
          <cell r="D488" t="str">
            <v>Russia</v>
          </cell>
          <cell r="E488" t="str">
            <v>B3</v>
          </cell>
        </row>
        <row r="489">
          <cell r="C489" t="str">
            <v>Gazbank JSCB</v>
          </cell>
          <cell r="D489" t="str">
            <v>Russia</v>
          </cell>
          <cell r="E489" t="str">
            <v>B3</v>
          </cell>
        </row>
        <row r="490">
          <cell r="C490" t="str">
            <v>First Czech Russian Bank</v>
          </cell>
          <cell r="D490" t="str">
            <v>Russia</v>
          </cell>
          <cell r="E490" t="str">
            <v>B3</v>
          </cell>
        </row>
        <row r="491">
          <cell r="C491" t="str">
            <v>NOTA BANK</v>
          </cell>
          <cell r="D491" t="str">
            <v>Russia</v>
          </cell>
          <cell r="E491" t="str">
            <v>B2</v>
          </cell>
        </row>
        <row r="492">
          <cell r="C492" t="str">
            <v>Pervobank JSC</v>
          </cell>
          <cell r="D492" t="str">
            <v>Russia</v>
          </cell>
          <cell r="E492" t="str">
            <v>B3</v>
          </cell>
        </row>
        <row r="493">
          <cell r="C493" t="str">
            <v>National Standard Bank</v>
          </cell>
          <cell r="D493" t="str">
            <v>Russia</v>
          </cell>
          <cell r="E493" t="str">
            <v>B3</v>
          </cell>
        </row>
        <row r="494">
          <cell r="C494" t="str">
            <v>NBD Bank</v>
          </cell>
          <cell r="D494" t="str">
            <v>Russia</v>
          </cell>
          <cell r="E494" t="str">
            <v>B1</v>
          </cell>
        </row>
        <row r="495">
          <cell r="C495" t="str">
            <v>CREDIT BANK OF MOSCOW</v>
          </cell>
          <cell r="D495" t="str">
            <v>Russia</v>
          </cell>
          <cell r="E495" t="str">
            <v>B1</v>
          </cell>
        </row>
        <row r="496">
          <cell r="C496" t="str">
            <v>NK Bank</v>
          </cell>
          <cell r="D496" t="str">
            <v>Russia</v>
          </cell>
          <cell r="E496" t="str">
            <v>B3</v>
          </cell>
        </row>
        <row r="497">
          <cell r="C497" t="str">
            <v>Asian - Pacific Bank</v>
          </cell>
          <cell r="D497" t="str">
            <v>Russia</v>
          </cell>
          <cell r="E497" t="str">
            <v>B2</v>
          </cell>
        </row>
        <row r="498">
          <cell r="C498" t="str">
            <v>VTB24</v>
          </cell>
          <cell r="D498" t="str">
            <v>Russia</v>
          </cell>
          <cell r="E498" t="str">
            <v>Baa2</v>
          </cell>
        </row>
        <row r="499">
          <cell r="C499" t="str">
            <v>MDM Bank</v>
          </cell>
          <cell r="D499" t="str">
            <v>Russia</v>
          </cell>
          <cell r="E499" t="str">
            <v>B2</v>
          </cell>
        </row>
        <row r="500">
          <cell r="C500" t="str">
            <v>Commercial Bank Agropromcredit (LLC)</v>
          </cell>
          <cell r="D500" t="str">
            <v>Russia</v>
          </cell>
          <cell r="E500" t="str">
            <v>B2</v>
          </cell>
        </row>
        <row r="501">
          <cell r="C501" t="str">
            <v>SB Sberbank JSC</v>
          </cell>
          <cell r="D501" t="str">
            <v>Kazakhstan</v>
          </cell>
          <cell r="E501" t="str">
            <v>Ba2</v>
          </cell>
        </row>
        <row r="502">
          <cell r="C502" t="str">
            <v>Kaspi Bank JSC</v>
          </cell>
          <cell r="D502" t="str">
            <v>Kazakhstan</v>
          </cell>
          <cell r="E502" t="str">
            <v>B1</v>
          </cell>
        </row>
        <row r="503">
          <cell r="C503" t="str">
            <v>Bank CenterCredit</v>
          </cell>
          <cell r="D503" t="str">
            <v>Kazakhstan</v>
          </cell>
          <cell r="E503" t="str">
            <v>B2</v>
          </cell>
        </row>
        <row r="504">
          <cell r="C504" t="str">
            <v>Kazkommertsbank</v>
          </cell>
          <cell r="D504" t="str">
            <v>Kazakhstan</v>
          </cell>
          <cell r="E504" t="str">
            <v>B2</v>
          </cell>
        </row>
        <row r="505">
          <cell r="C505" t="str">
            <v>House Constr. Sav. Bank of Kazakhstan JSC</v>
          </cell>
          <cell r="D505" t="str">
            <v>Kazakhstan</v>
          </cell>
          <cell r="E505" t="str">
            <v>Baa3</v>
          </cell>
        </row>
        <row r="506">
          <cell r="C506" t="str">
            <v>Halyk Savings Bank of Kazakhstan</v>
          </cell>
          <cell r="D506" t="str">
            <v>Kazakhstan</v>
          </cell>
          <cell r="E506" t="str">
            <v>Ba2</v>
          </cell>
        </row>
        <row r="507">
          <cell r="C507" t="str">
            <v>Eurasian Bank</v>
          </cell>
          <cell r="D507" t="str">
            <v>Kazakhstan</v>
          </cell>
          <cell r="E507" t="str">
            <v>B1</v>
          </cell>
        </row>
        <row r="508">
          <cell r="C508" t="str">
            <v>ATF Bank</v>
          </cell>
          <cell r="D508" t="str">
            <v>Kazakhstan</v>
          </cell>
          <cell r="E508" t="str">
            <v>Caa1</v>
          </cell>
        </row>
        <row r="509">
          <cell r="C509" t="str">
            <v>Kazinvestbank</v>
          </cell>
          <cell r="D509" t="str">
            <v>Kazakhstan</v>
          </cell>
          <cell r="E509" t="str">
            <v>B3</v>
          </cell>
        </row>
        <row r="510">
          <cell r="C510" t="str">
            <v>BTA Bank</v>
          </cell>
          <cell r="D510" t="str">
            <v>Kazakhstan</v>
          </cell>
          <cell r="E510" t="str">
            <v>B3</v>
          </cell>
        </row>
        <row r="511">
          <cell r="C511" t="str">
            <v>Alliance Bank</v>
          </cell>
          <cell r="D511" t="str">
            <v>Kazakhstan</v>
          </cell>
          <cell r="E511" t="str">
            <v>Caa2</v>
          </cell>
        </row>
        <row r="512">
          <cell r="C512" t="str">
            <v>First Ukrainian International Bank, PJSC</v>
          </cell>
          <cell r="D512" t="str">
            <v>Ukraine</v>
          </cell>
          <cell r="E512" t="str">
            <v>Caa3</v>
          </cell>
        </row>
        <row r="513">
          <cell r="C513" t="str">
            <v>OTP Bank (Ukraine)</v>
          </cell>
          <cell r="D513" t="str">
            <v>Ukraine</v>
          </cell>
          <cell r="E513" t="str">
            <v>Caa1</v>
          </cell>
        </row>
        <row r="514">
          <cell r="C514" t="str">
            <v>Ukreximbank</v>
          </cell>
          <cell r="D514" t="str">
            <v>Ukraine</v>
          </cell>
          <cell r="E514" t="str">
            <v>Caa3</v>
          </cell>
        </row>
        <row r="515">
          <cell r="C515" t="str">
            <v>Raiffeisen Bank Aval</v>
          </cell>
          <cell r="D515" t="str">
            <v>Ukraine</v>
          </cell>
          <cell r="E515" t="str">
            <v>Caa2</v>
          </cell>
        </row>
        <row r="516">
          <cell r="C516" t="str">
            <v>VAB Bank</v>
          </cell>
          <cell r="D516" t="str">
            <v>Ukraine</v>
          </cell>
          <cell r="E516" t="str">
            <v>Caa3</v>
          </cell>
        </row>
        <row r="517">
          <cell r="C517" t="str">
            <v>Savings Bank of Ukraine</v>
          </cell>
          <cell r="D517" t="str">
            <v>Ukraine</v>
          </cell>
          <cell r="E517" t="str">
            <v>Caa3</v>
          </cell>
        </row>
        <row r="518">
          <cell r="C518" t="str">
            <v>Pivdennyi Bank, JSCB</v>
          </cell>
          <cell r="D518" t="str">
            <v>Ukraine</v>
          </cell>
          <cell r="E518" t="str">
            <v>Caa3</v>
          </cell>
        </row>
        <row r="519">
          <cell r="C519" t="str">
            <v>Privatbank</v>
          </cell>
          <cell r="D519" t="str">
            <v>Ukraine</v>
          </cell>
          <cell r="E519" t="str">
            <v>Caa3</v>
          </cell>
        </row>
        <row r="520">
          <cell r="C520" t="str">
            <v>Bank Finance and Credit JSC</v>
          </cell>
          <cell r="D520" t="str">
            <v>Ukraine</v>
          </cell>
          <cell r="E520" t="str">
            <v>Caa3</v>
          </cell>
        </row>
        <row r="521">
          <cell r="C521" t="str">
            <v>Prominvestbank</v>
          </cell>
          <cell r="D521" t="str">
            <v>Ukraine</v>
          </cell>
          <cell r="E521" t="str">
            <v>Caa2</v>
          </cell>
        </row>
        <row r="522">
          <cell r="C522" t="str">
            <v>Subsidiary Bank Sberbank of Russia</v>
          </cell>
          <cell r="D522" t="str">
            <v>Ukraine</v>
          </cell>
          <cell r="E522" t="str">
            <v>Caa1</v>
          </cell>
        </row>
        <row r="523">
          <cell r="C523" t="str">
            <v>Alokabank Joint-Stock Commercial Bank</v>
          </cell>
          <cell r="D523" t="str">
            <v>Uzbekistan</v>
          </cell>
          <cell r="E523" t="str">
            <v>B1</v>
          </cell>
        </row>
        <row r="524">
          <cell r="C524" t="str">
            <v>Asaka Bank</v>
          </cell>
          <cell r="D524" t="str">
            <v>Uzbekistan</v>
          </cell>
          <cell r="E524" t="str">
            <v>B1</v>
          </cell>
        </row>
        <row r="525">
          <cell r="C525" t="str">
            <v>Agrobank</v>
          </cell>
          <cell r="D525" t="str">
            <v>Uzbekistan</v>
          </cell>
          <cell r="E525" t="str">
            <v>Caa1</v>
          </cell>
        </row>
        <row r="526">
          <cell r="C526" t="str">
            <v>National Bank of Uzbekistan</v>
          </cell>
          <cell r="D526" t="str">
            <v>Uzbekistan</v>
          </cell>
          <cell r="E526" t="str">
            <v>B1</v>
          </cell>
        </row>
        <row r="527">
          <cell r="C527" t="str">
            <v>Ipoteka Bank</v>
          </cell>
          <cell r="D527" t="str">
            <v>Uzbekistan</v>
          </cell>
          <cell r="E527" t="str">
            <v>B2</v>
          </cell>
        </row>
        <row r="528">
          <cell r="C528" t="str">
            <v>Qishloq Qurilish Bank</v>
          </cell>
          <cell r="D528" t="str">
            <v>Uzbekistan</v>
          </cell>
          <cell r="E528" t="str">
            <v>B1</v>
          </cell>
        </row>
        <row r="529">
          <cell r="C529" t="str">
            <v>Saigon - Hanoi Commercial Joint Stock Bank</v>
          </cell>
          <cell r="D529" t="str">
            <v>Vietnam</v>
          </cell>
          <cell r="E529" t="str">
            <v>B3</v>
          </cell>
        </row>
        <row r="530">
          <cell r="C530" t="str">
            <v>Military Commercial Joint Stock Bank</v>
          </cell>
          <cell r="D530" t="str">
            <v>Vietnam</v>
          </cell>
          <cell r="E530" t="str">
            <v>B3</v>
          </cell>
        </row>
        <row r="531">
          <cell r="C531" t="str">
            <v>Vietnam International Bank</v>
          </cell>
          <cell r="D531" t="str">
            <v>Vietnam</v>
          </cell>
          <cell r="E531" t="str">
            <v>B3</v>
          </cell>
        </row>
        <row r="532">
          <cell r="C532" t="str">
            <v>Asia Commercial Bank</v>
          </cell>
          <cell r="D532" t="str">
            <v>Vietnam</v>
          </cell>
          <cell r="E532" t="str">
            <v>B3</v>
          </cell>
        </row>
        <row r="533">
          <cell r="C533" t="str">
            <v>Bank for Investment &amp; Development of Vietnam</v>
          </cell>
          <cell r="D533" t="str">
            <v>Vietnam</v>
          </cell>
          <cell r="E533" t="str">
            <v>B1</v>
          </cell>
        </row>
        <row r="534">
          <cell r="C534" t="str">
            <v>Vietnam Bank for Industry and Trade</v>
          </cell>
          <cell r="D534" t="str">
            <v>Vietnam</v>
          </cell>
          <cell r="E534" t="str">
            <v>B1</v>
          </cell>
        </row>
        <row r="535">
          <cell r="C535" t="str">
            <v>Vietnam Technological and Comm'l JSB</v>
          </cell>
          <cell r="D535" t="str">
            <v>Vietnam</v>
          </cell>
          <cell r="E535" t="str">
            <v>B3</v>
          </cell>
        </row>
        <row r="536">
          <cell r="C536" t="str">
            <v>Credins Bank Sh.a.</v>
          </cell>
          <cell r="D536" t="str">
            <v>Albania</v>
          </cell>
          <cell r="E536" t="str">
            <v>B1</v>
          </cell>
        </row>
        <row r="537">
          <cell r="C537" t="str">
            <v>Unibank CJSC</v>
          </cell>
          <cell r="D537" t="str">
            <v>Armenia</v>
          </cell>
          <cell r="E537" t="str">
            <v>B1</v>
          </cell>
        </row>
        <row r="538">
          <cell r="C538" t="str">
            <v>Armeconombank (Armenian Economy Devt Bank)</v>
          </cell>
          <cell r="D538" t="str">
            <v>Armenia</v>
          </cell>
          <cell r="E538" t="str">
            <v>B1</v>
          </cell>
        </row>
        <row r="539">
          <cell r="C539" t="str">
            <v>Ardshininvestbank CJSC</v>
          </cell>
          <cell r="D539" t="str">
            <v>Armenia</v>
          </cell>
          <cell r="E539" t="str">
            <v>Ba2</v>
          </cell>
        </row>
        <row r="540">
          <cell r="C540" t="str">
            <v>Khan Bank LLC</v>
          </cell>
          <cell r="D540" t="str">
            <v>Mongolia</v>
          </cell>
          <cell r="E540" t="str">
            <v>B2</v>
          </cell>
        </row>
        <row r="541">
          <cell r="C541" t="str">
            <v>XacBank LLC</v>
          </cell>
          <cell r="D541" t="str">
            <v>Mongolia</v>
          </cell>
          <cell r="E541" t="str">
            <v>B2</v>
          </cell>
        </row>
        <row r="542">
          <cell r="C542" t="str">
            <v>Trade and Development Bank of Mongolia LLC</v>
          </cell>
          <cell r="D542" t="str">
            <v>Mongolia</v>
          </cell>
          <cell r="E542" t="str">
            <v>B2</v>
          </cell>
        </row>
        <row r="543">
          <cell r="C543" t="str">
            <v>Nedbank Private Wealth Limited</v>
          </cell>
          <cell r="D543" t="str">
            <v>Isle of Man</v>
          </cell>
          <cell r="E543" t="str">
            <v>Baa2</v>
          </cell>
        </row>
        <row r="544">
          <cell r="C544" t="str">
            <v>Bank of Georgia</v>
          </cell>
          <cell r="D544" t="str">
            <v>Georgia</v>
          </cell>
          <cell r="E544" t="str">
            <v>Ba3</v>
          </cell>
        </row>
        <row r="545">
          <cell r="C545" t="str">
            <v>TBC Bank</v>
          </cell>
          <cell r="D545" t="str">
            <v>Georgia</v>
          </cell>
          <cell r="E545" t="str">
            <v>Ba3</v>
          </cell>
        </row>
        <row r="546">
          <cell r="C546" t="str">
            <v>Raiffeisenlandesbank Niederoesterreich-Wien</v>
          </cell>
          <cell r="D546" t="str">
            <v>Austria</v>
          </cell>
          <cell r="E546" t="str">
            <v>A3</v>
          </cell>
        </row>
        <row r="547">
          <cell r="C547" t="str">
            <v>Raiffeisenverband Salzburg</v>
          </cell>
          <cell r="D547" t="str">
            <v>Austria</v>
          </cell>
          <cell r="E547" t="str">
            <v>A3</v>
          </cell>
        </row>
        <row r="548">
          <cell r="C548" t="str">
            <v>Hypo Tirol Bank AG</v>
          </cell>
          <cell r="D548" t="str">
            <v>Austria</v>
          </cell>
          <cell r="E548" t="str">
            <v>Baa3</v>
          </cell>
        </row>
        <row r="549">
          <cell r="C549" t="str">
            <v>Hypo Tirol Bank AG</v>
          </cell>
          <cell r="D549" t="str">
            <v>Austria</v>
          </cell>
          <cell r="E549" t="str">
            <v>Baa2</v>
          </cell>
        </row>
        <row r="550">
          <cell r="C550" t="str">
            <v>HYPO NOE Gruppe Bank AG</v>
          </cell>
          <cell r="D550" t="str">
            <v>Austria</v>
          </cell>
          <cell r="E550" t="str">
            <v>A3</v>
          </cell>
        </row>
        <row r="551">
          <cell r="C551" t="str">
            <v>card complete Service Bank AG</v>
          </cell>
          <cell r="D551" t="str">
            <v>Austria</v>
          </cell>
          <cell r="E551" t="str">
            <v>Baa3</v>
          </cell>
        </row>
        <row r="552">
          <cell r="C552" t="str">
            <v>Raiffeisen-Landesbank Steiermark AG</v>
          </cell>
          <cell r="D552" t="str">
            <v>Austria</v>
          </cell>
          <cell r="E552" t="str">
            <v>A3</v>
          </cell>
        </row>
        <row r="553">
          <cell r="C553" t="str">
            <v>BAWAG P.S.K.</v>
          </cell>
          <cell r="D553" t="str">
            <v>Austria</v>
          </cell>
          <cell r="E553" t="str">
            <v>Baa2</v>
          </cell>
        </row>
        <row r="554">
          <cell r="C554" t="str">
            <v>Oesterreichische Kontrollbank AG</v>
          </cell>
          <cell r="D554" t="str">
            <v>Austria</v>
          </cell>
          <cell r="E554" t="str">
            <v>Aaa</v>
          </cell>
        </row>
        <row r="555">
          <cell r="C555" t="str">
            <v>Oesterreichische Volksbanken AG</v>
          </cell>
          <cell r="D555" t="str">
            <v>Austria</v>
          </cell>
          <cell r="E555" t="str">
            <v>Ba3</v>
          </cell>
        </row>
        <row r="556">
          <cell r="C556" t="str">
            <v>Vorarlberger Landes- und Hypothekenbank AG</v>
          </cell>
          <cell r="D556" t="str">
            <v>Austria</v>
          </cell>
          <cell r="E556" t="str">
            <v>A2</v>
          </cell>
        </row>
        <row r="557">
          <cell r="C557" t="str">
            <v>Vorarlberger Landes- und Hypothekenbank AG</v>
          </cell>
          <cell r="D557" t="str">
            <v>Austria</v>
          </cell>
          <cell r="E557" t="str">
            <v>A1</v>
          </cell>
        </row>
        <row r="558">
          <cell r="C558" t="str">
            <v>Hypo Alpe-Adria-Bank International AG</v>
          </cell>
          <cell r="D558" t="str">
            <v>Austria</v>
          </cell>
          <cell r="E558" t="str">
            <v>Caa2</v>
          </cell>
        </row>
        <row r="559">
          <cell r="C559" t="str">
            <v>Raiffeisenlandesbank Oberoesterreich AG</v>
          </cell>
          <cell r="D559" t="str">
            <v>Austria</v>
          </cell>
          <cell r="E559" t="str">
            <v>A3</v>
          </cell>
        </row>
        <row r="560">
          <cell r="C560" t="str">
            <v>Kommunalkredit Austria AG</v>
          </cell>
          <cell r="D560" t="str">
            <v>Austria</v>
          </cell>
          <cell r="E560" t="str">
            <v>Ba1</v>
          </cell>
        </row>
        <row r="561">
          <cell r="C561" t="str">
            <v>Raiffeisen Zentralbank Oesterreich AG</v>
          </cell>
          <cell r="D561" t="str">
            <v>Austria</v>
          </cell>
          <cell r="E561" t="str">
            <v>Baa1</v>
          </cell>
        </row>
        <row r="562">
          <cell r="C562" t="str">
            <v>Erste Group Bank AG</v>
          </cell>
          <cell r="D562" t="str">
            <v>Austria</v>
          </cell>
          <cell r="E562" t="str">
            <v>Baa1</v>
          </cell>
        </row>
        <row r="563">
          <cell r="C563" t="str">
            <v>Raiffeisen Bank International AG</v>
          </cell>
          <cell r="D563" t="str">
            <v>Austria</v>
          </cell>
          <cell r="E563" t="str">
            <v>A3</v>
          </cell>
        </row>
        <row r="564">
          <cell r="C564" t="str">
            <v>UniCredit Bank Austria AG</v>
          </cell>
          <cell r="D564" t="str">
            <v>Austria</v>
          </cell>
          <cell r="E564" t="str">
            <v>Baa2</v>
          </cell>
        </row>
        <row r="565">
          <cell r="C565" t="str">
            <v>VTB Bank (Austria) AG</v>
          </cell>
          <cell r="D565" t="str">
            <v>Austria</v>
          </cell>
          <cell r="E565" t="str">
            <v>Baa3</v>
          </cell>
        </row>
        <row r="566">
          <cell r="C566" t="str">
            <v>Raiffeisenlandesbank Vorarlberg</v>
          </cell>
          <cell r="D566" t="str">
            <v>Austria</v>
          </cell>
          <cell r="E566" t="str">
            <v>A3</v>
          </cell>
        </row>
        <row r="567">
          <cell r="C567" t="str">
            <v>Heritage Bank Limited</v>
          </cell>
          <cell r="D567" t="str">
            <v>Australia</v>
          </cell>
          <cell r="E567" t="str">
            <v>A3</v>
          </cell>
        </row>
        <row r="568">
          <cell r="C568" t="str">
            <v>Bank of Queensland Limited</v>
          </cell>
          <cell r="D568" t="str">
            <v>Australia</v>
          </cell>
          <cell r="E568" t="str">
            <v>A3</v>
          </cell>
        </row>
        <row r="569">
          <cell r="C569" t="str">
            <v>Commonwealth Bank of Australia</v>
          </cell>
          <cell r="D569" t="str">
            <v>Australia</v>
          </cell>
          <cell r="E569" t="str">
            <v>Aa2</v>
          </cell>
        </row>
        <row r="570">
          <cell r="C570" t="str">
            <v>Westpac Banking Corporation</v>
          </cell>
          <cell r="D570" t="str">
            <v>Australia</v>
          </cell>
          <cell r="E570" t="str">
            <v>Aa2</v>
          </cell>
        </row>
        <row r="571">
          <cell r="C571" t="str">
            <v>Suncorp-Metway Ltd.</v>
          </cell>
          <cell r="D571" t="str">
            <v>Australia</v>
          </cell>
          <cell r="E571" t="str">
            <v>A1</v>
          </cell>
        </row>
        <row r="572">
          <cell r="C572" t="str">
            <v>Australia and New Zealand Banking Grp. Ltd.</v>
          </cell>
          <cell r="D572" t="str">
            <v>Australia</v>
          </cell>
          <cell r="E572" t="str">
            <v>Aa2</v>
          </cell>
        </row>
        <row r="573">
          <cell r="C573" t="str">
            <v>Bendigo and Adelaide Bank Limited</v>
          </cell>
          <cell r="D573" t="str">
            <v>Australia</v>
          </cell>
          <cell r="E573" t="str">
            <v>A2</v>
          </cell>
        </row>
        <row r="574">
          <cell r="C574" t="str">
            <v>BOQ Specialist Bank Limited</v>
          </cell>
          <cell r="D574" t="str">
            <v>Australia</v>
          </cell>
          <cell r="E574" t="str">
            <v>A3</v>
          </cell>
        </row>
        <row r="575">
          <cell r="C575" t="str">
            <v>Citigroup Pty Limited</v>
          </cell>
          <cell r="D575" t="str">
            <v>Australia</v>
          </cell>
          <cell r="E575" t="str">
            <v>A3</v>
          </cell>
        </row>
        <row r="576">
          <cell r="C576" t="str">
            <v>Members Equity Bank Limited</v>
          </cell>
          <cell r="D576" t="str">
            <v>Australia</v>
          </cell>
          <cell r="E576" t="str">
            <v>A3</v>
          </cell>
        </row>
        <row r="577">
          <cell r="C577" t="str">
            <v>Macquarie Bank Limited</v>
          </cell>
          <cell r="D577" t="str">
            <v>Australia</v>
          </cell>
          <cell r="E577" t="str">
            <v>A2</v>
          </cell>
        </row>
        <row r="578">
          <cell r="C578" t="str">
            <v>Victoria Teachers Mutual Bank</v>
          </cell>
          <cell r="D578" t="str">
            <v>Australia</v>
          </cell>
          <cell r="E578" t="str">
            <v>Baa1</v>
          </cell>
        </row>
        <row r="579">
          <cell r="C579" t="str">
            <v>AMP Bank Limited</v>
          </cell>
          <cell r="D579" t="str">
            <v>Australia</v>
          </cell>
          <cell r="E579" t="str">
            <v>A2</v>
          </cell>
        </row>
        <row r="580">
          <cell r="C580" t="str">
            <v>HSBC Bank Plc Sydney Branch</v>
          </cell>
          <cell r="D580" t="str">
            <v>Australia</v>
          </cell>
          <cell r="E580" t="str">
            <v>Aa3</v>
          </cell>
        </row>
        <row r="581">
          <cell r="C581" t="str">
            <v>Newcastle Permanent Building Society</v>
          </cell>
          <cell r="D581" t="str">
            <v>Australia</v>
          </cell>
          <cell r="E581" t="str">
            <v>A2</v>
          </cell>
        </row>
        <row r="582">
          <cell r="C582" t="str">
            <v>Hongkong &amp; Shanghai Bank.Corp. (Sydney)</v>
          </cell>
          <cell r="D582" t="str">
            <v>Australia</v>
          </cell>
          <cell r="E582" t="str">
            <v>Aa3</v>
          </cell>
        </row>
        <row r="583">
          <cell r="C583" t="str">
            <v>National Australia Bank Limited</v>
          </cell>
          <cell r="D583" t="str">
            <v>Australia</v>
          </cell>
          <cell r="E583" t="str">
            <v>Aa2</v>
          </cell>
        </row>
        <row r="584">
          <cell r="C584" t="str">
            <v>HSBC Bank Australia Ltd</v>
          </cell>
          <cell r="D584" t="str">
            <v>Australia</v>
          </cell>
          <cell r="E584" t="str">
            <v>A1</v>
          </cell>
        </row>
        <row r="585">
          <cell r="C585" t="str">
            <v>Axa Bank Europe</v>
          </cell>
          <cell r="D585" t="str">
            <v>Belgium</v>
          </cell>
          <cell r="E585" t="str">
            <v>A2</v>
          </cell>
        </row>
        <row r="586">
          <cell r="C586" t="str">
            <v>ING Belgium SA/NV</v>
          </cell>
          <cell r="D586" t="str">
            <v>Belgium</v>
          </cell>
          <cell r="E586" t="str">
            <v>A2</v>
          </cell>
        </row>
        <row r="587">
          <cell r="C587" t="str">
            <v>Belfius Bank SA/NV</v>
          </cell>
          <cell r="D587" t="str">
            <v>Belgium</v>
          </cell>
          <cell r="E587" t="str">
            <v>Baa1</v>
          </cell>
        </row>
        <row r="588">
          <cell r="C588" t="str">
            <v>KBC Bank N.V.</v>
          </cell>
          <cell r="D588" t="str">
            <v>Belgium</v>
          </cell>
          <cell r="E588" t="str">
            <v>A2</v>
          </cell>
        </row>
        <row r="589">
          <cell r="C589" t="str">
            <v>BNP Paribas Fortis SA/NV</v>
          </cell>
          <cell r="D589" t="str">
            <v>Belgium</v>
          </cell>
          <cell r="E589" t="str">
            <v>A2</v>
          </cell>
        </row>
        <row r="590">
          <cell r="C590" t="str">
            <v>Bank of New York Mellon SA/NV (The)</v>
          </cell>
          <cell r="D590" t="str">
            <v>Belgium</v>
          </cell>
          <cell r="E590" t="str">
            <v>Aa2</v>
          </cell>
        </row>
        <row r="591">
          <cell r="C591" t="str">
            <v>HSBC Bank Canada</v>
          </cell>
          <cell r="D591" t="str">
            <v>Canada</v>
          </cell>
          <cell r="E591" t="str">
            <v>A1</v>
          </cell>
        </row>
        <row r="592">
          <cell r="C592" t="str">
            <v>Toronto-Dominion Bank (The)</v>
          </cell>
          <cell r="D592" t="str">
            <v>Canada</v>
          </cell>
          <cell r="E592" t="str">
            <v>Aa1</v>
          </cell>
        </row>
        <row r="593">
          <cell r="C593" t="str">
            <v>Royal Trust Corporation of Canada</v>
          </cell>
          <cell r="D593" t="str">
            <v>Canada</v>
          </cell>
          <cell r="E593" t="str">
            <v>Aa3</v>
          </cell>
        </row>
        <row r="594">
          <cell r="C594" t="str">
            <v>Royal Bank of Canada</v>
          </cell>
          <cell r="D594" t="str">
            <v>Canada</v>
          </cell>
          <cell r="E594" t="str">
            <v>Aa3</v>
          </cell>
        </row>
        <row r="595">
          <cell r="C595" t="str">
            <v>Bank of Montreal</v>
          </cell>
          <cell r="D595" t="str">
            <v>Canada</v>
          </cell>
          <cell r="E595" t="str">
            <v>Aa3</v>
          </cell>
        </row>
        <row r="596">
          <cell r="C596" t="str">
            <v>Bank of Nova Scotia</v>
          </cell>
          <cell r="D596" t="str">
            <v>Canada</v>
          </cell>
          <cell r="E596" t="str">
            <v>Aa2</v>
          </cell>
        </row>
        <row r="597">
          <cell r="C597" t="str">
            <v>Canadian Imperial Bank of Commerce</v>
          </cell>
          <cell r="D597" t="str">
            <v>Canada</v>
          </cell>
          <cell r="E597" t="str">
            <v>Aa3</v>
          </cell>
        </row>
        <row r="598">
          <cell r="C598" t="str">
            <v>JPMorgan Chase Bank, N.A., Toronto</v>
          </cell>
          <cell r="D598" t="str">
            <v>Canada</v>
          </cell>
          <cell r="E598" t="str">
            <v>Aa3</v>
          </cell>
        </row>
        <row r="599">
          <cell r="C599" t="str">
            <v>Caisse centrale Desjardins</v>
          </cell>
          <cell r="D599" t="str">
            <v>Canada</v>
          </cell>
          <cell r="E599" t="str">
            <v>Aa2</v>
          </cell>
        </row>
        <row r="600">
          <cell r="C600" t="str">
            <v>CIBC Mellon Trust Company</v>
          </cell>
          <cell r="D600" t="str">
            <v>Canada</v>
          </cell>
          <cell r="E600" t="str">
            <v>A1</v>
          </cell>
        </row>
        <row r="601">
          <cell r="C601" t="str">
            <v>National Bank of Canada</v>
          </cell>
          <cell r="D601" t="str">
            <v>Canada</v>
          </cell>
          <cell r="E601" t="str">
            <v>Aa3</v>
          </cell>
        </row>
        <row r="602">
          <cell r="C602" t="str">
            <v>Montreal Trust Company of Canada</v>
          </cell>
          <cell r="D602" t="str">
            <v>Canada</v>
          </cell>
          <cell r="E602" t="str">
            <v>Aa2</v>
          </cell>
        </row>
        <row r="603">
          <cell r="C603" t="str">
            <v>J.P. Morgan Bank Canada</v>
          </cell>
          <cell r="D603" t="str">
            <v>Canada</v>
          </cell>
          <cell r="E603" t="str">
            <v>Aa3</v>
          </cell>
        </row>
        <row r="604">
          <cell r="C604" t="str">
            <v>Jyske Bank A/S</v>
          </cell>
          <cell r="D604" t="str">
            <v>Denmark</v>
          </cell>
          <cell r="E604" t="str">
            <v>Baa1</v>
          </cell>
        </row>
        <row r="605">
          <cell r="C605" t="str">
            <v>Nordea Bank Danmark A/S</v>
          </cell>
          <cell r="D605" t="str">
            <v>Denmark</v>
          </cell>
          <cell r="E605" t="str">
            <v>A1</v>
          </cell>
        </row>
        <row r="606">
          <cell r="C606" t="str">
            <v>Nykredit Bank A/S</v>
          </cell>
          <cell r="D606" t="str">
            <v>Denmark</v>
          </cell>
          <cell r="E606" t="str">
            <v>Baa2</v>
          </cell>
        </row>
        <row r="607">
          <cell r="C607" t="str">
            <v>Sydbank A/S</v>
          </cell>
          <cell r="D607" t="str">
            <v>Denmark</v>
          </cell>
          <cell r="E607" t="str">
            <v>Baa1</v>
          </cell>
        </row>
        <row r="608">
          <cell r="C608" t="str">
            <v>Ringkjobing Landbobank A/s</v>
          </cell>
          <cell r="D608" t="str">
            <v>Denmark</v>
          </cell>
          <cell r="E608" t="str">
            <v>Baa1</v>
          </cell>
        </row>
        <row r="609">
          <cell r="C609" t="str">
            <v>Danske Bank A/S</v>
          </cell>
          <cell r="D609" t="str">
            <v>Denmark</v>
          </cell>
          <cell r="E609" t="str">
            <v>Baa1</v>
          </cell>
        </row>
        <row r="610">
          <cell r="C610" t="str">
            <v>Aktia Bank p.l.c.</v>
          </cell>
          <cell r="D610" t="str">
            <v>Finland</v>
          </cell>
          <cell r="E610" t="str">
            <v>A3</v>
          </cell>
        </row>
        <row r="611">
          <cell r="C611" t="str">
            <v>Pohjola Bank plc</v>
          </cell>
          <cell r="D611" t="str">
            <v>Finland</v>
          </cell>
          <cell r="E611" t="str">
            <v>Aa3</v>
          </cell>
        </row>
        <row r="612">
          <cell r="C612" t="str">
            <v>Danske Bank Plc</v>
          </cell>
          <cell r="D612" t="str">
            <v>Finland</v>
          </cell>
          <cell r="E612" t="str">
            <v>A2</v>
          </cell>
        </row>
        <row r="613">
          <cell r="C613" t="str">
            <v>Nordea Bank Finland Plc</v>
          </cell>
          <cell r="D613" t="str">
            <v>Finland</v>
          </cell>
          <cell r="E613" t="str">
            <v>Aa3</v>
          </cell>
        </row>
        <row r="614">
          <cell r="C614" t="str">
            <v>CRCAM Centre Est</v>
          </cell>
          <cell r="D614" t="str">
            <v>France</v>
          </cell>
          <cell r="E614" t="str">
            <v>A2</v>
          </cell>
        </row>
        <row r="615">
          <cell r="C615" t="str">
            <v>CRCAM Centre Loire</v>
          </cell>
          <cell r="D615" t="str">
            <v>France</v>
          </cell>
          <cell r="E615" t="str">
            <v>A2</v>
          </cell>
        </row>
        <row r="616">
          <cell r="C616" t="str">
            <v>Caisse Des Depots et Consignations</v>
          </cell>
          <cell r="D616" t="str">
            <v>France</v>
          </cell>
          <cell r="E616" t="str">
            <v>Aa1</v>
          </cell>
        </row>
        <row r="617">
          <cell r="C617" t="str">
            <v>Mizuho Bank, Ltd., Paris Branch</v>
          </cell>
          <cell r="D617" t="str">
            <v>France</v>
          </cell>
          <cell r="E617" t="str">
            <v>A1</v>
          </cell>
        </row>
        <row r="618">
          <cell r="C618" t="str">
            <v>Credit Agricole S.A.</v>
          </cell>
          <cell r="D618" t="str">
            <v>France</v>
          </cell>
          <cell r="E618" t="str">
            <v>A2</v>
          </cell>
        </row>
        <row r="619">
          <cell r="C619" t="str">
            <v>Dexia Credit Local</v>
          </cell>
          <cell r="D619" t="str">
            <v>France</v>
          </cell>
          <cell r="E619" t="str">
            <v>Baa2</v>
          </cell>
        </row>
        <row r="620">
          <cell r="C620" t="str">
            <v>Banque Monetaire et Financiere</v>
          </cell>
          <cell r="D620" t="str">
            <v>France</v>
          </cell>
          <cell r="E620" t="str">
            <v>A2</v>
          </cell>
        </row>
        <row r="621">
          <cell r="C621" t="str">
            <v>Groupe Credit Agricole</v>
          </cell>
          <cell r="D621" t="str">
            <v>France</v>
          </cell>
          <cell r="E621" t="str">
            <v>A2</v>
          </cell>
        </row>
        <row r="622">
          <cell r="C622" t="str">
            <v>Internationale Nederlanden Bank N.V., Paris</v>
          </cell>
          <cell r="D622" t="str">
            <v>France</v>
          </cell>
          <cell r="E622" t="str">
            <v>A2</v>
          </cell>
        </row>
        <row r="623">
          <cell r="C623" t="str">
            <v>CRCAM Centre France</v>
          </cell>
          <cell r="D623" t="str">
            <v>France</v>
          </cell>
          <cell r="E623" t="str">
            <v>A2</v>
          </cell>
        </row>
        <row r="624">
          <cell r="C624" t="str">
            <v>CRCAM Sud Rhone Alpes</v>
          </cell>
          <cell r="D624" t="str">
            <v>France</v>
          </cell>
          <cell r="E624" t="str">
            <v>A2</v>
          </cell>
        </row>
        <row r="625">
          <cell r="C625" t="str">
            <v>CRCAM de Charente-Maritime Deux Sevres</v>
          </cell>
          <cell r="D625" t="str">
            <v>France</v>
          </cell>
          <cell r="E625" t="str">
            <v>A2</v>
          </cell>
        </row>
        <row r="626">
          <cell r="C626" t="str">
            <v>CRCAM Loire Haute-Loire</v>
          </cell>
          <cell r="D626" t="str">
            <v>France</v>
          </cell>
          <cell r="E626" t="str">
            <v>A2</v>
          </cell>
        </row>
        <row r="627">
          <cell r="C627" t="str">
            <v>Royal Bank of Scotland N.V., Paris Branch</v>
          </cell>
          <cell r="D627" t="str">
            <v>France</v>
          </cell>
          <cell r="E627" t="str">
            <v>Baa1</v>
          </cell>
        </row>
        <row r="628">
          <cell r="C628" t="str">
            <v>Credit Agricole Corporate and Investment Bank</v>
          </cell>
          <cell r="D628" t="str">
            <v>France</v>
          </cell>
          <cell r="E628" t="str">
            <v>A2</v>
          </cell>
        </row>
        <row r="629">
          <cell r="C629" t="str">
            <v>BNP Paribas</v>
          </cell>
          <cell r="D629" t="str">
            <v>France</v>
          </cell>
          <cell r="E629" t="str">
            <v>A1</v>
          </cell>
        </row>
        <row r="630">
          <cell r="C630" t="str">
            <v>CRCAM Atlantique Vendee</v>
          </cell>
          <cell r="D630" t="str">
            <v>France</v>
          </cell>
          <cell r="E630" t="str">
            <v>A2</v>
          </cell>
        </row>
        <row r="631">
          <cell r="C631" t="str">
            <v>Caisse C'ale du Credit Immobilier de France</v>
          </cell>
          <cell r="D631" t="str">
            <v>France</v>
          </cell>
          <cell r="E631" t="str">
            <v>Baa2</v>
          </cell>
        </row>
        <row r="632">
          <cell r="C632" t="str">
            <v>Credit Industriel et Commercial</v>
          </cell>
          <cell r="D632" t="str">
            <v>France</v>
          </cell>
          <cell r="E632" t="str">
            <v>Aa3</v>
          </cell>
        </row>
        <row r="633">
          <cell r="C633" t="str">
            <v>Credit Cooperatif</v>
          </cell>
          <cell r="D633" t="str">
            <v>France</v>
          </cell>
          <cell r="E633" t="str">
            <v>A2</v>
          </cell>
        </row>
        <row r="634">
          <cell r="C634" t="str">
            <v>CRCAM Normandie Seine</v>
          </cell>
          <cell r="D634" t="str">
            <v>France</v>
          </cell>
          <cell r="E634" t="str">
            <v>A2</v>
          </cell>
        </row>
        <row r="635">
          <cell r="C635" t="str">
            <v>Credit Foncier de France</v>
          </cell>
          <cell r="D635" t="str">
            <v>France</v>
          </cell>
          <cell r="E635" t="str">
            <v>A2</v>
          </cell>
        </row>
        <row r="636">
          <cell r="C636" t="str">
            <v>HSBC France</v>
          </cell>
          <cell r="D636" t="str">
            <v>France</v>
          </cell>
          <cell r="E636" t="str">
            <v>A1</v>
          </cell>
        </row>
        <row r="637">
          <cell r="C637" t="str">
            <v>LCL</v>
          </cell>
          <cell r="D637" t="str">
            <v>France</v>
          </cell>
          <cell r="E637" t="str">
            <v>A2</v>
          </cell>
        </row>
        <row r="638">
          <cell r="C638" t="str">
            <v>Natixis</v>
          </cell>
          <cell r="D638" t="str">
            <v>France</v>
          </cell>
          <cell r="E638" t="str">
            <v>A2</v>
          </cell>
        </row>
        <row r="639">
          <cell r="C639" t="str">
            <v>Banque Federative du Credit Mutuel</v>
          </cell>
          <cell r="D639" t="str">
            <v>France</v>
          </cell>
          <cell r="E639" t="str">
            <v>Aa3</v>
          </cell>
        </row>
        <row r="640">
          <cell r="C640" t="str">
            <v>CRCAM de Toulouse 31</v>
          </cell>
          <cell r="D640" t="str">
            <v>France</v>
          </cell>
          <cell r="E640" t="str">
            <v>A2</v>
          </cell>
        </row>
        <row r="641">
          <cell r="C641" t="str">
            <v>BRED-Banque Populaire</v>
          </cell>
          <cell r="D641" t="str">
            <v>France</v>
          </cell>
          <cell r="E641" t="str">
            <v>A2</v>
          </cell>
        </row>
        <row r="642">
          <cell r="C642" t="str">
            <v>Banque Palatine</v>
          </cell>
          <cell r="D642" t="str">
            <v>France</v>
          </cell>
          <cell r="E642" t="str">
            <v>A2</v>
          </cell>
        </row>
        <row r="643">
          <cell r="C643" t="str">
            <v>CRCAM Anjou et du Maine</v>
          </cell>
          <cell r="D643" t="str">
            <v>France</v>
          </cell>
          <cell r="E643" t="str">
            <v>A2</v>
          </cell>
        </row>
        <row r="644">
          <cell r="C644" t="str">
            <v>CRCAM de Champagne Bourgogne</v>
          </cell>
          <cell r="D644" t="str">
            <v>France</v>
          </cell>
          <cell r="E644" t="str">
            <v>A2</v>
          </cell>
        </row>
        <row r="645">
          <cell r="C645" t="str">
            <v>BPCE</v>
          </cell>
          <cell r="D645" t="str">
            <v>France</v>
          </cell>
          <cell r="E645" t="str">
            <v>A2</v>
          </cell>
        </row>
        <row r="646">
          <cell r="C646" t="str">
            <v>Groupe BPCE</v>
          </cell>
          <cell r="D646" t="str">
            <v>France</v>
          </cell>
          <cell r="E646" t="str">
            <v>A2</v>
          </cell>
        </row>
        <row r="647">
          <cell r="C647" t="str">
            <v>Banque Populaire des Alpes</v>
          </cell>
          <cell r="D647" t="str">
            <v>France</v>
          </cell>
          <cell r="E647" t="str">
            <v>A2</v>
          </cell>
        </row>
        <row r="648">
          <cell r="C648" t="str">
            <v>CRCAM Franche-Comte</v>
          </cell>
          <cell r="D648" t="str">
            <v>France</v>
          </cell>
          <cell r="E648" t="str">
            <v>A2</v>
          </cell>
        </row>
        <row r="649">
          <cell r="C649" t="str">
            <v>CRCAM de Guadeloupe</v>
          </cell>
          <cell r="D649" t="str">
            <v>France</v>
          </cell>
          <cell r="E649" t="str">
            <v>A2</v>
          </cell>
        </row>
        <row r="650">
          <cell r="C650" t="str">
            <v>CRCAM Lorraine</v>
          </cell>
          <cell r="D650" t="str">
            <v>France</v>
          </cell>
          <cell r="E650" t="str">
            <v>A2</v>
          </cell>
        </row>
        <row r="651">
          <cell r="C651" t="str">
            <v>CRCAM de la Martinique et de la Guyane</v>
          </cell>
          <cell r="D651" t="str">
            <v>France</v>
          </cell>
          <cell r="E651" t="str">
            <v>A2</v>
          </cell>
        </row>
        <row r="652">
          <cell r="C652" t="str">
            <v>CRCAM Pyrenees Gascogne</v>
          </cell>
          <cell r="D652" t="str">
            <v>France</v>
          </cell>
          <cell r="E652" t="str">
            <v>A2</v>
          </cell>
        </row>
        <row r="653">
          <cell r="C653" t="str">
            <v>CRCAM de la Reunion</v>
          </cell>
          <cell r="D653" t="str">
            <v>France</v>
          </cell>
          <cell r="E653" t="str">
            <v>A2</v>
          </cell>
        </row>
        <row r="654">
          <cell r="C654" t="str">
            <v>CRCAM de Sud-Mediterranee</v>
          </cell>
          <cell r="D654" t="str">
            <v>France</v>
          </cell>
          <cell r="E654" t="str">
            <v>A2</v>
          </cell>
        </row>
        <row r="655">
          <cell r="C655" t="str">
            <v>CRCAM de la Touraine et du Poitou</v>
          </cell>
          <cell r="D655" t="str">
            <v>France</v>
          </cell>
          <cell r="E655" t="str">
            <v>A2</v>
          </cell>
        </row>
        <row r="656">
          <cell r="C656" t="str">
            <v>CRCAM des Savoie</v>
          </cell>
          <cell r="D656" t="str">
            <v>France</v>
          </cell>
          <cell r="E656" t="str">
            <v>A2</v>
          </cell>
        </row>
        <row r="657">
          <cell r="C657" t="str">
            <v>CRCAM de Charente-Perigord</v>
          </cell>
          <cell r="D657" t="str">
            <v>France</v>
          </cell>
          <cell r="E657" t="str">
            <v>A2</v>
          </cell>
        </row>
        <row r="658">
          <cell r="C658" t="str">
            <v>CRCAM d'Alpes Provence</v>
          </cell>
          <cell r="D658" t="str">
            <v>France</v>
          </cell>
          <cell r="E658" t="str">
            <v>A2</v>
          </cell>
        </row>
        <row r="659">
          <cell r="C659" t="str">
            <v>CRCAM Alsace Vosges</v>
          </cell>
          <cell r="D659" t="str">
            <v>France</v>
          </cell>
          <cell r="E659" t="str">
            <v>A2</v>
          </cell>
        </row>
        <row r="660">
          <cell r="C660" t="str">
            <v>CRCAM du Centre-Ouest</v>
          </cell>
          <cell r="D660" t="str">
            <v>France</v>
          </cell>
          <cell r="E660" t="str">
            <v>A2</v>
          </cell>
        </row>
        <row r="661">
          <cell r="C661" t="str">
            <v>Banque Edel SNC</v>
          </cell>
          <cell r="D661" t="str">
            <v>France</v>
          </cell>
          <cell r="E661" t="str">
            <v>A2</v>
          </cell>
        </row>
        <row r="662">
          <cell r="C662" t="str">
            <v>CRCAM Brie Picardie</v>
          </cell>
          <cell r="D662" t="str">
            <v>France</v>
          </cell>
          <cell r="E662" t="str">
            <v>A2</v>
          </cell>
        </row>
        <row r="663">
          <cell r="C663" t="str">
            <v>CRCAM du Languedoc</v>
          </cell>
          <cell r="D663" t="str">
            <v>France</v>
          </cell>
          <cell r="E663" t="str">
            <v>A2</v>
          </cell>
        </row>
        <row r="664">
          <cell r="C664" t="str">
            <v>Societe Generale</v>
          </cell>
          <cell r="D664" t="str">
            <v>France</v>
          </cell>
          <cell r="E664" t="str">
            <v>A2</v>
          </cell>
        </row>
        <row r="665">
          <cell r="C665" t="str">
            <v>Barclays Bank PLC, Paris</v>
          </cell>
          <cell r="D665" t="str">
            <v>France</v>
          </cell>
          <cell r="E665" t="str">
            <v>A2</v>
          </cell>
        </row>
        <row r="666">
          <cell r="C666" t="str">
            <v>Bayerische Landesbank, (Paris Branch)</v>
          </cell>
          <cell r="D666" t="str">
            <v>France</v>
          </cell>
          <cell r="E666" t="str">
            <v>A3</v>
          </cell>
        </row>
        <row r="667">
          <cell r="C667" t="str">
            <v>Bayerische Landesbank, (Paris Branch)</v>
          </cell>
          <cell r="D667" t="str">
            <v>France</v>
          </cell>
          <cell r="E667" t="str">
            <v>Aaa</v>
          </cell>
        </row>
        <row r="668">
          <cell r="C668" t="str">
            <v>Chase Manhattan Bank, Paris Branch</v>
          </cell>
          <cell r="D668" t="str">
            <v>France</v>
          </cell>
          <cell r="E668" t="str">
            <v>Aa3</v>
          </cell>
        </row>
        <row r="669">
          <cell r="C669" t="str">
            <v>Deutsche Bank AG, Paris Branch</v>
          </cell>
          <cell r="D669" t="str">
            <v>France</v>
          </cell>
          <cell r="E669" t="str">
            <v>A3</v>
          </cell>
        </row>
        <row r="670">
          <cell r="C670" t="str">
            <v>Banque PSA Finance</v>
          </cell>
          <cell r="D670" t="str">
            <v>France</v>
          </cell>
          <cell r="E670" t="str">
            <v>Ba1</v>
          </cell>
        </row>
        <row r="671">
          <cell r="C671" t="str">
            <v>Socram Banque</v>
          </cell>
          <cell r="D671" t="str">
            <v>France</v>
          </cell>
          <cell r="E671" t="str">
            <v>Baa1</v>
          </cell>
        </row>
        <row r="672">
          <cell r="C672" t="str">
            <v>CRCAM de Normandie</v>
          </cell>
          <cell r="D672" t="str">
            <v>France</v>
          </cell>
          <cell r="E672" t="str">
            <v>A2</v>
          </cell>
        </row>
        <row r="673">
          <cell r="C673" t="str">
            <v>CRCAM Paris et Ile-de-France</v>
          </cell>
          <cell r="D673" t="str">
            <v>France</v>
          </cell>
          <cell r="E673" t="str">
            <v>A2</v>
          </cell>
        </row>
        <row r="674">
          <cell r="C674" t="str">
            <v>Banque Populaire Val de France</v>
          </cell>
          <cell r="D674" t="str">
            <v>France</v>
          </cell>
          <cell r="E674" t="str">
            <v>A2</v>
          </cell>
        </row>
        <row r="675">
          <cell r="C675" t="str">
            <v>CRCAM Nord de France</v>
          </cell>
          <cell r="D675" t="str">
            <v>France</v>
          </cell>
          <cell r="E675" t="str">
            <v>A2</v>
          </cell>
        </row>
        <row r="676">
          <cell r="C676" t="str">
            <v>Banque Populaire Aquitaine Centre Atlantique</v>
          </cell>
          <cell r="D676" t="str">
            <v>France</v>
          </cell>
          <cell r="E676" t="str">
            <v>A2</v>
          </cell>
        </row>
        <row r="677">
          <cell r="C677" t="str">
            <v>RCI Banque</v>
          </cell>
          <cell r="D677" t="str">
            <v>France</v>
          </cell>
          <cell r="E677" t="str">
            <v>Baa3</v>
          </cell>
        </row>
        <row r="678">
          <cell r="C678" t="str">
            <v>Banque Populaire du Massif Central</v>
          </cell>
          <cell r="D678" t="str">
            <v>France</v>
          </cell>
          <cell r="E678" t="str">
            <v>A2</v>
          </cell>
        </row>
        <row r="679">
          <cell r="C679" t="str">
            <v>Banque Populaire Occitane</v>
          </cell>
          <cell r="D679" t="str">
            <v>France</v>
          </cell>
          <cell r="E679" t="str">
            <v>A2</v>
          </cell>
        </row>
        <row r="680">
          <cell r="C680" t="str">
            <v>Banque Populaire Atlantique</v>
          </cell>
          <cell r="D680" t="str">
            <v>France</v>
          </cell>
          <cell r="E680" t="str">
            <v>A2</v>
          </cell>
        </row>
        <row r="681">
          <cell r="C681" t="str">
            <v>Banque Populaire de l'Ouest</v>
          </cell>
          <cell r="D681" t="str">
            <v>France</v>
          </cell>
          <cell r="E681" t="str">
            <v>A2</v>
          </cell>
        </row>
        <row r="682">
          <cell r="C682" t="str">
            <v>Banque Populaire du Nord</v>
          </cell>
          <cell r="D682" t="str">
            <v>France</v>
          </cell>
          <cell r="E682" t="str">
            <v>A2</v>
          </cell>
        </row>
        <row r="683">
          <cell r="C683" t="str">
            <v>Banque Populaire Lorraine Champagne</v>
          </cell>
          <cell r="D683" t="str">
            <v>France</v>
          </cell>
          <cell r="E683" t="str">
            <v>A2</v>
          </cell>
        </row>
        <row r="684">
          <cell r="C684" t="str">
            <v>Banque Populaire Rives de Paris</v>
          </cell>
          <cell r="D684" t="str">
            <v>France</v>
          </cell>
          <cell r="E684" t="str">
            <v>A2</v>
          </cell>
        </row>
        <row r="685">
          <cell r="C685" t="str">
            <v>CASDEN - Banque Populaire</v>
          </cell>
          <cell r="D685" t="str">
            <v>France</v>
          </cell>
          <cell r="E685" t="str">
            <v>A2</v>
          </cell>
        </row>
        <row r="686">
          <cell r="C686" t="str">
            <v>Banque Populaire d'Alsace</v>
          </cell>
          <cell r="D686" t="str">
            <v>France</v>
          </cell>
          <cell r="E686" t="str">
            <v>A2</v>
          </cell>
        </row>
        <row r="687">
          <cell r="C687" t="str">
            <v>Banque Populaire Bourgogne Franche-Comte</v>
          </cell>
          <cell r="D687" t="str">
            <v>France</v>
          </cell>
          <cell r="E687" t="str">
            <v>A2</v>
          </cell>
        </row>
        <row r="688">
          <cell r="C688" t="str">
            <v>CRCAM Finistere</v>
          </cell>
          <cell r="D688" t="str">
            <v>France</v>
          </cell>
          <cell r="E688" t="str">
            <v>A2</v>
          </cell>
        </row>
        <row r="689">
          <cell r="C689" t="str">
            <v>CRCAM Nord Est</v>
          </cell>
          <cell r="D689" t="str">
            <v>France</v>
          </cell>
          <cell r="E689" t="str">
            <v>A2</v>
          </cell>
        </row>
        <row r="690">
          <cell r="C690" t="str">
            <v>CRCAM Cotes d'Armor</v>
          </cell>
          <cell r="D690" t="str">
            <v>France</v>
          </cell>
          <cell r="E690" t="str">
            <v>A2</v>
          </cell>
        </row>
        <row r="691">
          <cell r="C691" t="str">
            <v>CRCAM Morbihan</v>
          </cell>
          <cell r="D691" t="str">
            <v>France</v>
          </cell>
          <cell r="E691" t="str">
            <v>A2</v>
          </cell>
        </row>
        <row r="692">
          <cell r="C692" t="str">
            <v>CRCAM Ille-et-vilaine</v>
          </cell>
          <cell r="D692" t="str">
            <v>France</v>
          </cell>
          <cell r="E692" t="str">
            <v>A2</v>
          </cell>
        </row>
        <row r="693">
          <cell r="C693" t="str">
            <v>CRCAM Aquitaine</v>
          </cell>
          <cell r="D693" t="str">
            <v>France</v>
          </cell>
          <cell r="E693" t="str">
            <v>A2</v>
          </cell>
        </row>
        <row r="694">
          <cell r="C694" t="str">
            <v>Banque Populaire de la Cote d'Azur</v>
          </cell>
          <cell r="D694" t="str">
            <v>France</v>
          </cell>
          <cell r="E694" t="str">
            <v>A2</v>
          </cell>
        </row>
        <row r="695">
          <cell r="C695" t="str">
            <v>CRCAM Provence Cote d'Azur</v>
          </cell>
          <cell r="D695" t="str">
            <v>France</v>
          </cell>
          <cell r="E695" t="str">
            <v>A2</v>
          </cell>
        </row>
        <row r="696">
          <cell r="C696" t="str">
            <v>DZ BANK AG</v>
          </cell>
          <cell r="D696" t="str">
            <v>Germany</v>
          </cell>
          <cell r="E696" t="str">
            <v>A1</v>
          </cell>
        </row>
        <row r="697">
          <cell r="C697" t="str">
            <v>Landesbank Saar</v>
          </cell>
          <cell r="D697" t="str">
            <v>Germany</v>
          </cell>
          <cell r="E697" t="str">
            <v>A3</v>
          </cell>
        </row>
        <row r="698">
          <cell r="C698" t="str">
            <v>Landesbank Saar</v>
          </cell>
          <cell r="D698" t="str">
            <v>Germany</v>
          </cell>
          <cell r="E698" t="str">
            <v>Aa1</v>
          </cell>
        </row>
        <row r="699">
          <cell r="C699" t="str">
            <v>WGZ BANK AG</v>
          </cell>
          <cell r="D699" t="str">
            <v>Germany</v>
          </cell>
          <cell r="E699" t="str">
            <v>A1</v>
          </cell>
        </row>
        <row r="700">
          <cell r="C700" t="str">
            <v>Deutsche Apotheker- und Aerztebank eG</v>
          </cell>
          <cell r="D700" t="str">
            <v>Germany</v>
          </cell>
          <cell r="E700" t="str">
            <v>A1</v>
          </cell>
        </row>
        <row r="701">
          <cell r="C701" t="str">
            <v>HSH Nordbank AG</v>
          </cell>
          <cell r="D701" t="str">
            <v>Germany</v>
          </cell>
          <cell r="E701" t="str">
            <v>Baa3</v>
          </cell>
        </row>
        <row r="702">
          <cell r="C702" t="str">
            <v>HSH Nordbank AG</v>
          </cell>
          <cell r="D702" t="str">
            <v>Germany</v>
          </cell>
          <cell r="E702" t="str">
            <v>Aa1</v>
          </cell>
        </row>
        <row r="703">
          <cell r="C703" t="str">
            <v>Hypothekenbank Frankfurt AG</v>
          </cell>
          <cell r="D703" t="str">
            <v>Germany</v>
          </cell>
          <cell r="E703" t="str">
            <v>Baa3</v>
          </cell>
        </row>
        <row r="704">
          <cell r="C704" t="str">
            <v>Commerzbank AG</v>
          </cell>
          <cell r="D704" t="str">
            <v>Germany</v>
          </cell>
          <cell r="E704" t="str">
            <v>Baa1</v>
          </cell>
        </row>
        <row r="705">
          <cell r="C705" t="str">
            <v>Bayerische Landesbank</v>
          </cell>
          <cell r="D705" t="str">
            <v>Germany</v>
          </cell>
          <cell r="E705" t="str">
            <v>Aaa</v>
          </cell>
        </row>
        <row r="706">
          <cell r="C706" t="str">
            <v>Bayerische Landesbank</v>
          </cell>
          <cell r="D706" t="str">
            <v>Germany</v>
          </cell>
          <cell r="E706" t="str">
            <v>A3</v>
          </cell>
        </row>
        <row r="707">
          <cell r="C707" t="str">
            <v>UniCredit Bank AG</v>
          </cell>
          <cell r="D707" t="str">
            <v>Germany</v>
          </cell>
          <cell r="E707" t="str">
            <v>Baa1</v>
          </cell>
        </row>
        <row r="708">
          <cell r="C708" t="str">
            <v>Landwirtschaftliche Rentenbank</v>
          </cell>
          <cell r="D708" t="str">
            <v>Germany</v>
          </cell>
          <cell r="E708" t="str">
            <v>Aaa</v>
          </cell>
        </row>
        <row r="709">
          <cell r="C709" t="str">
            <v>Deutsche Hypothekenbank AG</v>
          </cell>
          <cell r="D709" t="str">
            <v>Germany</v>
          </cell>
          <cell r="E709" t="str">
            <v>Baa1</v>
          </cell>
        </row>
        <row r="710">
          <cell r="C710" t="str">
            <v>VTB Bank (Deutschland) AG</v>
          </cell>
          <cell r="D710" t="str">
            <v>Germany</v>
          </cell>
          <cell r="E710" t="str">
            <v>Ba1</v>
          </cell>
        </row>
        <row r="711">
          <cell r="C711" t="str">
            <v>Bremer Landesbank Kreditanstalt Oldenburg GZ</v>
          </cell>
          <cell r="D711" t="str">
            <v>Germany</v>
          </cell>
          <cell r="E711" t="str">
            <v>Aa1</v>
          </cell>
        </row>
        <row r="712">
          <cell r="C712" t="str">
            <v>Bremer Landesbank Kreditanstalt Oldenburg GZ</v>
          </cell>
          <cell r="D712" t="str">
            <v>Germany</v>
          </cell>
          <cell r="E712" t="str">
            <v>Baa2</v>
          </cell>
        </row>
        <row r="713">
          <cell r="C713" t="str">
            <v>Citigroup Global Mkts Deutsch. AG&amp;Co</v>
          </cell>
          <cell r="D713" t="str">
            <v>Germany</v>
          </cell>
          <cell r="E713" t="str">
            <v>A2</v>
          </cell>
        </row>
        <row r="714">
          <cell r="C714" t="str">
            <v>Portigon AG</v>
          </cell>
          <cell r="D714" t="str">
            <v>Germany</v>
          </cell>
          <cell r="E714" t="str">
            <v>Aa1</v>
          </cell>
        </row>
        <row r="715">
          <cell r="C715" t="str">
            <v>Kreditanstalt fuer Wiederaufbau</v>
          </cell>
          <cell r="D715" t="str">
            <v>Germany</v>
          </cell>
          <cell r="E715" t="str">
            <v>Aaa</v>
          </cell>
        </row>
        <row r="716">
          <cell r="C716" t="str">
            <v>Landesbank Berlin AG</v>
          </cell>
          <cell r="D716" t="str">
            <v>Germany</v>
          </cell>
          <cell r="E716" t="str">
            <v>Aa1</v>
          </cell>
        </row>
        <row r="717">
          <cell r="C717" t="str">
            <v>Landesbank Berlin AG</v>
          </cell>
          <cell r="D717" t="str">
            <v>Germany</v>
          </cell>
          <cell r="E717" t="str">
            <v>A1</v>
          </cell>
        </row>
        <row r="718">
          <cell r="C718" t="str">
            <v>LfA Foerderbank Bayern</v>
          </cell>
          <cell r="D718" t="str">
            <v>Germany</v>
          </cell>
          <cell r="E718" t="str">
            <v>Aaa</v>
          </cell>
        </row>
        <row r="719">
          <cell r="C719" t="str">
            <v>L-Bank</v>
          </cell>
          <cell r="D719" t="str">
            <v>Germany</v>
          </cell>
          <cell r="E719" t="str">
            <v>Aaa</v>
          </cell>
        </row>
        <row r="720">
          <cell r="C720" t="str">
            <v>KfW IPEX-Bank GmbH</v>
          </cell>
          <cell r="D720" t="str">
            <v>Germany</v>
          </cell>
          <cell r="E720" t="str">
            <v>Aa3</v>
          </cell>
        </row>
        <row r="721">
          <cell r="C721" t="str">
            <v>DekaBank Deutsche Girozentrale</v>
          </cell>
          <cell r="D721" t="str">
            <v>Germany</v>
          </cell>
          <cell r="E721" t="str">
            <v>Aaa</v>
          </cell>
        </row>
        <row r="722">
          <cell r="C722" t="str">
            <v>DekaBank Deutsche Girozentrale</v>
          </cell>
          <cell r="D722" t="str">
            <v>Germany</v>
          </cell>
          <cell r="E722" t="str">
            <v>A1</v>
          </cell>
        </row>
        <row r="723">
          <cell r="C723" t="str">
            <v>Norddeutsche Landesbank GZ</v>
          </cell>
          <cell r="D723" t="str">
            <v>Germany</v>
          </cell>
          <cell r="E723" t="str">
            <v>Aa1</v>
          </cell>
        </row>
        <row r="724">
          <cell r="C724" t="str">
            <v>Norddeutsche Landesbank GZ</v>
          </cell>
          <cell r="D724" t="str">
            <v>Germany</v>
          </cell>
          <cell r="E724" t="str">
            <v>A3</v>
          </cell>
        </row>
        <row r="725">
          <cell r="C725" t="str">
            <v>Berlin Hyp AG</v>
          </cell>
          <cell r="D725" t="str">
            <v>Germany</v>
          </cell>
          <cell r="E725" t="str">
            <v>A2</v>
          </cell>
        </row>
        <row r="726">
          <cell r="C726" t="str">
            <v>Sparkasse KoelnBonn</v>
          </cell>
          <cell r="D726" t="str">
            <v>Germany</v>
          </cell>
          <cell r="E726" t="str">
            <v>A1</v>
          </cell>
        </row>
        <row r="727">
          <cell r="C727" t="str">
            <v>Kreissparkasse Koeln</v>
          </cell>
          <cell r="D727" t="str">
            <v>Germany</v>
          </cell>
          <cell r="E727" t="str">
            <v>Aa3</v>
          </cell>
        </row>
        <row r="728">
          <cell r="C728" t="str">
            <v>Muenchener Hypothekenbank eG</v>
          </cell>
          <cell r="D728" t="str">
            <v>Germany</v>
          </cell>
          <cell r="E728" t="str">
            <v>A2</v>
          </cell>
        </row>
        <row r="729">
          <cell r="C729" t="str">
            <v>Deutsche Pfandbriefbank AG</v>
          </cell>
          <cell r="D729" t="str">
            <v>Germany</v>
          </cell>
          <cell r="E729" t="str">
            <v>Baa2</v>
          </cell>
        </row>
        <row r="730">
          <cell r="C730" t="str">
            <v>Bausparkasse Mainz AG</v>
          </cell>
          <cell r="D730" t="str">
            <v>Germany</v>
          </cell>
          <cell r="E730" t="str">
            <v>Baa1</v>
          </cell>
        </row>
        <row r="731">
          <cell r="C731" t="str">
            <v>Deutsche Kreditbank AG</v>
          </cell>
          <cell r="D731" t="str">
            <v>Germany</v>
          </cell>
          <cell r="E731" t="str">
            <v>Baa1</v>
          </cell>
        </row>
        <row r="732">
          <cell r="C732" t="str">
            <v>Landesbank Hessen-Thueringen GZ</v>
          </cell>
          <cell r="D732" t="str">
            <v>Germany</v>
          </cell>
          <cell r="E732" t="str">
            <v>A2</v>
          </cell>
        </row>
        <row r="733">
          <cell r="C733" t="str">
            <v>Landesbank Hessen-Thueringen GZ</v>
          </cell>
          <cell r="D733" t="str">
            <v>Germany</v>
          </cell>
          <cell r="E733" t="str">
            <v>Aa1</v>
          </cell>
        </row>
        <row r="734">
          <cell r="C734" t="str">
            <v>Debeka Bausparkasse AG</v>
          </cell>
          <cell r="D734" t="str">
            <v>Germany</v>
          </cell>
          <cell r="E734" t="str">
            <v>A3</v>
          </cell>
        </row>
        <row r="735">
          <cell r="C735" t="str">
            <v>ING DiBa AG</v>
          </cell>
          <cell r="D735" t="str">
            <v>Germany</v>
          </cell>
          <cell r="E735" t="str">
            <v>A2</v>
          </cell>
        </row>
        <row r="736">
          <cell r="C736" t="str">
            <v>Deutsche Postbank AG</v>
          </cell>
          <cell r="D736" t="str">
            <v>Germany</v>
          </cell>
          <cell r="E736" t="str">
            <v>A3</v>
          </cell>
        </row>
        <row r="737">
          <cell r="C737" t="str">
            <v>Deutsche Bank AG</v>
          </cell>
          <cell r="D737" t="str">
            <v>Germany</v>
          </cell>
          <cell r="E737" t="str">
            <v>A3</v>
          </cell>
        </row>
        <row r="738">
          <cell r="C738" t="str">
            <v>Landesbank Baden-Wuerttemberg</v>
          </cell>
          <cell r="D738" t="str">
            <v>Germany</v>
          </cell>
          <cell r="E738" t="str">
            <v>Aaa</v>
          </cell>
        </row>
        <row r="739">
          <cell r="C739" t="str">
            <v>Landesbank Baden-Wuerttemberg</v>
          </cell>
          <cell r="D739" t="str">
            <v>Germany</v>
          </cell>
          <cell r="E739" t="str">
            <v>A2</v>
          </cell>
        </row>
        <row r="740">
          <cell r="C740" t="str">
            <v>Berliner Sparkasse</v>
          </cell>
          <cell r="D740" t="str">
            <v>Germany</v>
          </cell>
          <cell r="E740" t="str">
            <v>A1</v>
          </cell>
        </row>
        <row r="741">
          <cell r="C741" t="str">
            <v>Volkswagen Bank GmbH</v>
          </cell>
          <cell r="D741" t="str">
            <v>Germany</v>
          </cell>
          <cell r="E741" t="str">
            <v>A3</v>
          </cell>
        </row>
        <row r="742">
          <cell r="C742" t="str">
            <v>DVB Bank S.E.</v>
          </cell>
          <cell r="D742" t="str">
            <v>Germany</v>
          </cell>
          <cell r="E742" t="str">
            <v>Baa1</v>
          </cell>
        </row>
        <row r="743">
          <cell r="C743" t="str">
            <v>SEB AG</v>
          </cell>
          <cell r="D743" t="str">
            <v>Germany</v>
          </cell>
          <cell r="E743" t="str">
            <v>Baa1</v>
          </cell>
        </row>
        <row r="744">
          <cell r="C744" t="str">
            <v>Eurobank Ergasias S.A.</v>
          </cell>
          <cell r="D744" t="str">
            <v>Greece</v>
          </cell>
          <cell r="E744" t="str">
            <v>Caa2</v>
          </cell>
        </row>
        <row r="745">
          <cell r="C745" t="str">
            <v>National Bank of Greece S.A.</v>
          </cell>
          <cell r="D745" t="str">
            <v>Greece</v>
          </cell>
          <cell r="E745" t="str">
            <v>Caa1</v>
          </cell>
        </row>
        <row r="746">
          <cell r="C746" t="str">
            <v>Alpha Bank AE</v>
          </cell>
          <cell r="D746" t="str">
            <v>Greece</v>
          </cell>
          <cell r="E746" t="str">
            <v>Caa1</v>
          </cell>
        </row>
        <row r="747">
          <cell r="C747" t="str">
            <v>Piraeus Bank S.A.</v>
          </cell>
          <cell r="D747" t="str">
            <v>Greece</v>
          </cell>
          <cell r="E747" t="str">
            <v>Caa1</v>
          </cell>
        </row>
        <row r="748">
          <cell r="C748" t="str">
            <v>Attica Bank S.A.</v>
          </cell>
          <cell r="D748" t="str">
            <v>Greece</v>
          </cell>
          <cell r="E748" t="str">
            <v>Caa2</v>
          </cell>
        </row>
        <row r="749">
          <cell r="C749" t="str">
            <v>Ulster Bank Ireland Limited</v>
          </cell>
          <cell r="D749" t="str">
            <v>Ireland</v>
          </cell>
          <cell r="E749" t="str">
            <v>Baa3</v>
          </cell>
        </row>
        <row r="750">
          <cell r="C750" t="str">
            <v>DEPFA ACS BANK</v>
          </cell>
          <cell r="D750" t="str">
            <v>Ireland</v>
          </cell>
          <cell r="E750" t="str">
            <v>Baa3</v>
          </cell>
        </row>
        <row r="751">
          <cell r="C751" t="str">
            <v>EAA Covered Bond Bank plc</v>
          </cell>
          <cell r="D751" t="str">
            <v>Ireland</v>
          </cell>
          <cell r="E751" t="str">
            <v>Aa2</v>
          </cell>
        </row>
        <row r="752">
          <cell r="C752" t="str">
            <v>DEPFA Bank plc</v>
          </cell>
          <cell r="D752" t="str">
            <v>Ireland</v>
          </cell>
          <cell r="E752" t="str">
            <v>Baa3</v>
          </cell>
        </row>
        <row r="753">
          <cell r="C753" t="str">
            <v>WGZ Bank Ireland Plc</v>
          </cell>
          <cell r="D753" t="str">
            <v>Ireland</v>
          </cell>
          <cell r="E753" t="str">
            <v>A3</v>
          </cell>
        </row>
        <row r="754">
          <cell r="C754" t="str">
            <v>Bank of Ireland</v>
          </cell>
          <cell r="D754" t="str">
            <v>Ireland</v>
          </cell>
          <cell r="E754" t="str">
            <v>Ba2</v>
          </cell>
        </row>
        <row r="755">
          <cell r="C755" t="str">
            <v>Hewlett-Packard International Bank Plc</v>
          </cell>
          <cell r="D755" t="str">
            <v>Ireland</v>
          </cell>
          <cell r="E755" t="str">
            <v>Baa1</v>
          </cell>
        </row>
        <row r="756">
          <cell r="C756" t="str">
            <v>EBS Ltd</v>
          </cell>
          <cell r="D756" t="str">
            <v>Ireland</v>
          </cell>
          <cell r="E756" t="str">
            <v>Ba3</v>
          </cell>
        </row>
        <row r="757">
          <cell r="C757" t="str">
            <v>Sachsen LB Europe PLC</v>
          </cell>
          <cell r="D757" t="str">
            <v>Ireland</v>
          </cell>
          <cell r="E757" t="str">
            <v>Aaa</v>
          </cell>
        </row>
        <row r="758">
          <cell r="C758" t="str">
            <v>Citibank Europe plc</v>
          </cell>
          <cell r="D758" t="str">
            <v>Ireland</v>
          </cell>
          <cell r="E758" t="str">
            <v>A2</v>
          </cell>
        </row>
        <row r="759">
          <cell r="C759" t="str">
            <v>ICS Building Society</v>
          </cell>
          <cell r="D759" t="str">
            <v>Ireland</v>
          </cell>
          <cell r="E759" t="str">
            <v>Ba2</v>
          </cell>
        </row>
        <row r="760">
          <cell r="C760" t="str">
            <v>Hypo Public Finance Bank</v>
          </cell>
          <cell r="D760" t="str">
            <v>Ireland</v>
          </cell>
          <cell r="E760" t="str">
            <v>Baa3</v>
          </cell>
        </row>
        <row r="761">
          <cell r="C761" t="str">
            <v>Hypo Public Finance Bank</v>
          </cell>
          <cell r="D761" t="str">
            <v>Ireland</v>
          </cell>
          <cell r="E761" t="str">
            <v>Baa3</v>
          </cell>
        </row>
        <row r="762">
          <cell r="C762" t="str">
            <v>Allied Irish Banks, p.l.c.</v>
          </cell>
          <cell r="D762" t="str">
            <v>Ireland</v>
          </cell>
          <cell r="E762" t="str">
            <v>Ba3</v>
          </cell>
        </row>
        <row r="763">
          <cell r="C763" t="str">
            <v>DZ-Bank Ireland plc</v>
          </cell>
          <cell r="D763" t="str">
            <v>Ireland</v>
          </cell>
          <cell r="E763" t="str">
            <v>A3</v>
          </cell>
        </row>
        <row r="764">
          <cell r="C764" t="str">
            <v>KBC Bank Ireland PLC</v>
          </cell>
          <cell r="D764" t="str">
            <v>Ireland</v>
          </cell>
          <cell r="E764" t="str">
            <v>Ba1</v>
          </cell>
        </row>
        <row r="765">
          <cell r="C765" t="str">
            <v>Permanent tsb p.l.c.</v>
          </cell>
          <cell r="D765" t="str">
            <v>Ireland</v>
          </cell>
          <cell r="E765" t="str">
            <v>B3</v>
          </cell>
        </row>
        <row r="766">
          <cell r="C766" t="str">
            <v>Deutsche Bank SpA</v>
          </cell>
          <cell r="D766" t="str">
            <v>Italy</v>
          </cell>
          <cell r="E766" t="str">
            <v>Baa3</v>
          </cell>
        </row>
        <row r="767">
          <cell r="C767" t="str">
            <v>Banco Popolare Societa Cooperativa</v>
          </cell>
          <cell r="D767" t="str">
            <v>Italy</v>
          </cell>
          <cell r="E767" t="str">
            <v>Ba3</v>
          </cell>
        </row>
        <row r="768">
          <cell r="C768" t="str">
            <v>Cassa Di Risparmio Di Parma E Piacenza S.P.A.</v>
          </cell>
          <cell r="D768" t="str">
            <v>Italy</v>
          </cell>
          <cell r="E768" t="str">
            <v>Baa2</v>
          </cell>
        </row>
        <row r="769">
          <cell r="C769" t="str">
            <v>Credito Emiliano SpA</v>
          </cell>
          <cell r="D769" t="str">
            <v>Italy</v>
          </cell>
          <cell r="E769" t="str">
            <v>Baa3</v>
          </cell>
        </row>
        <row r="770">
          <cell r="C770" t="str">
            <v>Intesa Sanpaolo Spa</v>
          </cell>
          <cell r="D770" t="str">
            <v>Italy</v>
          </cell>
          <cell r="E770" t="str">
            <v>Baa2</v>
          </cell>
        </row>
        <row r="771">
          <cell r="C771" t="str">
            <v>Banca Italease S.p.A.</v>
          </cell>
          <cell r="D771" t="str">
            <v>Italy</v>
          </cell>
          <cell r="E771" t="str">
            <v>Ba3</v>
          </cell>
        </row>
        <row r="772">
          <cell r="C772" t="str">
            <v>Dexia Crediop S.p.A.</v>
          </cell>
          <cell r="D772" t="str">
            <v>Italy</v>
          </cell>
          <cell r="E772" t="str">
            <v>B2</v>
          </cell>
        </row>
        <row r="773">
          <cell r="C773" t="str">
            <v>Unipol Banca</v>
          </cell>
          <cell r="D773" t="str">
            <v>Italy</v>
          </cell>
          <cell r="E773" t="str">
            <v>Ba2</v>
          </cell>
        </row>
        <row r="774">
          <cell r="C774" t="str">
            <v>Credito Valtellinese</v>
          </cell>
          <cell r="D774" t="str">
            <v>Italy</v>
          </cell>
          <cell r="E774" t="str">
            <v>Ba3</v>
          </cell>
        </row>
        <row r="775">
          <cell r="C775" t="str">
            <v>Banca Sella Holding</v>
          </cell>
          <cell r="D775" t="str">
            <v>Italy</v>
          </cell>
          <cell r="E775" t="str">
            <v>Ba1</v>
          </cell>
        </row>
        <row r="776">
          <cell r="C776" t="str">
            <v>Banca Nazionale Del Lavoro S.P.A.</v>
          </cell>
          <cell r="D776" t="str">
            <v>Italy</v>
          </cell>
          <cell r="E776" t="str">
            <v>Baa2</v>
          </cell>
        </row>
        <row r="777">
          <cell r="C777" t="str">
            <v>Banca Popolare di Milano S.C.a r.l.</v>
          </cell>
          <cell r="D777" t="str">
            <v>Italy</v>
          </cell>
          <cell r="E777" t="str">
            <v>B1</v>
          </cell>
        </row>
        <row r="778">
          <cell r="C778" t="str">
            <v>UniCredit SpA</v>
          </cell>
          <cell r="D778" t="str">
            <v>Italy</v>
          </cell>
          <cell r="E778" t="str">
            <v>Baa2</v>
          </cell>
        </row>
        <row r="779">
          <cell r="C779" t="str">
            <v>Unione di Banche Italiane S.c.p.A.</v>
          </cell>
          <cell r="D779" t="str">
            <v>Italy</v>
          </cell>
          <cell r="E779" t="str">
            <v>Baa3</v>
          </cell>
        </row>
        <row r="780">
          <cell r="C780" t="str">
            <v>Cassa Centrale Raiffeisen dell'Alto Adige</v>
          </cell>
          <cell r="D780" t="str">
            <v>Italy</v>
          </cell>
          <cell r="E780" t="str">
            <v>Baa3</v>
          </cell>
        </row>
        <row r="781">
          <cell r="C781" t="str">
            <v>MPS Capital Services</v>
          </cell>
          <cell r="D781" t="str">
            <v>Italy</v>
          </cell>
          <cell r="E781" t="str">
            <v>B1</v>
          </cell>
        </row>
        <row r="782">
          <cell r="C782" t="str">
            <v>Banca IMI Spa</v>
          </cell>
          <cell r="D782" t="str">
            <v>Italy</v>
          </cell>
          <cell r="E782" t="str">
            <v>Baa2</v>
          </cell>
        </row>
        <row r="783">
          <cell r="C783" t="str">
            <v>Banca Popolare dell'Emilia Romagna s.c.a.r.l.</v>
          </cell>
          <cell r="D783" t="str">
            <v>Italy</v>
          </cell>
          <cell r="E783" t="str">
            <v>Ba3</v>
          </cell>
        </row>
        <row r="784">
          <cell r="C784" t="str">
            <v>Banca del Mezzogiorno - MedioCredito Centrale</v>
          </cell>
          <cell r="D784" t="str">
            <v>Italy</v>
          </cell>
          <cell r="E784" t="str">
            <v>Ba1</v>
          </cell>
        </row>
        <row r="785">
          <cell r="C785" t="str">
            <v>GE Capital Interbanca S.p.A</v>
          </cell>
          <cell r="D785" t="str">
            <v>Italy</v>
          </cell>
          <cell r="E785" t="str">
            <v>B2</v>
          </cell>
        </row>
        <row r="786">
          <cell r="C786" t="str">
            <v>Banca Popolare di Vicenza S.c.p.a.</v>
          </cell>
          <cell r="D786" t="str">
            <v>Italy</v>
          </cell>
          <cell r="E786" t="str">
            <v>Ba2</v>
          </cell>
        </row>
        <row r="787">
          <cell r="C787" t="str">
            <v>Cassa Centrale Banca-Credito Coop d Nord Est</v>
          </cell>
          <cell r="D787" t="str">
            <v>Italy</v>
          </cell>
          <cell r="E787" t="str">
            <v>Baa3</v>
          </cell>
        </row>
        <row r="788">
          <cell r="C788" t="str">
            <v>Cassa di Risp.di Bolzano-Sudtiroler Sparkasse</v>
          </cell>
          <cell r="D788" t="str">
            <v>Italy</v>
          </cell>
          <cell r="E788" t="str">
            <v>Ba2</v>
          </cell>
        </row>
        <row r="789">
          <cell r="C789" t="str">
            <v>Banca Monte dei Paschi di Siena S.p.A.</v>
          </cell>
          <cell r="D789" t="str">
            <v>Italy</v>
          </cell>
          <cell r="E789" t="str">
            <v>B1</v>
          </cell>
        </row>
        <row r="790">
          <cell r="C790" t="str">
            <v>Iccrea BancaImpresa S.p.a.</v>
          </cell>
          <cell r="D790" t="str">
            <v>Italy</v>
          </cell>
          <cell r="E790" t="str">
            <v>Ba2</v>
          </cell>
        </row>
        <row r="791">
          <cell r="C791" t="str">
            <v>IBL Banca</v>
          </cell>
          <cell r="D791" t="str">
            <v>Italy</v>
          </cell>
          <cell r="E791" t="str">
            <v>B1</v>
          </cell>
        </row>
        <row r="792">
          <cell r="C792" t="str">
            <v>Mediocredito Trentino-Alto Adige S.p.A.</v>
          </cell>
          <cell r="D792" t="str">
            <v>Italy</v>
          </cell>
          <cell r="E792" t="str">
            <v>Baa3</v>
          </cell>
        </row>
        <row r="793">
          <cell r="C793" t="str">
            <v>Banca Carige S.p.A.</v>
          </cell>
          <cell r="D793" t="str">
            <v>Italy</v>
          </cell>
          <cell r="E793" t="str">
            <v>Caa1</v>
          </cell>
        </row>
        <row r="794">
          <cell r="C794" t="str">
            <v>Bank of New York (Lux.) SA, Italian Br.</v>
          </cell>
          <cell r="D794" t="str">
            <v>Italy</v>
          </cell>
          <cell r="E794" t="str">
            <v>A2</v>
          </cell>
        </row>
        <row r="795">
          <cell r="C795" t="str">
            <v>Shoko Chukin Bank, Ltd.</v>
          </cell>
          <cell r="D795" t="str">
            <v>Japan</v>
          </cell>
          <cell r="E795" t="str">
            <v>Aa3</v>
          </cell>
        </row>
        <row r="796">
          <cell r="C796" t="str">
            <v>Shizuoka Bank, Ltd.</v>
          </cell>
          <cell r="D796" t="str">
            <v>Japan</v>
          </cell>
          <cell r="E796" t="str">
            <v>Aa3</v>
          </cell>
        </row>
        <row r="797">
          <cell r="C797" t="str">
            <v>Sumitomo Mitsui Trust Bank, Limited</v>
          </cell>
          <cell r="D797" t="str">
            <v>Japan</v>
          </cell>
          <cell r="E797" t="str">
            <v>A1</v>
          </cell>
        </row>
        <row r="798">
          <cell r="C798" t="str">
            <v>Suruga Bank, Ltd.</v>
          </cell>
          <cell r="D798" t="str">
            <v>Japan</v>
          </cell>
          <cell r="E798" t="str">
            <v>A3</v>
          </cell>
        </row>
        <row r="799">
          <cell r="C799" t="str">
            <v>Kinki Osaka Bank, Ltd. (The)</v>
          </cell>
          <cell r="D799" t="str">
            <v>Japan</v>
          </cell>
          <cell r="E799" t="str">
            <v>A2</v>
          </cell>
        </row>
        <row r="800">
          <cell r="C800" t="str">
            <v>Chugoku Bank, Limited (The)</v>
          </cell>
          <cell r="D800" t="str">
            <v>Japan</v>
          </cell>
          <cell r="E800" t="str">
            <v>Aa3</v>
          </cell>
        </row>
        <row r="801">
          <cell r="C801" t="str">
            <v>Mizuho Bank, Ltd.</v>
          </cell>
          <cell r="D801" t="str">
            <v>Japan</v>
          </cell>
          <cell r="E801" t="str">
            <v>A1</v>
          </cell>
        </row>
        <row r="802">
          <cell r="C802" t="str">
            <v>Ogaki Kyoritsu Bank, Ltd.</v>
          </cell>
          <cell r="D802" t="str">
            <v>Japan</v>
          </cell>
          <cell r="E802" t="str">
            <v>Baa1</v>
          </cell>
        </row>
        <row r="803">
          <cell r="C803" t="str">
            <v>Bank of Yokohama, Ltd.</v>
          </cell>
          <cell r="D803" t="str">
            <v>Japan</v>
          </cell>
          <cell r="E803" t="str">
            <v>A1</v>
          </cell>
        </row>
        <row r="804">
          <cell r="C804" t="str">
            <v>Trust &amp; Custody Services Bank, Ltd.</v>
          </cell>
          <cell r="D804" t="str">
            <v>Japan</v>
          </cell>
          <cell r="E804" t="str">
            <v>A1</v>
          </cell>
        </row>
        <row r="805">
          <cell r="C805" t="str">
            <v>Chiba Bank, Ltd.</v>
          </cell>
          <cell r="D805" t="str">
            <v>Japan</v>
          </cell>
          <cell r="E805" t="str">
            <v>A1</v>
          </cell>
        </row>
        <row r="806">
          <cell r="C806" t="str">
            <v>Shinsei Bank, Limited</v>
          </cell>
          <cell r="D806" t="str">
            <v>Japan</v>
          </cell>
          <cell r="E806" t="str">
            <v>Baa3</v>
          </cell>
        </row>
        <row r="807">
          <cell r="C807" t="str">
            <v>Joyo Bank, Ltd.</v>
          </cell>
          <cell r="D807" t="str">
            <v>Japan</v>
          </cell>
          <cell r="E807" t="str">
            <v>A2</v>
          </cell>
        </row>
        <row r="808">
          <cell r="C808" t="str">
            <v>Aozora Bank, Ltd.</v>
          </cell>
          <cell r="D808" t="str">
            <v>Japan</v>
          </cell>
          <cell r="E808" t="str">
            <v>Baa2</v>
          </cell>
        </row>
        <row r="809">
          <cell r="C809" t="str">
            <v>Norinchukin Bank</v>
          </cell>
          <cell r="D809" t="str">
            <v>Japan</v>
          </cell>
          <cell r="E809" t="str">
            <v>A1</v>
          </cell>
        </row>
        <row r="810">
          <cell r="C810" t="str">
            <v>Gunma Bank, Ltd. (The)</v>
          </cell>
          <cell r="D810" t="str">
            <v>Japan</v>
          </cell>
          <cell r="E810" t="str">
            <v>A2</v>
          </cell>
        </row>
        <row r="811">
          <cell r="C811" t="str">
            <v>Mizuho Trust &amp; Banking Co., Ltd.</v>
          </cell>
          <cell r="D811" t="str">
            <v>Japan</v>
          </cell>
          <cell r="E811" t="str">
            <v>A1</v>
          </cell>
        </row>
        <row r="812">
          <cell r="C812" t="str">
            <v>Bank of Tokyo-Mitsubishi UFJ, Ltd. (The)</v>
          </cell>
          <cell r="D812" t="str">
            <v>Japan</v>
          </cell>
          <cell r="E812" t="str">
            <v>Aa3</v>
          </cell>
        </row>
        <row r="813">
          <cell r="C813" t="str">
            <v>Daishi Bank, Ltd. (The)</v>
          </cell>
          <cell r="D813" t="str">
            <v>Japan</v>
          </cell>
          <cell r="E813" t="str">
            <v>A3</v>
          </cell>
        </row>
        <row r="814">
          <cell r="C814" t="str">
            <v>Sumitomo Mitsui Banking Corporation</v>
          </cell>
          <cell r="D814" t="str">
            <v>Japan</v>
          </cell>
          <cell r="E814" t="str">
            <v>Aa3</v>
          </cell>
        </row>
        <row r="815">
          <cell r="C815" t="str">
            <v>Saitama Resona Bank, Ltd.</v>
          </cell>
          <cell r="D815" t="str">
            <v>Japan</v>
          </cell>
          <cell r="E815" t="str">
            <v>A2</v>
          </cell>
        </row>
        <row r="816">
          <cell r="C816" t="str">
            <v>Higo Bank, Ltd. (The)</v>
          </cell>
          <cell r="D816" t="str">
            <v>Japan</v>
          </cell>
          <cell r="E816" t="str">
            <v>A1</v>
          </cell>
        </row>
        <row r="817">
          <cell r="C817" t="str">
            <v>San-in Godo Bank, Ltd.</v>
          </cell>
          <cell r="D817" t="str">
            <v>Japan</v>
          </cell>
          <cell r="E817" t="str">
            <v>A3</v>
          </cell>
        </row>
        <row r="818">
          <cell r="C818" t="str">
            <v>Shinkin Central Bank</v>
          </cell>
          <cell r="D818" t="str">
            <v>Japan</v>
          </cell>
          <cell r="E818" t="str">
            <v>A1</v>
          </cell>
        </row>
        <row r="819">
          <cell r="C819" t="str">
            <v>Kansai Urban Banking Corporation</v>
          </cell>
          <cell r="D819" t="str">
            <v>Japan</v>
          </cell>
          <cell r="E819" t="str">
            <v>A3</v>
          </cell>
        </row>
        <row r="820">
          <cell r="C820" t="str">
            <v>Minato Bank, Ltd (The)</v>
          </cell>
          <cell r="D820" t="str">
            <v>Japan</v>
          </cell>
          <cell r="E820" t="str">
            <v>A2</v>
          </cell>
        </row>
        <row r="821">
          <cell r="C821" t="str">
            <v>Credit Agricole CIB, Tokyo Branch</v>
          </cell>
          <cell r="D821" t="str">
            <v>Japan</v>
          </cell>
          <cell r="E821" t="str">
            <v>A2</v>
          </cell>
        </row>
        <row r="822">
          <cell r="C822" t="str">
            <v>Mitsubishi UFJ Trust and Banking Corporation</v>
          </cell>
          <cell r="D822" t="str">
            <v>Japan</v>
          </cell>
          <cell r="E822" t="str">
            <v>Aa3</v>
          </cell>
        </row>
        <row r="823">
          <cell r="C823" t="str">
            <v>Hyakujushi Bank Limited</v>
          </cell>
          <cell r="D823" t="str">
            <v>Japan</v>
          </cell>
          <cell r="E823" t="str">
            <v>A3</v>
          </cell>
        </row>
        <row r="824">
          <cell r="C824" t="str">
            <v>Bank of Fukuoka, Ltd.</v>
          </cell>
          <cell r="D824" t="str">
            <v>Japan</v>
          </cell>
          <cell r="E824" t="str">
            <v>Baa1</v>
          </cell>
        </row>
        <row r="825">
          <cell r="C825" t="str">
            <v>Citibank Japan Ltd.</v>
          </cell>
          <cell r="D825" t="str">
            <v>Japan</v>
          </cell>
          <cell r="E825" t="str">
            <v>A3</v>
          </cell>
        </row>
        <row r="826">
          <cell r="C826" t="str">
            <v>Hiroshima Bank, Limited</v>
          </cell>
          <cell r="D826" t="str">
            <v>Japan</v>
          </cell>
          <cell r="E826" t="str">
            <v>Baa1</v>
          </cell>
        </row>
        <row r="827">
          <cell r="C827" t="str">
            <v>ING Bank N.V., Tokyo Branch</v>
          </cell>
          <cell r="D827" t="str">
            <v>Japan</v>
          </cell>
          <cell r="E827" t="str">
            <v>A2</v>
          </cell>
        </row>
        <row r="828">
          <cell r="C828" t="str">
            <v>Resona Bank, Ltd.</v>
          </cell>
          <cell r="D828" t="str">
            <v>Japan</v>
          </cell>
          <cell r="E828" t="str">
            <v>A2</v>
          </cell>
        </row>
        <row r="829">
          <cell r="C829" t="str">
            <v>Novo Banco S.A., Luxembourg Branch</v>
          </cell>
          <cell r="D829" t="str">
            <v>Luxembourg</v>
          </cell>
          <cell r="E829" t="str">
            <v>B2</v>
          </cell>
        </row>
        <row r="830">
          <cell r="C830" t="str">
            <v>Commerzbank International S.A.</v>
          </cell>
          <cell r="D830" t="str">
            <v>Luxembourg</v>
          </cell>
          <cell r="E830" t="str">
            <v>Baa2</v>
          </cell>
        </row>
        <row r="831">
          <cell r="C831" t="str">
            <v>Banque et Caisse d'Epargne de l'Etat</v>
          </cell>
          <cell r="D831" t="str">
            <v>Luxembourg</v>
          </cell>
          <cell r="E831" t="str">
            <v>Aa1</v>
          </cell>
        </row>
        <row r="832">
          <cell r="C832" t="str">
            <v>BGL BNP Paribas</v>
          </cell>
          <cell r="D832" t="str">
            <v>Luxembourg</v>
          </cell>
          <cell r="E832" t="str">
            <v>A2</v>
          </cell>
        </row>
        <row r="833">
          <cell r="C833" t="str">
            <v>Banque Internationale a Luxembourg</v>
          </cell>
          <cell r="D833" t="str">
            <v>Luxembourg</v>
          </cell>
          <cell r="E833" t="str">
            <v>Baa1</v>
          </cell>
        </row>
        <row r="834">
          <cell r="C834" t="str">
            <v>Norddeutsche Landesbank Luxembourg S.A.</v>
          </cell>
          <cell r="D834" t="str">
            <v>Luxembourg</v>
          </cell>
          <cell r="E834" t="str">
            <v>Aa1</v>
          </cell>
        </row>
        <row r="835">
          <cell r="C835" t="str">
            <v>UniCredit Luxembourg S.A.</v>
          </cell>
          <cell r="D835" t="str">
            <v>Luxembourg</v>
          </cell>
          <cell r="E835" t="str">
            <v>Baa3</v>
          </cell>
        </row>
        <row r="836">
          <cell r="C836" t="str">
            <v>Bank of New York (Luxembourg) S.A. (The)</v>
          </cell>
          <cell r="D836" t="str">
            <v>Luxembourg</v>
          </cell>
          <cell r="E836" t="str">
            <v>Aa2</v>
          </cell>
        </row>
        <row r="837">
          <cell r="C837" t="str">
            <v>Rabobank Nederland</v>
          </cell>
          <cell r="D837" t="str">
            <v>Netherlands</v>
          </cell>
          <cell r="E837" t="str">
            <v>Aa2</v>
          </cell>
        </row>
        <row r="838">
          <cell r="C838" t="str">
            <v>Credit Europe Bank N.V.</v>
          </cell>
          <cell r="D838" t="str">
            <v>Netherlands</v>
          </cell>
          <cell r="E838" t="str">
            <v>Ba3</v>
          </cell>
        </row>
        <row r="839">
          <cell r="C839" t="str">
            <v>Demir-Halk Bank (Nederland) N.V.</v>
          </cell>
          <cell r="D839" t="str">
            <v>Netherlands</v>
          </cell>
          <cell r="E839" t="str">
            <v>Ba2</v>
          </cell>
        </row>
        <row r="840">
          <cell r="C840" t="str">
            <v>ABN AMRO Bank N.V.</v>
          </cell>
          <cell r="D840" t="str">
            <v>Netherlands</v>
          </cell>
          <cell r="E840" t="str">
            <v>A2</v>
          </cell>
        </row>
        <row r="841">
          <cell r="C841" t="str">
            <v>SNS Bank N.V.</v>
          </cell>
          <cell r="D841" t="str">
            <v>Netherlands</v>
          </cell>
          <cell r="E841" t="str">
            <v>Baa2</v>
          </cell>
        </row>
        <row r="842">
          <cell r="C842" t="str">
            <v>Bank Nederlandse Gemeenten N.V.</v>
          </cell>
          <cell r="D842" t="str">
            <v>Netherlands</v>
          </cell>
          <cell r="E842" t="str">
            <v>Aaa</v>
          </cell>
        </row>
        <row r="843">
          <cell r="C843" t="str">
            <v>GarantiBank International N.V.</v>
          </cell>
          <cell r="D843" t="str">
            <v>Netherlands</v>
          </cell>
          <cell r="E843" t="str">
            <v>Baa2</v>
          </cell>
        </row>
        <row r="844">
          <cell r="C844" t="str">
            <v>Nederlandse Waterschapsbank N.V.</v>
          </cell>
          <cell r="D844" t="str">
            <v>Netherlands</v>
          </cell>
          <cell r="E844" t="str">
            <v>Aaa</v>
          </cell>
        </row>
        <row r="845">
          <cell r="C845" t="str">
            <v>Amsterdam Trade Bank N.V.</v>
          </cell>
          <cell r="D845" t="str">
            <v>Netherlands</v>
          </cell>
          <cell r="E845" t="str">
            <v>Ba2</v>
          </cell>
        </row>
        <row r="846">
          <cell r="C846" t="str">
            <v>Friesland Bank N.V.</v>
          </cell>
          <cell r="D846" t="str">
            <v>Netherlands</v>
          </cell>
          <cell r="E846" t="str">
            <v>Aa2</v>
          </cell>
        </row>
        <row r="847">
          <cell r="C847" t="str">
            <v>Royal Bank of Scotland N.V.</v>
          </cell>
          <cell r="D847" t="str">
            <v>Netherlands</v>
          </cell>
          <cell r="E847" t="str">
            <v>Baa1</v>
          </cell>
        </row>
        <row r="848">
          <cell r="C848" t="str">
            <v>ING Bank N.V.</v>
          </cell>
          <cell r="D848" t="str">
            <v>Netherlands</v>
          </cell>
          <cell r="E848" t="str">
            <v>A2</v>
          </cell>
        </row>
        <row r="849">
          <cell r="C849" t="str">
            <v>NIBC Bank N.V.</v>
          </cell>
          <cell r="D849" t="str">
            <v>Netherlands</v>
          </cell>
          <cell r="E849" t="str">
            <v>Baa3</v>
          </cell>
        </row>
        <row r="850">
          <cell r="C850" t="str">
            <v>Sparebanken Sor</v>
          </cell>
          <cell r="D850" t="str">
            <v>Norway</v>
          </cell>
          <cell r="E850" t="str">
            <v>A2</v>
          </cell>
        </row>
        <row r="851">
          <cell r="C851" t="str">
            <v>Sparebanken Hedmark</v>
          </cell>
          <cell r="D851" t="str">
            <v>Norway</v>
          </cell>
          <cell r="E851" t="str">
            <v>A2</v>
          </cell>
        </row>
        <row r="852">
          <cell r="C852" t="str">
            <v>Storebrand Bank</v>
          </cell>
          <cell r="D852" t="str">
            <v>Norway</v>
          </cell>
          <cell r="E852" t="str">
            <v>Baa1</v>
          </cell>
        </row>
        <row r="853">
          <cell r="C853" t="str">
            <v>SpareBank 1 SMN</v>
          </cell>
          <cell r="D853" t="str">
            <v>Norway</v>
          </cell>
          <cell r="E853" t="str">
            <v>A2</v>
          </cell>
        </row>
        <row r="854">
          <cell r="C854" t="str">
            <v>Sparebanken More</v>
          </cell>
          <cell r="D854" t="str">
            <v>Norway</v>
          </cell>
          <cell r="E854" t="str">
            <v>A3</v>
          </cell>
        </row>
        <row r="855">
          <cell r="C855" t="str">
            <v>SpareBank 1 Nord-Norge</v>
          </cell>
          <cell r="D855" t="str">
            <v>Norway</v>
          </cell>
          <cell r="E855" t="str">
            <v>A2</v>
          </cell>
        </row>
        <row r="856">
          <cell r="C856" t="str">
            <v>Sparebanken Vest</v>
          </cell>
          <cell r="D856" t="str">
            <v>Norway</v>
          </cell>
          <cell r="E856" t="str">
            <v>A2</v>
          </cell>
        </row>
        <row r="857">
          <cell r="C857" t="str">
            <v>Fana Sparebank</v>
          </cell>
          <cell r="D857" t="str">
            <v>Norway</v>
          </cell>
          <cell r="E857" t="str">
            <v>Baa2</v>
          </cell>
        </row>
        <row r="858">
          <cell r="C858" t="str">
            <v>DNB Bank ASA</v>
          </cell>
          <cell r="D858" t="str">
            <v>Norway</v>
          </cell>
          <cell r="E858" t="str">
            <v>A1</v>
          </cell>
        </row>
        <row r="859">
          <cell r="C859" t="str">
            <v>Nordea Bank Norge ASA</v>
          </cell>
          <cell r="D859" t="str">
            <v>Norway</v>
          </cell>
          <cell r="E859" t="str">
            <v>Aa3</v>
          </cell>
        </row>
        <row r="860">
          <cell r="C860" t="str">
            <v>Sparebanken Oest</v>
          </cell>
          <cell r="D860" t="str">
            <v>Norway</v>
          </cell>
          <cell r="E860" t="str">
            <v>Baa1</v>
          </cell>
        </row>
        <row r="861">
          <cell r="C861" t="str">
            <v>SpareBank 1 SR-Bank ASA</v>
          </cell>
          <cell r="D861" t="str">
            <v>Norway</v>
          </cell>
          <cell r="E861" t="str">
            <v>A2</v>
          </cell>
        </row>
        <row r="862">
          <cell r="C862" t="str">
            <v>Sparebanken Sogn og Fjordane</v>
          </cell>
          <cell r="D862" t="str">
            <v>Norway</v>
          </cell>
          <cell r="E862" t="str">
            <v>A3</v>
          </cell>
        </row>
        <row r="863">
          <cell r="C863" t="str">
            <v>KLP Banken A/S</v>
          </cell>
          <cell r="D863" t="str">
            <v>Norway</v>
          </cell>
          <cell r="E863" t="str">
            <v>Baa1</v>
          </cell>
        </row>
        <row r="864">
          <cell r="C864" t="str">
            <v>Helgeland Sparebank</v>
          </cell>
          <cell r="D864" t="str">
            <v>Norway</v>
          </cell>
          <cell r="E864" t="str">
            <v>Baa2</v>
          </cell>
        </row>
        <row r="865">
          <cell r="C865" t="str">
            <v>ASB Bank Limited</v>
          </cell>
          <cell r="D865" t="str">
            <v>New Zealand</v>
          </cell>
          <cell r="E865" t="str">
            <v>Aa3</v>
          </cell>
        </row>
        <row r="866">
          <cell r="C866" t="str">
            <v>ANZ BANK NEW ZEALAND LIMITED</v>
          </cell>
          <cell r="D866" t="str">
            <v>New Zealand</v>
          </cell>
          <cell r="E866" t="str">
            <v>Aa3</v>
          </cell>
        </row>
        <row r="867">
          <cell r="C867" t="str">
            <v>Bank of New Zealand</v>
          </cell>
          <cell r="D867" t="str">
            <v>New Zealand</v>
          </cell>
          <cell r="E867" t="str">
            <v>Aa3</v>
          </cell>
        </row>
        <row r="868">
          <cell r="C868" t="str">
            <v>Kiwibank Limited</v>
          </cell>
          <cell r="D868" t="str">
            <v>New Zealand</v>
          </cell>
          <cell r="E868" t="str">
            <v>Aa3</v>
          </cell>
        </row>
        <row r="869">
          <cell r="C869" t="str">
            <v>Westpac New Zealand Limited</v>
          </cell>
          <cell r="D869" t="str">
            <v>New Zealand</v>
          </cell>
          <cell r="E869" t="str">
            <v>Aa3</v>
          </cell>
        </row>
        <row r="870">
          <cell r="C870" t="str">
            <v>Novo Banco, S.A.</v>
          </cell>
          <cell r="D870" t="str">
            <v>Portugal</v>
          </cell>
          <cell r="E870" t="str">
            <v>B2</v>
          </cell>
        </row>
        <row r="871">
          <cell r="C871" t="str">
            <v>Novo Banco, S.A., Madeira Branch</v>
          </cell>
          <cell r="D871" t="str">
            <v>Portugal</v>
          </cell>
          <cell r="E871" t="str">
            <v>B2</v>
          </cell>
        </row>
        <row r="872">
          <cell r="C872" t="str">
            <v>Caixa Economica Montepio Geral</v>
          </cell>
          <cell r="D872" t="str">
            <v>Portugal</v>
          </cell>
          <cell r="E872" t="str">
            <v>B2</v>
          </cell>
        </row>
        <row r="873">
          <cell r="C873" t="str">
            <v>BANIF-Banco Internacional do Funchal, S.A.</v>
          </cell>
          <cell r="D873" t="str">
            <v>Portugal</v>
          </cell>
          <cell r="E873" t="str">
            <v>Caa1</v>
          </cell>
        </row>
        <row r="874">
          <cell r="C874" t="str">
            <v>Banco BPI S.A.</v>
          </cell>
          <cell r="D874" t="str">
            <v>Portugal</v>
          </cell>
          <cell r="E874" t="str">
            <v>Ba3</v>
          </cell>
        </row>
        <row r="875">
          <cell r="C875" t="str">
            <v>Banco Comercial Portugues, S.A.</v>
          </cell>
          <cell r="D875" t="str">
            <v>Portugal</v>
          </cell>
          <cell r="E875" t="str">
            <v>B1</v>
          </cell>
        </row>
        <row r="876">
          <cell r="C876" t="str">
            <v>Caixa Geral de Depositos, S.A.</v>
          </cell>
          <cell r="D876" t="str">
            <v>Portugal</v>
          </cell>
          <cell r="E876" t="str">
            <v>Ba3</v>
          </cell>
        </row>
        <row r="877">
          <cell r="C877" t="str">
            <v>Banco Santander Totta S.A.</v>
          </cell>
          <cell r="D877" t="str">
            <v>Portugal</v>
          </cell>
          <cell r="E877" t="str">
            <v>Ba1</v>
          </cell>
        </row>
        <row r="878">
          <cell r="C878" t="str">
            <v>JPMorgan Chase Bank, N.A., Singapore Br</v>
          </cell>
          <cell r="D878" t="str">
            <v>Singapore</v>
          </cell>
          <cell r="E878" t="str">
            <v>Aa3</v>
          </cell>
        </row>
        <row r="879">
          <cell r="C879" t="str">
            <v>Oversea-Chinese Banking Corp Ltd</v>
          </cell>
          <cell r="D879" t="str">
            <v>Singapore</v>
          </cell>
          <cell r="E879" t="str">
            <v>Aa1</v>
          </cell>
        </row>
        <row r="880">
          <cell r="C880" t="str">
            <v>United Overseas Bank Limited</v>
          </cell>
          <cell r="D880" t="str">
            <v>Singapore</v>
          </cell>
          <cell r="E880" t="str">
            <v>Aa1</v>
          </cell>
        </row>
        <row r="881">
          <cell r="C881" t="str">
            <v>DBS Bank Ltd.</v>
          </cell>
          <cell r="D881" t="str">
            <v>Singapore</v>
          </cell>
          <cell r="E881" t="str">
            <v>Aa1</v>
          </cell>
        </row>
        <row r="882">
          <cell r="C882" t="str">
            <v>Bank of Singapore Limited</v>
          </cell>
          <cell r="D882" t="str">
            <v>Singapore</v>
          </cell>
          <cell r="E882" t="str">
            <v>Aa1</v>
          </cell>
        </row>
        <row r="883">
          <cell r="C883" t="str">
            <v>EFG Bank</v>
          </cell>
          <cell r="D883" t="str">
            <v>Switzerland</v>
          </cell>
          <cell r="E883" t="str">
            <v>A2</v>
          </cell>
        </row>
        <row r="884">
          <cell r="C884" t="str">
            <v>BSI AG</v>
          </cell>
          <cell r="D884" t="str">
            <v>Switzerland</v>
          </cell>
          <cell r="E884" t="str">
            <v>Baa1</v>
          </cell>
        </row>
        <row r="885">
          <cell r="C885" t="str">
            <v>Credit Suisse AG</v>
          </cell>
          <cell r="D885" t="str">
            <v>Switzerland</v>
          </cell>
          <cell r="E885" t="str">
            <v>A1</v>
          </cell>
        </row>
        <row r="886">
          <cell r="C886" t="str">
            <v>Banque Cantonale Vaudoise</v>
          </cell>
          <cell r="D886" t="str">
            <v>Switzerland</v>
          </cell>
          <cell r="E886" t="str">
            <v>A1</v>
          </cell>
        </row>
        <row r="887">
          <cell r="C887" t="str">
            <v>Bank Morgan Stanley AG</v>
          </cell>
          <cell r="D887" t="str">
            <v>Switzerland</v>
          </cell>
          <cell r="E887" t="str">
            <v>Baa2</v>
          </cell>
        </row>
        <row r="888">
          <cell r="C888" t="str">
            <v>Raiffeisen Schweiz</v>
          </cell>
          <cell r="D888" t="str">
            <v>Switzerland</v>
          </cell>
          <cell r="E888" t="str">
            <v>Aa3</v>
          </cell>
        </row>
        <row r="889">
          <cell r="C889" t="str">
            <v>Banque Pictet &amp; Cie SA</v>
          </cell>
          <cell r="D889" t="str">
            <v>Switzerland</v>
          </cell>
          <cell r="E889" t="str">
            <v>Aa3</v>
          </cell>
        </row>
        <row r="890">
          <cell r="C890" t="str">
            <v>Zuercher Kantonalbank</v>
          </cell>
          <cell r="D890" t="str">
            <v>Switzerland</v>
          </cell>
          <cell r="E890" t="str">
            <v>Aaa</v>
          </cell>
        </row>
        <row r="891">
          <cell r="C891" t="str">
            <v>St. Galler Kantonalbank</v>
          </cell>
          <cell r="D891" t="str">
            <v>Switzerland</v>
          </cell>
          <cell r="E891" t="str">
            <v>Aa1</v>
          </cell>
        </row>
        <row r="892">
          <cell r="C892" t="str">
            <v>UBS AG</v>
          </cell>
          <cell r="D892" t="str">
            <v>Switzerland</v>
          </cell>
          <cell r="E892" t="str">
            <v>A2</v>
          </cell>
        </row>
        <row r="893">
          <cell r="C893" t="str">
            <v>Banque SYZ &amp; Co. S.A.</v>
          </cell>
          <cell r="D893" t="str">
            <v>Switzerland</v>
          </cell>
          <cell r="E893" t="str">
            <v>Baa2</v>
          </cell>
        </row>
        <row r="894">
          <cell r="C894" t="str">
            <v>Valiant Bank AG</v>
          </cell>
          <cell r="D894" t="str">
            <v>Switzerland</v>
          </cell>
          <cell r="E894" t="str">
            <v>A3</v>
          </cell>
        </row>
        <row r="895">
          <cell r="C895" t="str">
            <v>Bank Vontobel AG</v>
          </cell>
          <cell r="D895" t="str">
            <v>Switzerland</v>
          </cell>
          <cell r="E895" t="str">
            <v>A2</v>
          </cell>
        </row>
        <row r="896">
          <cell r="C896" t="str">
            <v>Clientis AG</v>
          </cell>
          <cell r="D896" t="str">
            <v>Switzerland</v>
          </cell>
          <cell r="E896" t="str">
            <v>A3</v>
          </cell>
        </row>
        <row r="897">
          <cell r="C897" t="str">
            <v>Banco CEISS</v>
          </cell>
          <cell r="D897" t="str">
            <v>Spain</v>
          </cell>
          <cell r="E897" t="str">
            <v>B2</v>
          </cell>
        </row>
        <row r="898">
          <cell r="C898" t="str">
            <v>Banco Cooperativo Espanol, S.A.</v>
          </cell>
          <cell r="D898" t="str">
            <v>Spain</v>
          </cell>
          <cell r="E898" t="str">
            <v>Ba2</v>
          </cell>
        </row>
        <row r="899">
          <cell r="C899" t="str">
            <v>NCG Banco S.A.</v>
          </cell>
          <cell r="D899" t="str">
            <v>Spain</v>
          </cell>
          <cell r="E899" t="str">
            <v>Caa1</v>
          </cell>
        </row>
        <row r="900">
          <cell r="C900" t="str">
            <v>Catalunya Banc SA</v>
          </cell>
          <cell r="D900" t="str">
            <v>Spain</v>
          </cell>
          <cell r="E900" t="str">
            <v>B3</v>
          </cell>
        </row>
        <row r="901">
          <cell r="C901" t="str">
            <v>Ibercaja Banco SA</v>
          </cell>
          <cell r="D901" t="str">
            <v>Spain</v>
          </cell>
          <cell r="E901" t="str">
            <v>Ba3</v>
          </cell>
        </row>
        <row r="902">
          <cell r="C902" t="str">
            <v>Bankoa, S.A</v>
          </cell>
          <cell r="D902" t="str">
            <v>Spain</v>
          </cell>
          <cell r="E902" t="str">
            <v>Ba1</v>
          </cell>
        </row>
        <row r="903">
          <cell r="C903" t="str">
            <v>Banco Popular Espanol, S.A.</v>
          </cell>
          <cell r="D903" t="str">
            <v>Spain</v>
          </cell>
          <cell r="E903" t="str">
            <v>Ba3</v>
          </cell>
        </row>
        <row r="904">
          <cell r="C904" t="str">
            <v>Bankia, S.A.</v>
          </cell>
          <cell r="D904" t="str">
            <v>Spain</v>
          </cell>
          <cell r="E904" t="str">
            <v>B1</v>
          </cell>
        </row>
        <row r="905">
          <cell r="C905" t="str">
            <v>Banco Bilbao Vizcaya Argentaria, S.A.</v>
          </cell>
          <cell r="D905" t="str">
            <v>Spain</v>
          </cell>
          <cell r="E905" t="str">
            <v>Baa2</v>
          </cell>
        </row>
        <row r="906">
          <cell r="C906" t="str">
            <v>Banco Sabadell, S.A.</v>
          </cell>
          <cell r="D906" t="str">
            <v>Spain</v>
          </cell>
          <cell r="E906" t="str">
            <v>Ba2</v>
          </cell>
        </row>
        <row r="907">
          <cell r="C907" t="str">
            <v>Bankinter, S.A.</v>
          </cell>
          <cell r="D907" t="str">
            <v>Spain</v>
          </cell>
          <cell r="E907" t="str">
            <v>Baa3</v>
          </cell>
        </row>
        <row r="908">
          <cell r="C908" t="str">
            <v>Caja Laboral Popular Coop. de Credito</v>
          </cell>
          <cell r="D908" t="str">
            <v>Spain</v>
          </cell>
          <cell r="E908" t="str">
            <v>Ba1</v>
          </cell>
        </row>
        <row r="909">
          <cell r="C909" t="str">
            <v>Caja Rurales Unidas</v>
          </cell>
          <cell r="D909" t="str">
            <v>Spain</v>
          </cell>
          <cell r="E909" t="str">
            <v>Caa1</v>
          </cell>
        </row>
        <row r="910">
          <cell r="C910" t="str">
            <v>CECABANK S.A.</v>
          </cell>
          <cell r="D910" t="str">
            <v>Spain</v>
          </cell>
          <cell r="E910" t="str">
            <v>Ba3</v>
          </cell>
        </row>
        <row r="911">
          <cell r="C911" t="str">
            <v>Banca March S.A.</v>
          </cell>
          <cell r="D911" t="str">
            <v>Spain</v>
          </cell>
          <cell r="E911" t="str">
            <v>Baa3</v>
          </cell>
        </row>
        <row r="912">
          <cell r="C912" t="str">
            <v>Liberbank</v>
          </cell>
          <cell r="D912" t="str">
            <v>Spain</v>
          </cell>
          <cell r="E912" t="str">
            <v>B1</v>
          </cell>
        </row>
        <row r="913">
          <cell r="C913" t="str">
            <v>Banco Santander S.A. (Spain)</v>
          </cell>
          <cell r="D913" t="str">
            <v>Spain</v>
          </cell>
          <cell r="E913" t="str">
            <v>Baa1</v>
          </cell>
        </row>
        <row r="914">
          <cell r="C914" t="str">
            <v>Unicaja Banco</v>
          </cell>
          <cell r="D914" t="str">
            <v>Spain</v>
          </cell>
          <cell r="E914" t="str">
            <v>Ba3</v>
          </cell>
        </row>
        <row r="915">
          <cell r="C915" t="str">
            <v>Caixabank</v>
          </cell>
          <cell r="D915" t="str">
            <v>Spain</v>
          </cell>
          <cell r="E915" t="str">
            <v>Baa3</v>
          </cell>
        </row>
        <row r="916">
          <cell r="C916" t="str">
            <v>Svenska Handelsbanken AB</v>
          </cell>
          <cell r="D916" t="str">
            <v>Sweden</v>
          </cell>
          <cell r="E916" t="str">
            <v>Aa3</v>
          </cell>
        </row>
        <row r="917">
          <cell r="C917" t="str">
            <v>SEB</v>
          </cell>
          <cell r="D917" t="str">
            <v>Sweden</v>
          </cell>
          <cell r="E917" t="str">
            <v>A1</v>
          </cell>
        </row>
        <row r="918">
          <cell r="C918" t="str">
            <v>Nordea Bank AB</v>
          </cell>
          <cell r="D918" t="str">
            <v>Sweden</v>
          </cell>
          <cell r="E918" t="str">
            <v>Aa3</v>
          </cell>
        </row>
        <row r="919">
          <cell r="C919" t="str">
            <v>Volvofinans Bank AB</v>
          </cell>
          <cell r="D919" t="str">
            <v>Sweden</v>
          </cell>
          <cell r="E919" t="str">
            <v>Baa2</v>
          </cell>
        </row>
        <row r="920">
          <cell r="C920" t="str">
            <v>Lansforsakringar Bank AB (publ)</v>
          </cell>
          <cell r="D920" t="str">
            <v>Sweden</v>
          </cell>
          <cell r="E920" t="str">
            <v>A3</v>
          </cell>
        </row>
        <row r="921">
          <cell r="C921" t="str">
            <v>Swedbank AB</v>
          </cell>
          <cell r="D921" t="str">
            <v>Sweden</v>
          </cell>
          <cell r="E921" t="str">
            <v>A1</v>
          </cell>
        </row>
        <row r="922">
          <cell r="C922" t="str">
            <v>SkandiaBanken AB</v>
          </cell>
          <cell r="D922" t="str">
            <v>Sweden</v>
          </cell>
          <cell r="E922" t="str">
            <v>A3</v>
          </cell>
        </row>
        <row r="923">
          <cell r="C923" t="str">
            <v>HSBC Bank plc</v>
          </cell>
          <cell r="D923" t="str">
            <v>United Kingdom</v>
          </cell>
          <cell r="E923" t="str">
            <v>Aa3</v>
          </cell>
        </row>
        <row r="924">
          <cell r="C924" t="str">
            <v>ICICI Bank UK Plc.</v>
          </cell>
          <cell r="D924" t="str">
            <v>United Kingdom</v>
          </cell>
          <cell r="E924" t="str">
            <v>Baa3</v>
          </cell>
        </row>
        <row r="925">
          <cell r="C925" t="str">
            <v>Bayerische Landesbank, (London Branch)</v>
          </cell>
          <cell r="D925" t="str">
            <v>United Kingdom</v>
          </cell>
          <cell r="E925" t="str">
            <v>A3</v>
          </cell>
        </row>
        <row r="926">
          <cell r="C926" t="str">
            <v>Principality Building Society</v>
          </cell>
          <cell r="D926" t="str">
            <v>United Kingdom</v>
          </cell>
          <cell r="E926" t="str">
            <v>Ba1</v>
          </cell>
        </row>
        <row r="927">
          <cell r="C927" t="str">
            <v>West Bromwich Building Society</v>
          </cell>
          <cell r="D927" t="str">
            <v>United Kingdom</v>
          </cell>
          <cell r="E927" t="str">
            <v>B2</v>
          </cell>
        </row>
        <row r="928">
          <cell r="C928" t="str">
            <v>Credit Suisse AG (London) Branch</v>
          </cell>
          <cell r="D928" t="str">
            <v>United Kingdom</v>
          </cell>
          <cell r="E928" t="str">
            <v>A1</v>
          </cell>
        </row>
        <row r="929">
          <cell r="C929" t="str">
            <v>Royal Bank of Scotland plc</v>
          </cell>
          <cell r="D929" t="str">
            <v>United Kingdom</v>
          </cell>
          <cell r="E929" t="str">
            <v>Baa1</v>
          </cell>
        </row>
        <row r="930">
          <cell r="C930" t="str">
            <v>Banco Bilbao Vizcaya Argentaria, SA London Br</v>
          </cell>
          <cell r="D930" t="str">
            <v>United Kingdom</v>
          </cell>
          <cell r="E930" t="str">
            <v>Baa2</v>
          </cell>
        </row>
        <row r="931">
          <cell r="C931" t="str">
            <v>Barclays Bank PLC</v>
          </cell>
          <cell r="D931" t="str">
            <v>United Kingdom</v>
          </cell>
          <cell r="E931" t="str">
            <v>A2</v>
          </cell>
        </row>
        <row r="932">
          <cell r="C932" t="str">
            <v>NRAM PLC</v>
          </cell>
          <cell r="D932" t="str">
            <v>United Kingdom</v>
          </cell>
          <cell r="E932" t="str">
            <v>A1</v>
          </cell>
        </row>
        <row r="933">
          <cell r="C933" t="str">
            <v>Yorkshire Building Society</v>
          </cell>
          <cell r="D933" t="str">
            <v>United Kingdom</v>
          </cell>
          <cell r="E933" t="str">
            <v>Baa1</v>
          </cell>
        </row>
        <row r="934">
          <cell r="C934" t="str">
            <v>Bank of Scotland plc</v>
          </cell>
          <cell r="D934" t="str">
            <v>United Kingdom</v>
          </cell>
          <cell r="E934" t="str">
            <v>A1</v>
          </cell>
        </row>
        <row r="935">
          <cell r="C935" t="str">
            <v>VTB Capital plc</v>
          </cell>
          <cell r="D935" t="str">
            <v>United Kingdom</v>
          </cell>
          <cell r="E935" t="str">
            <v>Baa3</v>
          </cell>
        </row>
        <row r="936">
          <cell r="C936" t="str">
            <v>Ulster Bank Limited</v>
          </cell>
          <cell r="D936" t="str">
            <v>United Kingdom</v>
          </cell>
          <cell r="E936" t="str">
            <v>Baa3</v>
          </cell>
        </row>
        <row r="937">
          <cell r="C937" t="str">
            <v>Coventry Building Society</v>
          </cell>
          <cell r="D937" t="str">
            <v>United Kingdom</v>
          </cell>
          <cell r="E937" t="str">
            <v>A3</v>
          </cell>
        </row>
        <row r="938">
          <cell r="C938" t="str">
            <v>Alliance &amp; Leicester plc</v>
          </cell>
          <cell r="D938" t="str">
            <v>United Kingdom</v>
          </cell>
          <cell r="E938" t="str">
            <v>A2</v>
          </cell>
        </row>
        <row r="939">
          <cell r="C939" t="str">
            <v>Credit Suisse International</v>
          </cell>
          <cell r="D939" t="str">
            <v>United Kingdom</v>
          </cell>
          <cell r="E939" t="str">
            <v>A1</v>
          </cell>
        </row>
        <row r="940">
          <cell r="C940" t="str">
            <v>Co-Operative Bank Plc</v>
          </cell>
          <cell r="D940" t="str">
            <v>United Kingdom</v>
          </cell>
          <cell r="E940" t="str">
            <v>Caa2</v>
          </cell>
        </row>
        <row r="941">
          <cell r="C941" t="str">
            <v>Abbey National Treasury Services plc</v>
          </cell>
          <cell r="D941" t="str">
            <v>United Kingdom</v>
          </cell>
          <cell r="E941" t="str">
            <v>A2</v>
          </cell>
        </row>
        <row r="942">
          <cell r="C942" t="str">
            <v>Lloyds Bank Plc</v>
          </cell>
          <cell r="D942" t="str">
            <v>United Kingdom</v>
          </cell>
          <cell r="E942" t="str">
            <v>A1</v>
          </cell>
        </row>
        <row r="943">
          <cell r="C943" t="str">
            <v>Nationwide Building Society</v>
          </cell>
          <cell r="D943" t="str">
            <v>United Kingdom</v>
          </cell>
          <cell r="E943" t="str">
            <v>A2</v>
          </cell>
        </row>
        <row r="944">
          <cell r="C944" t="str">
            <v>Bradford &amp; Bingley plc</v>
          </cell>
          <cell r="D944" t="str">
            <v>United Kingdom</v>
          </cell>
          <cell r="E944" t="str">
            <v>A1</v>
          </cell>
        </row>
        <row r="945">
          <cell r="C945" t="str">
            <v>Leeds Building Society</v>
          </cell>
          <cell r="D945" t="str">
            <v>United Kingdom</v>
          </cell>
          <cell r="E945" t="str">
            <v>A3</v>
          </cell>
        </row>
        <row r="946">
          <cell r="C946" t="str">
            <v>Close Brothers Ltd.</v>
          </cell>
          <cell r="D946" t="str">
            <v>United Kingdom</v>
          </cell>
          <cell r="E946" t="str">
            <v>A3</v>
          </cell>
        </row>
        <row r="947">
          <cell r="C947" t="str">
            <v>Citibank International Plc</v>
          </cell>
          <cell r="D947" t="str">
            <v>United Kingdom</v>
          </cell>
          <cell r="E947" t="str">
            <v>A2</v>
          </cell>
        </row>
        <row r="948">
          <cell r="C948" t="str">
            <v>Sumitomo Mitsui Banking Corporation Europe</v>
          </cell>
          <cell r="D948" t="str">
            <v>United Kingdom</v>
          </cell>
          <cell r="E948" t="str">
            <v>Aa3</v>
          </cell>
        </row>
        <row r="949">
          <cell r="C949" t="str">
            <v>Standard Chartered Bank</v>
          </cell>
          <cell r="D949" t="str">
            <v>United Kingdom</v>
          </cell>
          <cell r="E949" t="str">
            <v>A1</v>
          </cell>
        </row>
        <row r="950">
          <cell r="C950" t="str">
            <v>Nottingham Building Society</v>
          </cell>
          <cell r="D950" t="str">
            <v>United Kingdom</v>
          </cell>
          <cell r="E950" t="str">
            <v>Baa2</v>
          </cell>
        </row>
        <row r="951">
          <cell r="C951" t="str">
            <v>CIBC World Markets plc</v>
          </cell>
          <cell r="D951" t="str">
            <v>United Kingdom</v>
          </cell>
          <cell r="E951" t="str">
            <v>Aa3</v>
          </cell>
        </row>
        <row r="952">
          <cell r="C952" t="str">
            <v>Morgan Stanley Bank International Limited</v>
          </cell>
          <cell r="D952" t="str">
            <v>United Kingdom</v>
          </cell>
          <cell r="E952" t="str">
            <v>A3</v>
          </cell>
        </row>
        <row r="953">
          <cell r="C953" t="str">
            <v>Skipton Building Society</v>
          </cell>
          <cell r="D953" t="str">
            <v>United Kingdom</v>
          </cell>
          <cell r="E953" t="str">
            <v>Ba1</v>
          </cell>
        </row>
        <row r="954">
          <cell r="C954" t="str">
            <v>National Westminster Bank PLC</v>
          </cell>
          <cell r="D954" t="str">
            <v>United Kingdom</v>
          </cell>
          <cell r="E954" t="str">
            <v>Baa1</v>
          </cell>
        </row>
        <row r="955">
          <cell r="C955" t="str">
            <v>Standard Bank Plc</v>
          </cell>
          <cell r="D955" t="str">
            <v>United Kingdom</v>
          </cell>
          <cell r="E955" t="str">
            <v>Baa2</v>
          </cell>
        </row>
        <row r="956">
          <cell r="C956" t="str">
            <v>DB UK Bank Limited</v>
          </cell>
          <cell r="D956" t="str">
            <v>United Kingdom</v>
          </cell>
          <cell r="E956" t="str">
            <v>Baa3</v>
          </cell>
        </row>
        <row r="957">
          <cell r="C957" t="str">
            <v>Bank of Ireland (UK) Plc</v>
          </cell>
          <cell r="D957" t="str">
            <v>United Kingdom</v>
          </cell>
          <cell r="E957" t="str">
            <v>B1</v>
          </cell>
        </row>
        <row r="958">
          <cell r="C958" t="str">
            <v>Santander UK PLC</v>
          </cell>
          <cell r="D958" t="str">
            <v>United Kingdom</v>
          </cell>
          <cell r="E958" t="str">
            <v>A2</v>
          </cell>
        </row>
        <row r="959">
          <cell r="C959" t="str">
            <v>Investec Bank Plc</v>
          </cell>
          <cell r="D959" t="str">
            <v>United Kingdom</v>
          </cell>
          <cell r="E959" t="str">
            <v>Baa3</v>
          </cell>
        </row>
        <row r="960">
          <cell r="C960" t="str">
            <v>Goldman Sachs International Bank</v>
          </cell>
          <cell r="D960" t="str">
            <v>United Kingdom</v>
          </cell>
          <cell r="E960" t="str">
            <v>A2</v>
          </cell>
        </row>
        <row r="961">
          <cell r="C961" t="str">
            <v>Clydesdale Bank plc</v>
          </cell>
          <cell r="D961" t="str">
            <v>United Kingdom</v>
          </cell>
          <cell r="E961" t="str">
            <v>Baa2</v>
          </cell>
        </row>
        <row r="962">
          <cell r="C962" t="str">
            <v>Nova Kreditna banka Maribor d.d.</v>
          </cell>
          <cell r="D962" t="str">
            <v>Slovenia</v>
          </cell>
          <cell r="E962" t="str">
            <v>Caa1</v>
          </cell>
        </row>
        <row r="963">
          <cell r="C963" t="str">
            <v>Nova Ljubljanska banka d.d.</v>
          </cell>
          <cell r="D963" t="str">
            <v>Slovenia</v>
          </cell>
          <cell r="E963" t="str">
            <v>Caa1</v>
          </cell>
        </row>
        <row r="964">
          <cell r="C964" t="str">
            <v>Abanka Vipa d.d.</v>
          </cell>
          <cell r="D964" t="str">
            <v>Slovenia</v>
          </cell>
          <cell r="E964" t="str">
            <v>Caa2</v>
          </cell>
        </row>
      </sheetData>
      <sheetData sheetId="5">
        <row r="9">
          <cell r="A9" t="str">
            <v>Issuer/Entity</v>
          </cell>
          <cell r="B9" t="str">
            <v>Banking System</v>
          </cell>
          <cell r="C9" t="str">
            <v>Outlook</v>
          </cell>
          <cell r="D9" t="str">
            <v>LT Rating</v>
          </cell>
          <cell r="E9" t="str">
            <v>LT Rating Desc</v>
          </cell>
          <cell r="F9" t="str">
            <v>LT Bank Deposits</v>
          </cell>
          <cell r="G9" t="str">
            <v>BFSR</v>
          </cell>
          <cell r="H9" t="str">
            <v>BCA</v>
          </cell>
          <cell r="I9" t="str">
            <v>Adjusted BCA</v>
          </cell>
          <cell r="J9" t="str">
            <v>Long Term Debt - Senior*</v>
          </cell>
          <cell r="K9" t="str">
            <v>Long Term Debt - Subordinate*</v>
          </cell>
          <cell r="L9" t="str">
            <v>Junior Sub</v>
          </cell>
          <cell r="M9" t="str">
            <v>Pref Stock</v>
          </cell>
          <cell r="N9" t="str">
            <v>Pref Stock - Non-cum</v>
          </cell>
          <cell r="O9" t="str">
            <v>ST Rating</v>
          </cell>
          <cell r="P9" t="str">
            <v>Any Debts on Watch?</v>
          </cell>
        </row>
        <row r="10">
          <cell r="A10" t="str">
            <v>Bank of Hawaii</v>
          </cell>
          <cell r="B10" t="str">
            <v>UNITED STATES</v>
          </cell>
          <cell r="C10" t="str">
            <v>Stable</v>
          </cell>
          <cell r="D10" t="str">
            <v>Aa3</v>
          </cell>
          <cell r="E10" t="str">
            <v>LT Bank Deposits - Dom Curr</v>
          </cell>
          <cell r="F10" t="str">
            <v>Aa3</v>
          </cell>
          <cell r="G10" t="str">
            <v>B</v>
          </cell>
          <cell r="H10" t="str">
            <v>aa3</v>
          </cell>
          <cell r="I10" t="str">
            <v>aa3</v>
          </cell>
          <cell r="O10" t="str">
            <v>P-1</v>
          </cell>
          <cell r="P10" t="str">
            <v>Not on Watch</v>
          </cell>
        </row>
        <row r="11">
          <cell r="A11" t="str">
            <v>Commerce Bank</v>
          </cell>
          <cell r="B11" t="str">
            <v>UNITED STATES</v>
          </cell>
          <cell r="C11" t="str">
            <v>Stable</v>
          </cell>
          <cell r="D11" t="str">
            <v>Aa3</v>
          </cell>
          <cell r="E11" t="str">
            <v>LT Bank Deposits - Dom Curr</v>
          </cell>
          <cell r="F11" t="str">
            <v>Aa3</v>
          </cell>
          <cell r="G11" t="str">
            <v>B</v>
          </cell>
          <cell r="H11" t="str">
            <v>aa3</v>
          </cell>
          <cell r="I11" t="str">
            <v>aa3</v>
          </cell>
          <cell r="O11" t="str">
            <v>P-1</v>
          </cell>
          <cell r="P11" t="str">
            <v>Not on Watch</v>
          </cell>
        </row>
        <row r="12">
          <cell r="A12" t="str">
            <v>DBS Bank Ltd.</v>
          </cell>
          <cell r="B12" t="str">
            <v>SINGAPORE</v>
          </cell>
          <cell r="C12" t="str">
            <v>Stable</v>
          </cell>
          <cell r="D12" t="str">
            <v>Aa1</v>
          </cell>
          <cell r="E12" t="str">
            <v>LT Bank Deposits - Fgn Curr</v>
          </cell>
          <cell r="F12" t="str">
            <v>Aa1</v>
          </cell>
          <cell r="G12" t="str">
            <v>B</v>
          </cell>
          <cell r="H12" t="str">
            <v>aa3</v>
          </cell>
          <cell r="I12" t="str">
            <v>aa3</v>
          </cell>
          <cell r="J12" t="str">
            <v>(P)Aa1</v>
          </cell>
          <cell r="K12" t="str">
            <v>Aa3</v>
          </cell>
          <cell r="L12" t="str">
            <v>A1</v>
          </cell>
          <cell r="N12" t="str">
            <v>A3</v>
          </cell>
          <cell r="O12" t="str">
            <v>P-1</v>
          </cell>
          <cell r="P12" t="str">
            <v>Not on Watch</v>
          </cell>
        </row>
        <row r="13">
          <cell r="A13" t="str">
            <v>Frost Bank</v>
          </cell>
          <cell r="B13" t="str">
            <v>UNITED STATES</v>
          </cell>
          <cell r="C13" t="str">
            <v>Stable</v>
          </cell>
          <cell r="D13" t="str">
            <v>Aa3</v>
          </cell>
          <cell r="E13" t="str">
            <v>LT Bank Deposits - Dom Curr</v>
          </cell>
          <cell r="F13" t="str">
            <v>Aa3</v>
          </cell>
          <cell r="G13" t="str">
            <v>B</v>
          </cell>
          <cell r="H13" t="str">
            <v>aa3</v>
          </cell>
          <cell r="I13" t="str">
            <v>aa3</v>
          </cell>
          <cell r="O13" t="str">
            <v>P-1</v>
          </cell>
          <cell r="P13" t="str">
            <v>Not on Watch</v>
          </cell>
        </row>
        <row r="14">
          <cell r="A14" t="str">
            <v>Hang Seng Bank Limited</v>
          </cell>
          <cell r="B14" t="str">
            <v>HONG KONG</v>
          </cell>
          <cell r="C14" t="str">
            <v>Stable</v>
          </cell>
          <cell r="D14" t="str">
            <v>Aa2</v>
          </cell>
          <cell r="E14" t="str">
            <v>LT Bank Deposits - Fgn Curr</v>
          </cell>
          <cell r="F14" t="str">
            <v>Aa2</v>
          </cell>
          <cell r="G14" t="str">
            <v>B</v>
          </cell>
          <cell r="H14" t="str">
            <v>aa3</v>
          </cell>
          <cell r="I14" t="str">
            <v>aa3</v>
          </cell>
          <cell r="O14" t="str">
            <v>P-1</v>
          </cell>
          <cell r="P14" t="str">
            <v>Not on Watch</v>
          </cell>
        </row>
        <row r="15">
          <cell r="A15" t="str">
            <v>Hongkong and Shanghai Banking Corp. Ltd (The)</v>
          </cell>
          <cell r="B15" t="str">
            <v>HONG KONG</v>
          </cell>
          <cell r="C15" t="str">
            <v>Stable</v>
          </cell>
          <cell r="D15" t="str">
            <v>Aa2</v>
          </cell>
          <cell r="E15" t="str">
            <v>LT Bank Deposits - Fgn Curr</v>
          </cell>
          <cell r="F15" t="str">
            <v>Aa2</v>
          </cell>
          <cell r="G15" t="str">
            <v>B</v>
          </cell>
          <cell r="H15" t="str">
            <v>aa3</v>
          </cell>
          <cell r="I15" t="str">
            <v>aa3</v>
          </cell>
          <cell r="J15" t="str">
            <v>Aa2</v>
          </cell>
          <cell r="L15" t="str">
            <v>A1</v>
          </cell>
          <cell r="O15" t="str">
            <v>P-1</v>
          </cell>
          <cell r="P15" t="str">
            <v>Not on Watch</v>
          </cell>
        </row>
        <row r="16">
          <cell r="A16" t="str">
            <v>Oversea-Chinese Banking Corp Ltd</v>
          </cell>
          <cell r="B16" t="str">
            <v>SINGAPORE</v>
          </cell>
          <cell r="C16" t="str">
            <v>Stable</v>
          </cell>
          <cell r="D16" t="str">
            <v>Aa1</v>
          </cell>
          <cell r="E16" t="str">
            <v>LT Bank Deposits - Fgn Curr</v>
          </cell>
          <cell r="F16" t="str">
            <v>Aa1</v>
          </cell>
          <cell r="G16" t="str">
            <v>B</v>
          </cell>
          <cell r="H16" t="str">
            <v>aa3</v>
          </cell>
          <cell r="I16" t="str">
            <v>aa3</v>
          </cell>
          <cell r="J16" t="str">
            <v>Aa1</v>
          </cell>
          <cell r="K16" t="str">
            <v>Aa3</v>
          </cell>
          <cell r="L16" t="str">
            <v>(P)A1</v>
          </cell>
          <cell r="M16" t="str">
            <v>A3</v>
          </cell>
          <cell r="N16" t="str">
            <v>A3</v>
          </cell>
          <cell r="O16" t="str">
            <v>P-1</v>
          </cell>
          <cell r="P16" t="str">
            <v>Not on Watch</v>
          </cell>
        </row>
        <row r="17">
          <cell r="A17" t="str">
            <v>Toronto-Dominion Bank (The)</v>
          </cell>
          <cell r="B17" t="str">
            <v>CANADA</v>
          </cell>
          <cell r="C17" t="str">
            <v>Negative (multiple)</v>
          </cell>
          <cell r="D17" t="str">
            <v>Aa1</v>
          </cell>
          <cell r="E17" t="str">
            <v>LT Bank Deposits - Fgn Curr</v>
          </cell>
          <cell r="F17" t="str">
            <v>Aa1</v>
          </cell>
          <cell r="G17" t="str">
            <v>B</v>
          </cell>
          <cell r="H17" t="str">
            <v>aa3</v>
          </cell>
          <cell r="I17" t="str">
            <v>aa3</v>
          </cell>
          <cell r="J17" t="str">
            <v>Aa1</v>
          </cell>
          <cell r="K17" t="str">
            <v>A1</v>
          </cell>
          <cell r="L17" t="str">
            <v>A2</v>
          </cell>
          <cell r="M17" t="str">
            <v>(P)A3</v>
          </cell>
          <cell r="N17" t="str">
            <v>A3</v>
          </cell>
          <cell r="O17" t="str">
            <v>P-1</v>
          </cell>
          <cell r="P17" t="str">
            <v>Not on Watch</v>
          </cell>
        </row>
        <row r="18">
          <cell r="A18" t="str">
            <v>U.S. Bank National Association</v>
          </cell>
          <cell r="B18" t="str">
            <v>UNITED STATES</v>
          </cell>
          <cell r="C18" t="str">
            <v>Stable</v>
          </cell>
          <cell r="D18" t="str">
            <v>Aa3</v>
          </cell>
          <cell r="E18" t="str">
            <v>LT Bank Deposits - Dom Curr</v>
          </cell>
          <cell r="F18" t="str">
            <v>Aa3</v>
          </cell>
          <cell r="G18" t="str">
            <v>B</v>
          </cell>
          <cell r="H18" t="str">
            <v>aa3</v>
          </cell>
          <cell r="I18" t="str">
            <v>aa3</v>
          </cell>
          <cell r="J18" t="str">
            <v>Aa3</v>
          </cell>
          <cell r="K18" t="str">
            <v>A1</v>
          </cell>
          <cell r="O18" t="str">
            <v>P-1</v>
          </cell>
          <cell r="P18" t="str">
            <v>Not on Watch</v>
          </cell>
        </row>
        <row r="19">
          <cell r="A19" t="str">
            <v>United Overseas Bank Limited</v>
          </cell>
          <cell r="B19" t="str">
            <v>SINGAPORE</v>
          </cell>
          <cell r="C19" t="str">
            <v>Stable</v>
          </cell>
          <cell r="D19" t="str">
            <v>Aa1</v>
          </cell>
          <cell r="E19" t="str">
            <v>LT Bank Deposits - Fgn Curr</v>
          </cell>
          <cell r="F19" t="str">
            <v>Aa1</v>
          </cell>
          <cell r="G19" t="str">
            <v>B</v>
          </cell>
          <cell r="H19" t="str">
            <v>aa3</v>
          </cell>
          <cell r="I19" t="str">
            <v>aa3</v>
          </cell>
          <cell r="J19" t="str">
            <v>Aa1</v>
          </cell>
          <cell r="K19" t="str">
            <v>A2</v>
          </cell>
          <cell r="L19" t="str">
            <v>A1</v>
          </cell>
          <cell r="N19" t="str">
            <v>A3</v>
          </cell>
          <cell r="O19" t="str">
            <v>P-1</v>
          </cell>
          <cell r="P19" t="str">
            <v>Not On Watch</v>
          </cell>
        </row>
        <row r="20">
          <cell r="A20" t="str">
            <v>Australia and New Zealand Banking Grp. Ltd.</v>
          </cell>
          <cell r="B20" t="str">
            <v>AUSTRALIA</v>
          </cell>
          <cell r="C20" t="str">
            <v>Stable</v>
          </cell>
          <cell r="D20" t="str">
            <v>Aa2</v>
          </cell>
          <cell r="E20" t="str">
            <v>LT Bank Deposits - Fgn Curr</v>
          </cell>
          <cell r="F20" t="str">
            <v>Aa2</v>
          </cell>
          <cell r="G20" t="str">
            <v>B-</v>
          </cell>
          <cell r="H20" t="str">
            <v>a1</v>
          </cell>
          <cell r="I20" t="str">
            <v>a1</v>
          </cell>
          <cell r="J20" t="str">
            <v>Aa2</v>
          </cell>
          <cell r="K20" t="str">
            <v>A3</v>
          </cell>
          <cell r="L20" t="str">
            <v>A3</v>
          </cell>
          <cell r="N20" t="str">
            <v>Baa1</v>
          </cell>
          <cell r="O20" t="str">
            <v>P-1</v>
          </cell>
          <cell r="P20" t="str">
            <v>Not on Watch</v>
          </cell>
        </row>
        <row r="21">
          <cell r="A21" t="str">
            <v>Banco de Chile</v>
          </cell>
          <cell r="B21" t="str">
            <v>CHILE</v>
          </cell>
          <cell r="C21" t="str">
            <v>Stable</v>
          </cell>
          <cell r="D21" t="str">
            <v>Aa3</v>
          </cell>
          <cell r="E21" t="str">
            <v>LT Bank Deposits - Fgn Curr</v>
          </cell>
          <cell r="F21" t="str">
            <v>Aa3</v>
          </cell>
          <cell r="G21" t="str">
            <v>B-</v>
          </cell>
          <cell r="H21" t="str">
            <v>a1</v>
          </cell>
          <cell r="I21" t="str">
            <v>a1</v>
          </cell>
          <cell r="J21" t="str">
            <v>Aa3</v>
          </cell>
          <cell r="K21" t="str">
            <v>A2</v>
          </cell>
          <cell r="O21" t="str">
            <v>P-1</v>
          </cell>
          <cell r="P21" t="str">
            <v>Not on Watch</v>
          </cell>
        </row>
        <row r="22">
          <cell r="A22" t="str">
            <v>Bank Nederlandse Gemeenten N.V.</v>
          </cell>
          <cell r="B22" t="str">
            <v>NETHERLANDS</v>
          </cell>
          <cell r="C22" t="str">
            <v>Negative (multiple)</v>
          </cell>
          <cell r="D22" t="str">
            <v>Aaa</v>
          </cell>
          <cell r="E22" t="str">
            <v>LT Bank Deposits - Fgn Curr</v>
          </cell>
          <cell r="F22" t="str">
            <v>Aaa</v>
          </cell>
          <cell r="G22" t="str">
            <v>B-</v>
          </cell>
          <cell r="H22" t="str">
            <v>a1</v>
          </cell>
          <cell r="I22" t="str">
            <v>a1</v>
          </cell>
          <cell r="J22" t="str">
            <v>Aaa</v>
          </cell>
          <cell r="O22" t="str">
            <v>P-1</v>
          </cell>
          <cell r="P22" t="str">
            <v>Not On Watch</v>
          </cell>
        </row>
        <row r="23">
          <cell r="A23" t="str">
            <v>Bank of New York (Luxembourg) S.A. (The)</v>
          </cell>
          <cell r="B23" t="str">
            <v>LUXEMBOURG</v>
          </cell>
          <cell r="C23" t="str">
            <v>Stable</v>
          </cell>
          <cell r="D23" t="str">
            <v>Aa2</v>
          </cell>
          <cell r="E23" t="str">
            <v>LT Bank Deposits - Fgn Curr</v>
          </cell>
          <cell r="F23" t="str">
            <v>Aa2</v>
          </cell>
          <cell r="G23" t="str">
            <v>B-</v>
          </cell>
          <cell r="H23" t="str">
            <v>a1</v>
          </cell>
          <cell r="I23" t="str">
            <v>a1</v>
          </cell>
          <cell r="O23" t="str">
            <v>P-1</v>
          </cell>
          <cell r="P23" t="str">
            <v>Not on Watch</v>
          </cell>
        </row>
        <row r="24">
          <cell r="A24" t="str">
            <v>Bank of New York Mellon (The)</v>
          </cell>
          <cell r="B24" t="str">
            <v>UNITED STATES</v>
          </cell>
          <cell r="C24" t="str">
            <v>Stable</v>
          </cell>
          <cell r="D24" t="str">
            <v>Aa2</v>
          </cell>
          <cell r="E24" t="str">
            <v>LT Bank Deposits - Dom Curr</v>
          </cell>
          <cell r="F24" t="str">
            <v>Aa2</v>
          </cell>
          <cell r="G24" t="str">
            <v>B-</v>
          </cell>
          <cell r="H24" t="str">
            <v>a1</v>
          </cell>
          <cell r="I24" t="str">
            <v>a1</v>
          </cell>
          <cell r="J24" t="str">
            <v>Aa2</v>
          </cell>
          <cell r="K24" t="str">
            <v>(P)Aa3</v>
          </cell>
          <cell r="O24" t="str">
            <v>P-1</v>
          </cell>
          <cell r="P24" t="str">
            <v>Not On Watch</v>
          </cell>
        </row>
        <row r="25">
          <cell r="A25" t="str">
            <v>Bank of New York Mellon SA/NV (The)</v>
          </cell>
          <cell r="B25" t="str">
            <v>BELGIUM</v>
          </cell>
          <cell r="C25" t="str">
            <v>Stable</v>
          </cell>
          <cell r="D25" t="str">
            <v>Aa2</v>
          </cell>
          <cell r="E25" t="str">
            <v>LT Bank Deposits - Fgn Curr</v>
          </cell>
          <cell r="F25" t="str">
            <v>Aa2</v>
          </cell>
          <cell r="G25" t="str">
            <v>B-</v>
          </cell>
          <cell r="H25" t="str">
            <v>a1</v>
          </cell>
          <cell r="I25" t="str">
            <v>a1</v>
          </cell>
          <cell r="O25" t="str">
            <v>P-1</v>
          </cell>
          <cell r="P25" t="str">
            <v>Not on Watch</v>
          </cell>
        </row>
        <row r="26">
          <cell r="A26" t="str">
            <v>Bank of New York Mellon Trust Company, N.A.</v>
          </cell>
          <cell r="B26" t="str">
            <v>UNITED STATES</v>
          </cell>
          <cell r="C26" t="str">
            <v>Stable</v>
          </cell>
          <cell r="D26" t="str">
            <v>Aa2</v>
          </cell>
          <cell r="E26" t="str">
            <v>LT OSO - Dom Curr</v>
          </cell>
          <cell r="G26" t="str">
            <v>B-</v>
          </cell>
          <cell r="H26" t="str">
            <v>a1</v>
          </cell>
          <cell r="I26" t="str">
            <v>a1</v>
          </cell>
          <cell r="O26" t="str">
            <v>P-1</v>
          </cell>
          <cell r="P26" t="str">
            <v>Not on Watch</v>
          </cell>
        </row>
        <row r="27">
          <cell r="A27" t="str">
            <v>Bank of Nova Scotia</v>
          </cell>
          <cell r="B27" t="str">
            <v>CANADA</v>
          </cell>
          <cell r="C27" t="str">
            <v>Negative</v>
          </cell>
          <cell r="D27" t="str">
            <v>Aa2</v>
          </cell>
          <cell r="E27" t="str">
            <v>LT Bank Deposits - Fgn Curr</v>
          </cell>
          <cell r="F27" t="str">
            <v>Aa2</v>
          </cell>
          <cell r="G27" t="str">
            <v>B-</v>
          </cell>
          <cell r="H27" t="str">
            <v>a1</v>
          </cell>
          <cell r="I27" t="str">
            <v>a1</v>
          </cell>
          <cell r="J27" t="str">
            <v>Aa2</v>
          </cell>
          <cell r="K27" t="str">
            <v>A2</v>
          </cell>
          <cell r="M27" t="str">
            <v>Baa1</v>
          </cell>
          <cell r="N27" t="str">
            <v>Baa1</v>
          </cell>
          <cell r="O27" t="str">
            <v>P-1</v>
          </cell>
          <cell r="P27" t="str">
            <v>Not On Watch</v>
          </cell>
        </row>
        <row r="28">
          <cell r="A28" t="str">
            <v>Banque Pictet &amp; Cie SA</v>
          </cell>
          <cell r="B28" t="str">
            <v>SWITZERLAND</v>
          </cell>
          <cell r="C28" t="str">
            <v>Ratings Under Review</v>
          </cell>
          <cell r="D28" t="str">
            <v>Aa3</v>
          </cell>
          <cell r="E28" t="str">
            <v>LT Bank Deposits - Fgn Curr</v>
          </cell>
          <cell r="F28" t="str">
            <v>Aa3</v>
          </cell>
          <cell r="G28" t="str">
            <v>B-</v>
          </cell>
          <cell r="H28" t="str">
            <v>a1</v>
          </cell>
          <cell r="I28" t="str">
            <v>a1</v>
          </cell>
          <cell r="O28" t="str">
            <v>P-1</v>
          </cell>
          <cell r="P28" t="str">
            <v>Possible Downgrade</v>
          </cell>
        </row>
        <row r="29">
          <cell r="A29" t="str">
            <v>BNY Mellon National Association</v>
          </cell>
          <cell r="B29" t="str">
            <v>UNITED STATES</v>
          </cell>
          <cell r="C29" t="str">
            <v>Stable</v>
          </cell>
          <cell r="D29" t="str">
            <v>Aa2</v>
          </cell>
          <cell r="E29" t="str">
            <v>LT Bank Deposits - Dom Curr</v>
          </cell>
          <cell r="F29" t="str">
            <v>Aa2</v>
          </cell>
          <cell r="G29" t="str">
            <v>B-</v>
          </cell>
          <cell r="H29" t="str">
            <v>a1</v>
          </cell>
          <cell r="I29" t="str">
            <v>a1</v>
          </cell>
          <cell r="K29" t="str">
            <v>Aa3</v>
          </cell>
          <cell r="O29" t="str">
            <v>P-1</v>
          </cell>
          <cell r="P29" t="str">
            <v>Not on Watch</v>
          </cell>
        </row>
        <row r="30">
          <cell r="A30" t="str">
            <v>BNY Mellon Trust of Delaware</v>
          </cell>
          <cell r="B30" t="str">
            <v>UNITED STATES</v>
          </cell>
          <cell r="C30" t="str">
            <v>Stable</v>
          </cell>
          <cell r="D30" t="str">
            <v>Aa2</v>
          </cell>
          <cell r="E30" t="str">
            <v>LT Bank Deposits - Dom Curr</v>
          </cell>
          <cell r="F30" t="str">
            <v>Aa2</v>
          </cell>
          <cell r="G30" t="str">
            <v>B-</v>
          </cell>
          <cell r="H30" t="str">
            <v>a1</v>
          </cell>
          <cell r="I30" t="str">
            <v>a1</v>
          </cell>
          <cell r="J30" t="str">
            <v>(P)Aa2</v>
          </cell>
          <cell r="O30" t="str">
            <v>P-1</v>
          </cell>
          <cell r="P30" t="str">
            <v>Not On Watch</v>
          </cell>
        </row>
        <row r="31">
          <cell r="A31" t="str">
            <v>BOKF, NA</v>
          </cell>
          <cell r="B31" t="str">
            <v>UNITED STATES</v>
          </cell>
          <cell r="C31" t="str">
            <v>Stable</v>
          </cell>
          <cell r="D31" t="str">
            <v>A1</v>
          </cell>
          <cell r="E31" t="str">
            <v>LT Bank Deposits - Dom Curr</v>
          </cell>
          <cell r="F31" t="str">
            <v>A1</v>
          </cell>
          <cell r="G31" t="str">
            <v>B-</v>
          </cell>
          <cell r="H31" t="str">
            <v>a1</v>
          </cell>
          <cell r="I31" t="str">
            <v>a1</v>
          </cell>
          <cell r="K31" t="str">
            <v>A2</v>
          </cell>
          <cell r="O31" t="str">
            <v>P-1</v>
          </cell>
          <cell r="P31" t="str">
            <v>Not on Watch</v>
          </cell>
        </row>
        <row r="32">
          <cell r="A32" t="str">
            <v>Branch Banking and Trust Company</v>
          </cell>
          <cell r="B32" t="str">
            <v>UNITED STATES</v>
          </cell>
          <cell r="C32" t="str">
            <v>Stable</v>
          </cell>
          <cell r="D32" t="str">
            <v>A1</v>
          </cell>
          <cell r="E32" t="str">
            <v>LT Bank Deposits - Dom Curr</v>
          </cell>
          <cell r="F32" t="str">
            <v>A1</v>
          </cell>
          <cell r="G32" t="str">
            <v>B-</v>
          </cell>
          <cell r="H32" t="str">
            <v>a1</v>
          </cell>
          <cell r="I32" t="str">
            <v>a1</v>
          </cell>
          <cell r="J32" t="str">
            <v>A1</v>
          </cell>
          <cell r="K32" t="str">
            <v>A2</v>
          </cell>
          <cell r="O32" t="str">
            <v>P-1</v>
          </cell>
          <cell r="P32" t="str">
            <v>Not on Watch</v>
          </cell>
        </row>
        <row r="33">
          <cell r="A33" t="str">
            <v>Commonwealth Bank of Australia</v>
          </cell>
          <cell r="B33" t="str">
            <v>AUSTRALIA</v>
          </cell>
          <cell r="C33" t="str">
            <v>Stable</v>
          </cell>
          <cell r="D33" t="str">
            <v>Aa2</v>
          </cell>
          <cell r="E33" t="str">
            <v>LT Bank Deposits - Fgn Curr</v>
          </cell>
          <cell r="F33" t="str">
            <v>Aa2</v>
          </cell>
          <cell r="G33" t="str">
            <v>B-</v>
          </cell>
          <cell r="H33" t="str">
            <v>a1</v>
          </cell>
          <cell r="I33" t="str">
            <v>a1</v>
          </cell>
          <cell r="J33" t="str">
            <v>Aa2</v>
          </cell>
          <cell r="K33" t="str">
            <v>A2</v>
          </cell>
          <cell r="N33" t="str">
            <v>Baa1</v>
          </cell>
          <cell r="O33" t="str">
            <v>P-1</v>
          </cell>
          <cell r="P33" t="str">
            <v>Not on Watch</v>
          </cell>
        </row>
        <row r="34">
          <cell r="A34" t="str">
            <v>Montreal Trust Company of Canada</v>
          </cell>
          <cell r="B34" t="str">
            <v>CANADA</v>
          </cell>
          <cell r="C34" t="str">
            <v>Negative (multiple)</v>
          </cell>
          <cell r="D34" t="str">
            <v>Aa2</v>
          </cell>
          <cell r="E34" t="str">
            <v>LT Bank Deposits - Fgn Curr</v>
          </cell>
          <cell r="F34" t="str">
            <v>Aa2</v>
          </cell>
          <cell r="G34" t="str">
            <v>B-</v>
          </cell>
          <cell r="H34" t="str">
            <v>a1</v>
          </cell>
          <cell r="I34" t="str">
            <v>aa3</v>
          </cell>
          <cell r="O34" t="str">
            <v>P-1</v>
          </cell>
          <cell r="P34" t="str">
            <v>Not on Watch</v>
          </cell>
        </row>
        <row r="35">
          <cell r="A35" t="str">
            <v>National Australia Bank Limited</v>
          </cell>
          <cell r="B35" t="str">
            <v>AUSTRALIA</v>
          </cell>
          <cell r="C35" t="str">
            <v>Stable</v>
          </cell>
          <cell r="D35" t="str">
            <v>Aa2</v>
          </cell>
          <cell r="E35" t="str">
            <v>LT Bank Deposits - Fgn Curr</v>
          </cell>
          <cell r="F35" t="str">
            <v>Aa2</v>
          </cell>
          <cell r="G35" t="str">
            <v>B-</v>
          </cell>
          <cell r="H35" t="str">
            <v>a1</v>
          </cell>
          <cell r="I35" t="str">
            <v>a1</v>
          </cell>
          <cell r="J35" t="str">
            <v>Aa2</v>
          </cell>
          <cell r="K35" t="str">
            <v>A2</v>
          </cell>
          <cell r="L35" t="str">
            <v>A3</v>
          </cell>
          <cell r="N35" t="str">
            <v>Baa1</v>
          </cell>
          <cell r="O35" t="str">
            <v>P-1</v>
          </cell>
          <cell r="P35" t="str">
            <v>Not On Watch</v>
          </cell>
        </row>
        <row r="36">
          <cell r="A36" t="str">
            <v>Northern Trust Company</v>
          </cell>
          <cell r="B36" t="str">
            <v>UNITED STATES</v>
          </cell>
          <cell r="C36" t="str">
            <v>Stable</v>
          </cell>
          <cell r="D36" t="str">
            <v>A1</v>
          </cell>
          <cell r="E36" t="str">
            <v>LT Bank Deposits - Dom Curr</v>
          </cell>
          <cell r="F36" t="str">
            <v>A1</v>
          </cell>
          <cell r="G36" t="str">
            <v>B-</v>
          </cell>
          <cell r="H36" t="str">
            <v>a1</v>
          </cell>
          <cell r="I36" t="str">
            <v>a1</v>
          </cell>
          <cell r="J36" t="str">
            <v>(P)A1</v>
          </cell>
          <cell r="K36" t="str">
            <v>A2</v>
          </cell>
          <cell r="O36" t="str">
            <v>P-1</v>
          </cell>
          <cell r="P36" t="str">
            <v>Not On Watch</v>
          </cell>
        </row>
        <row r="37">
          <cell r="A37" t="str">
            <v>Rabobank Nederland</v>
          </cell>
          <cell r="B37" t="str">
            <v>NETHERLANDS</v>
          </cell>
          <cell r="C37" t="str">
            <v>Negative</v>
          </cell>
          <cell r="D37" t="str">
            <v>Aa2</v>
          </cell>
          <cell r="E37" t="str">
            <v>LT Bank Deposits - Fgn Curr</v>
          </cell>
          <cell r="F37" t="str">
            <v>Aa2</v>
          </cell>
          <cell r="G37" t="str">
            <v>B-</v>
          </cell>
          <cell r="H37" t="str">
            <v>a1</v>
          </cell>
          <cell r="I37" t="str">
            <v>a1</v>
          </cell>
          <cell r="J37" t="str">
            <v>Aa2</v>
          </cell>
          <cell r="K37" t="str">
            <v>A2</v>
          </cell>
          <cell r="N37" t="str">
            <v>Baa1</v>
          </cell>
          <cell r="O37" t="str">
            <v>P-1</v>
          </cell>
          <cell r="P37" t="str">
            <v>Not On Watch</v>
          </cell>
        </row>
        <row r="38">
          <cell r="A38" t="str">
            <v>Standard Chartered Bank</v>
          </cell>
          <cell r="B38" t="str">
            <v>UNITED KINGDOM</v>
          </cell>
          <cell r="C38" t="str">
            <v>Stable</v>
          </cell>
          <cell r="D38" t="str">
            <v>A1</v>
          </cell>
          <cell r="E38" t="str">
            <v>LT Bank Deposits - Fgn Curr</v>
          </cell>
          <cell r="F38" t="str">
            <v>A1</v>
          </cell>
          <cell r="G38" t="str">
            <v>B-</v>
          </cell>
          <cell r="H38" t="str">
            <v>a1</v>
          </cell>
          <cell r="I38" t="str">
            <v>a1</v>
          </cell>
          <cell r="J38" t="str">
            <v>A1</v>
          </cell>
          <cell r="K38" t="str">
            <v>A2</v>
          </cell>
          <cell r="L38" t="str">
            <v>A3</v>
          </cell>
          <cell r="M38" t="str">
            <v>A3</v>
          </cell>
          <cell r="O38" t="str">
            <v>P-1</v>
          </cell>
          <cell r="P38" t="str">
            <v>Not On Watch</v>
          </cell>
        </row>
        <row r="39">
          <cell r="A39" t="str">
            <v>Standard Chartered Bank (Hong Kong) Ltd</v>
          </cell>
          <cell r="B39" t="str">
            <v>HONG KONG</v>
          </cell>
          <cell r="C39" t="str">
            <v>Stable (multiple)</v>
          </cell>
          <cell r="D39" t="str">
            <v>Aa3</v>
          </cell>
          <cell r="E39" t="str">
            <v>LT Bank Deposits - Fgn Curr</v>
          </cell>
          <cell r="F39" t="str">
            <v>Aa3</v>
          </cell>
          <cell r="G39" t="str">
            <v>B-</v>
          </cell>
          <cell r="H39" t="str">
            <v>a1</v>
          </cell>
          <cell r="I39" t="str">
            <v>a1</v>
          </cell>
          <cell r="J39" t="str">
            <v>(P)Aa3</v>
          </cell>
          <cell r="K39" t="str">
            <v>A2</v>
          </cell>
          <cell r="L39" t="str">
            <v>(P)A3</v>
          </cell>
          <cell r="O39" t="str">
            <v>P-1</v>
          </cell>
          <cell r="P39" t="str">
            <v>Not on Watch</v>
          </cell>
        </row>
        <row r="40">
          <cell r="A40" t="str">
            <v>State Street Bank and Trust Company</v>
          </cell>
          <cell r="B40" t="str">
            <v>UNITED STATES</v>
          </cell>
          <cell r="C40" t="str">
            <v>Stable</v>
          </cell>
          <cell r="D40" t="str">
            <v>Aa3</v>
          </cell>
          <cell r="E40" t="str">
            <v>LT Bank Deposits - Dom Curr</v>
          </cell>
          <cell r="F40" t="str">
            <v>Aa3</v>
          </cell>
          <cell r="G40" t="str">
            <v>B-</v>
          </cell>
          <cell r="H40" t="str">
            <v>a1</v>
          </cell>
          <cell r="I40" t="str">
            <v>a1</v>
          </cell>
          <cell r="J40" t="str">
            <v>Aa3</v>
          </cell>
          <cell r="K40" t="str">
            <v>A1</v>
          </cell>
          <cell r="O40" t="str">
            <v>P-1</v>
          </cell>
          <cell r="P40" t="str">
            <v>Not on Watch</v>
          </cell>
        </row>
        <row r="41">
          <cell r="A41" t="str">
            <v>Westpac Banking Corporation</v>
          </cell>
          <cell r="B41" t="str">
            <v>AUSTRALIA</v>
          </cell>
          <cell r="C41" t="str">
            <v>Stable</v>
          </cell>
          <cell r="D41" t="str">
            <v>Aa2</v>
          </cell>
          <cell r="E41" t="str">
            <v>LT Bank Deposits - Fgn Curr</v>
          </cell>
          <cell r="F41" t="str">
            <v>Aa2</v>
          </cell>
          <cell r="G41" t="str">
            <v>B-</v>
          </cell>
          <cell r="H41" t="str">
            <v>a1</v>
          </cell>
          <cell r="I41" t="str">
            <v>a1</v>
          </cell>
          <cell r="J41" t="str">
            <v>Aa2</v>
          </cell>
          <cell r="K41" t="str">
            <v>A2</v>
          </cell>
          <cell r="L41" t="str">
            <v>A3</v>
          </cell>
          <cell r="N41" t="str">
            <v>Baa1</v>
          </cell>
          <cell r="O41" t="str">
            <v>P-1</v>
          </cell>
          <cell r="P41" t="str">
            <v>Not on Watch</v>
          </cell>
        </row>
        <row r="42">
          <cell r="A42" t="str">
            <v>Al Rajhi Bank</v>
          </cell>
          <cell r="B42" t="str">
            <v>SAUDI ARABIA</v>
          </cell>
          <cell r="C42" t="str">
            <v>Stable</v>
          </cell>
          <cell r="D42" t="str">
            <v>A1</v>
          </cell>
          <cell r="E42" t="str">
            <v>LT Bank Deposits - Fgn Curr</v>
          </cell>
          <cell r="F42" t="str">
            <v>A1</v>
          </cell>
          <cell r="G42" t="str">
            <v>C</v>
          </cell>
          <cell r="H42" t="str">
            <v>a3</v>
          </cell>
          <cell r="I42" t="str">
            <v>a3</v>
          </cell>
          <cell r="O42" t="str">
            <v>P-1</v>
          </cell>
          <cell r="P42" t="str">
            <v>Not on Watch</v>
          </cell>
        </row>
        <row r="43">
          <cell r="A43" t="str">
            <v>Amarillo National Bank</v>
          </cell>
          <cell r="B43" t="str">
            <v>UNITED STATES</v>
          </cell>
          <cell r="C43" t="str">
            <v>Stable</v>
          </cell>
          <cell r="D43" t="str">
            <v>A3</v>
          </cell>
          <cell r="E43" t="str">
            <v>LT Bank Deposits - Dom Curr</v>
          </cell>
          <cell r="F43" t="str">
            <v>A3</v>
          </cell>
          <cell r="G43" t="str">
            <v>C</v>
          </cell>
          <cell r="H43" t="str">
            <v>a3</v>
          </cell>
          <cell r="I43" t="str">
            <v>a3</v>
          </cell>
          <cell r="O43" t="str">
            <v>P-2</v>
          </cell>
          <cell r="P43" t="str">
            <v>Not on Watch</v>
          </cell>
        </row>
        <row r="44">
          <cell r="A44" t="str">
            <v>American Savings Bank, FSB</v>
          </cell>
          <cell r="B44" t="str">
            <v>UNITED STATES</v>
          </cell>
          <cell r="C44" t="str">
            <v>Stable</v>
          </cell>
          <cell r="D44" t="str">
            <v>A3</v>
          </cell>
          <cell r="E44" t="str">
            <v>LT Bank Deposits - Dom Curr</v>
          </cell>
          <cell r="F44" t="str">
            <v>A3</v>
          </cell>
          <cell r="G44" t="str">
            <v>C</v>
          </cell>
          <cell r="H44" t="str">
            <v>a3</v>
          </cell>
          <cell r="I44" t="str">
            <v>a3</v>
          </cell>
          <cell r="O44" t="str">
            <v>P-2</v>
          </cell>
          <cell r="P44" t="str">
            <v>Not on Watch</v>
          </cell>
        </row>
        <row r="45">
          <cell r="A45" t="str">
            <v>ANZ BANK NEW ZEALAND LIMITED</v>
          </cell>
          <cell r="B45" t="str">
            <v>NEW ZEALAND</v>
          </cell>
          <cell r="C45" t="str">
            <v>Stable</v>
          </cell>
          <cell r="D45" t="str">
            <v>Aa3</v>
          </cell>
          <cell r="E45" t="str">
            <v>LT Bank Deposits - Fgn Curr</v>
          </cell>
          <cell r="F45" t="str">
            <v>Aa3</v>
          </cell>
          <cell r="G45" t="str">
            <v>C</v>
          </cell>
          <cell r="H45" t="str">
            <v>a3</v>
          </cell>
          <cell r="I45" t="str">
            <v>a1</v>
          </cell>
          <cell r="J45" t="str">
            <v>Aa3</v>
          </cell>
          <cell r="K45" t="str">
            <v>(P)A2</v>
          </cell>
          <cell r="L45" t="str">
            <v>A3</v>
          </cell>
          <cell r="O45" t="str">
            <v>P-1</v>
          </cell>
          <cell r="P45" t="str">
            <v>Not on Watch</v>
          </cell>
        </row>
        <row r="46">
          <cell r="A46" t="str">
            <v>Arab National Bank</v>
          </cell>
          <cell r="B46" t="str">
            <v>SAUDI ARABIA</v>
          </cell>
          <cell r="C46" t="str">
            <v>Stable</v>
          </cell>
          <cell r="D46" t="str">
            <v>A1</v>
          </cell>
          <cell r="E46" t="str">
            <v>LT Bank Deposits - Fgn Curr</v>
          </cell>
          <cell r="F46" t="str">
            <v>A1</v>
          </cell>
          <cell r="G46" t="str">
            <v>C</v>
          </cell>
          <cell r="H46" t="str">
            <v>a3</v>
          </cell>
          <cell r="I46" t="str">
            <v>a3</v>
          </cell>
          <cell r="J46" t="str">
            <v>(P)A1</v>
          </cell>
          <cell r="K46" t="str">
            <v>A3</v>
          </cell>
          <cell r="O46" t="str">
            <v>P-1</v>
          </cell>
          <cell r="P46" t="str">
            <v>Not on Watch</v>
          </cell>
        </row>
        <row r="47">
          <cell r="A47" t="str">
            <v>Associated Bank, N.A.</v>
          </cell>
          <cell r="B47" t="str">
            <v>UNITED STATES</v>
          </cell>
          <cell r="C47" t="str">
            <v>Stable</v>
          </cell>
          <cell r="D47" t="str">
            <v>A3</v>
          </cell>
          <cell r="E47" t="str">
            <v>LT Bank Deposits - Dom Curr</v>
          </cell>
          <cell r="F47" t="str">
            <v>A3</v>
          </cell>
          <cell r="G47" t="str">
            <v>C</v>
          </cell>
          <cell r="H47" t="str">
            <v>a3</v>
          </cell>
          <cell r="I47" t="str">
            <v>a3</v>
          </cell>
          <cell r="O47" t="str">
            <v>P-2</v>
          </cell>
          <cell r="P47" t="str">
            <v>Not on Watch</v>
          </cell>
        </row>
        <row r="48">
          <cell r="A48" t="str">
            <v>Banco de Credito e Inversiones</v>
          </cell>
          <cell r="B48" t="str">
            <v>CHILE</v>
          </cell>
          <cell r="C48" t="str">
            <v>Negative</v>
          </cell>
          <cell r="D48" t="str">
            <v>A1</v>
          </cell>
          <cell r="E48" t="str">
            <v>LT Bank Deposits - Fgn Curr</v>
          </cell>
          <cell r="F48" t="str">
            <v>A1</v>
          </cell>
          <cell r="G48" t="str">
            <v>C</v>
          </cell>
          <cell r="H48" t="str">
            <v>a3</v>
          </cell>
          <cell r="I48" t="str">
            <v>a3</v>
          </cell>
          <cell r="J48" t="str">
            <v>A1</v>
          </cell>
          <cell r="O48" t="str">
            <v>P-1</v>
          </cell>
          <cell r="P48" t="str">
            <v>Not on Watch</v>
          </cell>
        </row>
        <row r="49">
          <cell r="A49" t="str">
            <v>Banco del Estado de Chile</v>
          </cell>
          <cell r="B49" t="str">
            <v>CHILE</v>
          </cell>
          <cell r="C49" t="str">
            <v>Stable</v>
          </cell>
          <cell r="D49" t="str">
            <v>Aa3</v>
          </cell>
          <cell r="E49" t="str">
            <v>LT Bank Deposits - Fgn Curr</v>
          </cell>
          <cell r="F49" t="str">
            <v>Aa3</v>
          </cell>
          <cell r="G49" t="str">
            <v>C</v>
          </cell>
          <cell r="H49" t="str">
            <v>a3</v>
          </cell>
          <cell r="I49" t="str">
            <v>aa3</v>
          </cell>
          <cell r="J49" t="str">
            <v>Aa3</v>
          </cell>
          <cell r="O49" t="str">
            <v>P-1</v>
          </cell>
          <cell r="P49" t="str">
            <v>Not on Watch</v>
          </cell>
        </row>
        <row r="50">
          <cell r="A50" t="str">
            <v>Bank of New Zealand</v>
          </cell>
          <cell r="B50" t="str">
            <v>NEW ZEALAND</v>
          </cell>
          <cell r="C50" t="str">
            <v>Stable</v>
          </cell>
          <cell r="D50" t="str">
            <v>Aa3</v>
          </cell>
          <cell r="E50" t="str">
            <v>LT Bank Deposits - Fgn Curr</v>
          </cell>
          <cell r="F50" t="str">
            <v>Aa3</v>
          </cell>
          <cell r="G50" t="str">
            <v>C</v>
          </cell>
          <cell r="H50" t="str">
            <v>a3</v>
          </cell>
          <cell r="I50" t="str">
            <v>a1</v>
          </cell>
          <cell r="J50" t="str">
            <v>Aa3</v>
          </cell>
          <cell r="O50" t="str">
            <v>P-1</v>
          </cell>
          <cell r="P50" t="str">
            <v>Not on Watch</v>
          </cell>
        </row>
        <row r="51">
          <cell r="A51" t="str">
            <v>Bank of Singapore Limited</v>
          </cell>
          <cell r="B51" t="str">
            <v>SINGAPORE</v>
          </cell>
          <cell r="C51" t="str">
            <v>Stable</v>
          </cell>
          <cell r="D51" t="str">
            <v>Aa1</v>
          </cell>
          <cell r="E51" t="str">
            <v>LT Bank Deposits - Fgn Curr</v>
          </cell>
          <cell r="F51" t="str">
            <v>Aa1</v>
          </cell>
          <cell r="G51" t="str">
            <v>C</v>
          </cell>
          <cell r="H51" t="str">
            <v>a3</v>
          </cell>
          <cell r="I51" t="str">
            <v>aa3</v>
          </cell>
          <cell r="O51" t="str">
            <v>P-1</v>
          </cell>
          <cell r="P51" t="str">
            <v>Not on Watch</v>
          </cell>
        </row>
        <row r="52">
          <cell r="A52" t="str">
            <v>Bank of Tokyo-Mitsubishi UFJ, Ltd. (The)</v>
          </cell>
          <cell r="B52" t="str">
            <v>JAPAN</v>
          </cell>
          <cell r="C52" t="str">
            <v>Stable</v>
          </cell>
          <cell r="D52" t="str">
            <v>Aa3</v>
          </cell>
          <cell r="E52" t="str">
            <v>LT Bank Deposits - Fgn Curr</v>
          </cell>
          <cell r="F52" t="str">
            <v>Aa3</v>
          </cell>
          <cell r="G52" t="str">
            <v>C</v>
          </cell>
          <cell r="H52" t="str">
            <v>a3</v>
          </cell>
          <cell r="I52" t="str">
            <v>a3</v>
          </cell>
          <cell r="J52" t="str">
            <v>Aa3</v>
          </cell>
          <cell r="K52" t="str">
            <v>A1</v>
          </cell>
          <cell r="O52" t="str">
            <v>P-1</v>
          </cell>
          <cell r="P52" t="str">
            <v>Not on Watch</v>
          </cell>
        </row>
        <row r="53">
          <cell r="A53" t="str">
            <v>Bank of Yokohama, Ltd.</v>
          </cell>
          <cell r="B53" t="str">
            <v>JAPAN</v>
          </cell>
          <cell r="C53" t="str">
            <v>Stable</v>
          </cell>
          <cell r="D53" t="str">
            <v>A1</v>
          </cell>
          <cell r="E53" t="str">
            <v>LT Bank Deposits - Fgn Curr</v>
          </cell>
          <cell r="F53" t="str">
            <v>A1</v>
          </cell>
          <cell r="G53" t="str">
            <v>C</v>
          </cell>
          <cell r="H53" t="str">
            <v>a3</v>
          </cell>
          <cell r="I53" t="str">
            <v>a3</v>
          </cell>
          <cell r="O53" t="str">
            <v>P-1</v>
          </cell>
          <cell r="P53" t="str">
            <v>Not on Watch</v>
          </cell>
        </row>
        <row r="54">
          <cell r="A54" t="str">
            <v>Banque Cantonale Vaudoise</v>
          </cell>
          <cell r="B54" t="str">
            <v>SWITZERLAND</v>
          </cell>
          <cell r="C54" t="str">
            <v>Stable (multiple)</v>
          </cell>
          <cell r="D54" t="str">
            <v>A1</v>
          </cell>
          <cell r="E54" t="str">
            <v>LT Bank Deposits - Fgn Curr</v>
          </cell>
          <cell r="F54" t="str">
            <v>A1</v>
          </cell>
          <cell r="G54" t="str">
            <v>C</v>
          </cell>
          <cell r="H54" t="str">
            <v>a3</v>
          </cell>
          <cell r="I54" t="str">
            <v>a3</v>
          </cell>
          <cell r="O54" t="str">
            <v>P-1</v>
          </cell>
          <cell r="P54" t="str">
            <v>Not on Watch</v>
          </cell>
        </row>
        <row r="55">
          <cell r="A55" t="str">
            <v>Banque et Caisse d'Epargne de l'Etat</v>
          </cell>
          <cell r="B55" t="str">
            <v>LUXEMBOURG</v>
          </cell>
          <cell r="C55" t="str">
            <v>Negative (multiple)</v>
          </cell>
          <cell r="D55" t="str">
            <v>Aa1</v>
          </cell>
          <cell r="E55" t="str">
            <v>LT Bank Deposits</v>
          </cell>
          <cell r="F55" t="str">
            <v>Aa1</v>
          </cell>
          <cell r="G55" t="str">
            <v>C</v>
          </cell>
          <cell r="H55" t="str">
            <v>a3</v>
          </cell>
          <cell r="I55" t="str">
            <v>a3</v>
          </cell>
          <cell r="J55" t="str">
            <v>Aa1</v>
          </cell>
          <cell r="K55" t="str">
            <v>Baa1</v>
          </cell>
          <cell r="O55" t="str">
            <v>P-1</v>
          </cell>
          <cell r="P55" t="str">
            <v>Not on Watch</v>
          </cell>
        </row>
        <row r="56">
          <cell r="A56" t="str">
            <v>Bendigo and Adelaide Bank Limited</v>
          </cell>
          <cell r="B56" t="str">
            <v>AUSTRALIA</v>
          </cell>
          <cell r="C56" t="str">
            <v>Stable</v>
          </cell>
          <cell r="D56" t="str">
            <v>A2</v>
          </cell>
          <cell r="E56" t="str">
            <v>LT Bank Deposits - Fgn Curr</v>
          </cell>
          <cell r="F56" t="str">
            <v>A2</v>
          </cell>
          <cell r="G56" t="str">
            <v>C</v>
          </cell>
          <cell r="H56" t="str">
            <v>a3</v>
          </cell>
          <cell r="I56" t="str">
            <v>a3</v>
          </cell>
          <cell r="J56" t="str">
            <v>A2</v>
          </cell>
          <cell r="K56" t="str">
            <v>Baa1</v>
          </cell>
          <cell r="O56" t="str">
            <v>P-1</v>
          </cell>
          <cell r="P56" t="str">
            <v>Not On Watch</v>
          </cell>
        </row>
        <row r="57">
          <cell r="A57" t="str">
            <v>BGL BNP Paribas</v>
          </cell>
          <cell r="B57" t="str">
            <v>LUXEMBOURG</v>
          </cell>
          <cell r="C57" t="str">
            <v>Stable</v>
          </cell>
          <cell r="D57" t="str">
            <v>A2</v>
          </cell>
          <cell r="E57" t="str">
            <v>LT Bank Deposits - Fgn Curr</v>
          </cell>
          <cell r="F57" t="str">
            <v>A2</v>
          </cell>
          <cell r="G57" t="str">
            <v>C</v>
          </cell>
          <cell r="H57" t="str">
            <v>a3</v>
          </cell>
          <cell r="I57" t="str">
            <v>a3</v>
          </cell>
          <cell r="J57" t="str">
            <v>A2</v>
          </cell>
          <cell r="K57" t="str">
            <v>Baa1</v>
          </cell>
          <cell r="L57" t="str">
            <v>A1</v>
          </cell>
          <cell r="O57" t="str">
            <v>P-1</v>
          </cell>
          <cell r="P57" t="str">
            <v>Not on Watch</v>
          </cell>
        </row>
        <row r="58">
          <cell r="A58" t="str">
            <v>BMO Harris Bank National Association</v>
          </cell>
          <cell r="B58" t="str">
            <v>UNITED STATES</v>
          </cell>
          <cell r="C58" t="str">
            <v>Stable</v>
          </cell>
          <cell r="D58" t="str">
            <v>A2</v>
          </cell>
          <cell r="E58" t="str">
            <v>LT Bank Deposits - Dom Curr</v>
          </cell>
          <cell r="F58" t="str">
            <v>A2</v>
          </cell>
          <cell r="G58" t="str">
            <v>C</v>
          </cell>
          <cell r="H58" t="str">
            <v>a3</v>
          </cell>
          <cell r="I58" t="str">
            <v>a2</v>
          </cell>
          <cell r="K58" t="str">
            <v>A3</v>
          </cell>
          <cell r="O58" t="str">
            <v>P-1</v>
          </cell>
          <cell r="P58" t="str">
            <v>Not on Watch</v>
          </cell>
        </row>
        <row r="59">
          <cell r="A59" t="str">
            <v>Caisse centrale Desjardins</v>
          </cell>
          <cell r="B59" t="str">
            <v>CANADA</v>
          </cell>
          <cell r="C59" t="str">
            <v>Negative (multiple)</v>
          </cell>
          <cell r="D59" t="str">
            <v>Aa2</v>
          </cell>
          <cell r="E59" t="str">
            <v>LT Bank Deposits - Fgn Curr</v>
          </cell>
          <cell r="F59" t="str">
            <v>Aa2</v>
          </cell>
          <cell r="G59" t="str">
            <v>C</v>
          </cell>
          <cell r="H59" t="str">
            <v>a3</v>
          </cell>
          <cell r="I59" t="str">
            <v>a1</v>
          </cell>
          <cell r="J59" t="str">
            <v>Aa2</v>
          </cell>
          <cell r="K59" t="str">
            <v>(P)A2</v>
          </cell>
          <cell r="O59" t="str">
            <v>P-1</v>
          </cell>
          <cell r="P59" t="str">
            <v>Not On Watch</v>
          </cell>
        </row>
        <row r="60">
          <cell r="A60" t="str">
            <v>Capital One Bank (USA), N.A.</v>
          </cell>
          <cell r="B60" t="str">
            <v>UNITED STATES</v>
          </cell>
          <cell r="C60" t="str">
            <v>Stable</v>
          </cell>
          <cell r="D60" t="str">
            <v>A3</v>
          </cell>
          <cell r="E60" t="str">
            <v>LT Bank Deposits - Dom Curr</v>
          </cell>
          <cell r="F60" t="str">
            <v>A3</v>
          </cell>
          <cell r="G60" t="str">
            <v>C</v>
          </cell>
          <cell r="H60" t="str">
            <v>a3</v>
          </cell>
          <cell r="I60" t="str">
            <v>a3</v>
          </cell>
          <cell r="J60" t="str">
            <v>A3</v>
          </cell>
          <cell r="K60" t="str">
            <v>(P)Baa1</v>
          </cell>
          <cell r="O60" t="str">
            <v>P-2</v>
          </cell>
          <cell r="P60" t="str">
            <v>Not on Watch</v>
          </cell>
        </row>
        <row r="61">
          <cell r="A61" t="str">
            <v>Capital One, N.A.</v>
          </cell>
          <cell r="B61" t="str">
            <v>UNITED STATES</v>
          </cell>
          <cell r="C61" t="str">
            <v>Stable</v>
          </cell>
          <cell r="D61" t="str">
            <v>A3</v>
          </cell>
          <cell r="E61" t="str">
            <v>LT Bank Deposits - Dom Curr</v>
          </cell>
          <cell r="F61" t="str">
            <v>A3</v>
          </cell>
          <cell r="G61" t="str">
            <v>C</v>
          </cell>
          <cell r="H61" t="str">
            <v>a3</v>
          </cell>
          <cell r="I61" t="str">
            <v>a3</v>
          </cell>
          <cell r="J61" t="str">
            <v>A3</v>
          </cell>
          <cell r="K61" t="str">
            <v>(P)Baa1</v>
          </cell>
          <cell r="O61" t="str">
            <v>P-2</v>
          </cell>
          <cell r="P61" t="str">
            <v>Not on Watch</v>
          </cell>
        </row>
        <row r="62">
          <cell r="A62" t="str">
            <v>Chiba Bank, Ltd.</v>
          </cell>
          <cell r="B62" t="str">
            <v>JAPAN</v>
          </cell>
          <cell r="C62" t="str">
            <v>Stable</v>
          </cell>
          <cell r="D62" t="str">
            <v>A1</v>
          </cell>
          <cell r="E62" t="str">
            <v>LT Bank Deposits - Fgn Curr</v>
          </cell>
          <cell r="F62" t="str">
            <v>A1</v>
          </cell>
          <cell r="G62" t="str">
            <v>C</v>
          </cell>
          <cell r="H62" t="str">
            <v>a3</v>
          </cell>
          <cell r="I62" t="str">
            <v>a3</v>
          </cell>
          <cell r="K62" t="str">
            <v>A2</v>
          </cell>
          <cell r="O62" t="str">
            <v>P-1</v>
          </cell>
          <cell r="P62" t="str">
            <v>Not on Watch</v>
          </cell>
        </row>
        <row r="63">
          <cell r="A63" t="str">
            <v>China Construction Bank (Asia) Corp. Ltd.</v>
          </cell>
          <cell r="B63" t="str">
            <v>HONG KONG</v>
          </cell>
          <cell r="C63" t="str">
            <v>Stable (multiple)</v>
          </cell>
          <cell r="D63" t="str">
            <v>A2</v>
          </cell>
          <cell r="E63" t="str">
            <v>LT Bank Deposits - Fgn Curr</v>
          </cell>
          <cell r="F63" t="str">
            <v>A2</v>
          </cell>
          <cell r="G63" t="str">
            <v>C</v>
          </cell>
          <cell r="H63" t="str">
            <v>a3</v>
          </cell>
          <cell r="I63" t="str">
            <v>a2</v>
          </cell>
          <cell r="J63" t="str">
            <v>A2</v>
          </cell>
          <cell r="K63" t="str">
            <v>Baa1</v>
          </cell>
          <cell r="O63" t="str">
            <v>P-1</v>
          </cell>
          <cell r="P63" t="str">
            <v>Not on Watch</v>
          </cell>
        </row>
        <row r="64">
          <cell r="A64" t="str">
            <v>Chiyu Banking Corporation, Ltd.</v>
          </cell>
          <cell r="B64" t="str">
            <v>HONG KONG</v>
          </cell>
          <cell r="C64" t="str">
            <v>Stable</v>
          </cell>
          <cell r="D64" t="str">
            <v>Aa3</v>
          </cell>
          <cell r="E64" t="str">
            <v>LT Bank Deposits - Fgn Curr</v>
          </cell>
          <cell r="F64" t="str">
            <v>Aa3</v>
          </cell>
          <cell r="G64" t="str">
            <v>C</v>
          </cell>
          <cell r="H64" t="str">
            <v>a3</v>
          </cell>
          <cell r="I64" t="str">
            <v>aa3</v>
          </cell>
          <cell r="O64" t="str">
            <v>P-1</v>
          </cell>
          <cell r="P64" t="str">
            <v>Not on Watch</v>
          </cell>
        </row>
        <row r="65">
          <cell r="A65" t="str">
            <v>Citigroup Pty Limited</v>
          </cell>
          <cell r="B65" t="str">
            <v>AUSTRALIA</v>
          </cell>
          <cell r="C65" t="str">
            <v>Stable</v>
          </cell>
          <cell r="D65" t="str">
            <v>A3</v>
          </cell>
          <cell r="E65" t="str">
            <v>LT Bank Deposits - Fgn Curr</v>
          </cell>
          <cell r="F65" t="str">
            <v>A3</v>
          </cell>
          <cell r="G65" t="str">
            <v>C</v>
          </cell>
          <cell r="H65" t="str">
            <v>a3</v>
          </cell>
          <cell r="I65" t="str">
            <v>a3</v>
          </cell>
          <cell r="J65" t="str">
            <v>(P)A3</v>
          </cell>
          <cell r="O65" t="str">
            <v>P-2</v>
          </cell>
          <cell r="P65" t="str">
            <v>Not on Watch</v>
          </cell>
        </row>
        <row r="66">
          <cell r="A66" t="str">
            <v>Citizens Bank of Pennsylvania</v>
          </cell>
          <cell r="B66" t="str">
            <v>UNITED STATES</v>
          </cell>
          <cell r="C66" t="str">
            <v>Negative</v>
          </cell>
          <cell r="D66" t="str">
            <v>A3</v>
          </cell>
          <cell r="E66" t="str">
            <v>LT Bank Deposits - Dom Curr</v>
          </cell>
          <cell r="F66" t="str">
            <v>A3</v>
          </cell>
          <cell r="G66" t="str">
            <v>C</v>
          </cell>
          <cell r="H66" t="str">
            <v>a3</v>
          </cell>
          <cell r="I66" t="str">
            <v>a3</v>
          </cell>
          <cell r="O66" t="str">
            <v>P-2</v>
          </cell>
          <cell r="P66" t="str">
            <v>Not on Watch</v>
          </cell>
        </row>
        <row r="67">
          <cell r="A67" t="str">
            <v>Citizens Bank, N.A.</v>
          </cell>
          <cell r="B67" t="str">
            <v>UNITED STATES</v>
          </cell>
          <cell r="C67" t="str">
            <v>Negative</v>
          </cell>
          <cell r="D67" t="str">
            <v>A3</v>
          </cell>
          <cell r="E67" t="str">
            <v>LT Bank Deposits - Dom Curr</v>
          </cell>
          <cell r="F67" t="str">
            <v>A3</v>
          </cell>
          <cell r="G67" t="str">
            <v>C</v>
          </cell>
          <cell r="H67" t="str">
            <v>a3</v>
          </cell>
          <cell r="I67" t="str">
            <v>a3</v>
          </cell>
          <cell r="O67" t="str">
            <v>P-2</v>
          </cell>
          <cell r="P67" t="str">
            <v>Not on Watch</v>
          </cell>
        </row>
        <row r="68">
          <cell r="A68" t="str">
            <v>Close Brothers Ltd.</v>
          </cell>
          <cell r="B68" t="str">
            <v>UNITED KINGDOM</v>
          </cell>
          <cell r="C68" t="str">
            <v>Stable</v>
          </cell>
          <cell r="D68" t="str">
            <v>A3</v>
          </cell>
          <cell r="E68" t="str">
            <v>LT Bank Deposits - Fgn Curr</v>
          </cell>
          <cell r="F68" t="str">
            <v>A3</v>
          </cell>
          <cell r="G68" t="str">
            <v>C</v>
          </cell>
          <cell r="H68" t="str">
            <v>a3</v>
          </cell>
          <cell r="I68" t="str">
            <v>a3</v>
          </cell>
          <cell r="O68" t="str">
            <v>P-2</v>
          </cell>
          <cell r="P68" t="str">
            <v>Not on Watch</v>
          </cell>
        </row>
        <row r="69">
          <cell r="A69" t="str">
            <v>Dah Sing Bank, Limited</v>
          </cell>
          <cell r="B69" t="str">
            <v>HONG KONG</v>
          </cell>
          <cell r="C69" t="str">
            <v>Negative</v>
          </cell>
          <cell r="D69" t="str">
            <v>A3</v>
          </cell>
          <cell r="E69" t="str">
            <v>LT Bank Deposits - Fgn Curr</v>
          </cell>
          <cell r="F69" t="str">
            <v>A3</v>
          </cell>
          <cell r="G69" t="str">
            <v>C</v>
          </cell>
          <cell r="H69" t="str">
            <v>a3</v>
          </cell>
          <cell r="I69" t="str">
            <v>a3</v>
          </cell>
          <cell r="J69" t="str">
            <v>(P)A3</v>
          </cell>
          <cell r="K69" t="str">
            <v>Baa2</v>
          </cell>
          <cell r="L69" t="str">
            <v>Baa2</v>
          </cell>
          <cell r="O69" t="str">
            <v>P-2</v>
          </cell>
          <cell r="P69" t="str">
            <v>Not on Watch</v>
          </cell>
        </row>
        <row r="70">
          <cell r="A70" t="str">
            <v>Deutsche Bank National Trust Company</v>
          </cell>
          <cell r="B70" t="str">
            <v>UNITED STATES</v>
          </cell>
          <cell r="C70" t="str">
            <v>Negative</v>
          </cell>
          <cell r="D70" t="str">
            <v>A3</v>
          </cell>
          <cell r="E70" t="str">
            <v>LT Bank Deposits - Dom Curr</v>
          </cell>
          <cell r="F70" t="str">
            <v>A3</v>
          </cell>
          <cell r="G70" t="str">
            <v>C</v>
          </cell>
          <cell r="H70" t="str">
            <v>a3</v>
          </cell>
          <cell r="I70" t="str">
            <v>a3</v>
          </cell>
          <cell r="O70" t="str">
            <v>P-2</v>
          </cell>
          <cell r="P70" t="str">
            <v>Not on Watch</v>
          </cell>
        </row>
        <row r="71">
          <cell r="A71" t="str">
            <v>Deutsche Bank Trust Company Americas</v>
          </cell>
          <cell r="B71" t="str">
            <v>UNITED STATES</v>
          </cell>
          <cell r="C71" t="str">
            <v>Negative</v>
          </cell>
          <cell r="D71" t="str">
            <v>A3</v>
          </cell>
          <cell r="E71" t="str">
            <v>LT Bank Deposits - Dom Curr</v>
          </cell>
          <cell r="F71" t="str">
            <v>A3</v>
          </cell>
          <cell r="G71" t="str">
            <v>C</v>
          </cell>
          <cell r="H71" t="str">
            <v>a3</v>
          </cell>
          <cell r="I71" t="str">
            <v>a3</v>
          </cell>
          <cell r="O71" t="str">
            <v>P-2</v>
          </cell>
          <cell r="P71" t="str">
            <v>Not On Watch</v>
          </cell>
        </row>
        <row r="72">
          <cell r="A72" t="str">
            <v>Deutsche Bank Trust Company Delaware</v>
          </cell>
          <cell r="B72" t="str">
            <v>UNITED STATES</v>
          </cell>
          <cell r="C72" t="str">
            <v>Negative</v>
          </cell>
          <cell r="D72" t="str">
            <v>A3</v>
          </cell>
          <cell r="E72" t="str">
            <v>LT Bank Deposits - Dom Curr</v>
          </cell>
          <cell r="F72" t="str">
            <v>A3</v>
          </cell>
          <cell r="G72" t="str">
            <v>C</v>
          </cell>
          <cell r="H72" t="str">
            <v>a3</v>
          </cell>
          <cell r="I72" t="str">
            <v>a3</v>
          </cell>
          <cell r="O72" t="str">
            <v>P-2</v>
          </cell>
          <cell r="P72" t="str">
            <v>Not on Watch</v>
          </cell>
        </row>
        <row r="73">
          <cell r="A73" t="str">
            <v>Fifth Third Bank, Ohio</v>
          </cell>
          <cell r="B73" t="str">
            <v>UNITED STATES</v>
          </cell>
          <cell r="C73" t="str">
            <v>Stable</v>
          </cell>
          <cell r="D73" t="str">
            <v>A3</v>
          </cell>
          <cell r="E73" t="str">
            <v>LT Bank Deposits - Dom Curr</v>
          </cell>
          <cell r="F73" t="str">
            <v>A3</v>
          </cell>
          <cell r="G73" t="str">
            <v>C</v>
          </cell>
          <cell r="H73" t="str">
            <v>a3</v>
          </cell>
          <cell r="I73" t="str">
            <v>a3</v>
          </cell>
          <cell r="J73" t="str">
            <v>A3</v>
          </cell>
          <cell r="K73" t="str">
            <v>Baa1</v>
          </cell>
          <cell r="O73" t="str">
            <v>P-2</v>
          </cell>
          <cell r="P73" t="str">
            <v>Not on Watch</v>
          </cell>
        </row>
        <row r="74">
          <cell r="A74" t="str">
            <v>First Republic Bank</v>
          </cell>
          <cell r="B74" t="str">
            <v>UNITED STATES</v>
          </cell>
          <cell r="C74" t="str">
            <v>Negative</v>
          </cell>
          <cell r="D74" t="str">
            <v>A3</v>
          </cell>
          <cell r="E74" t="str">
            <v>LT Bank Deposits - Dom Curr</v>
          </cell>
          <cell r="F74" t="str">
            <v>A3</v>
          </cell>
          <cell r="G74" t="str">
            <v>C</v>
          </cell>
          <cell r="H74" t="str">
            <v>a3</v>
          </cell>
          <cell r="I74" t="str">
            <v>a3</v>
          </cell>
          <cell r="J74" t="str">
            <v>A3</v>
          </cell>
          <cell r="O74" t="str">
            <v>P-2</v>
          </cell>
          <cell r="P74" t="str">
            <v>Not on Watch</v>
          </cell>
        </row>
        <row r="75">
          <cell r="A75" t="str">
            <v>First-Citizens Bank &amp; Trust Company</v>
          </cell>
          <cell r="B75" t="str">
            <v>UNITED STATES</v>
          </cell>
          <cell r="C75" t="str">
            <v>Stable</v>
          </cell>
          <cell r="D75" t="str">
            <v>A3</v>
          </cell>
          <cell r="E75" t="str">
            <v>LT Bank Deposits - Dom Curr</v>
          </cell>
          <cell r="F75" t="str">
            <v>A3</v>
          </cell>
          <cell r="G75" t="str">
            <v>C</v>
          </cell>
          <cell r="H75" t="str">
            <v>a3</v>
          </cell>
          <cell r="I75" t="str">
            <v>a3</v>
          </cell>
          <cell r="K75" t="str">
            <v>Baa1</v>
          </cell>
          <cell r="O75" t="str">
            <v>P-2</v>
          </cell>
          <cell r="P75" t="str">
            <v>Not on Watch</v>
          </cell>
        </row>
        <row r="76">
          <cell r="A76" t="str">
            <v>Fulton Bank</v>
          </cell>
          <cell r="B76" t="str">
            <v>UNITED STATES</v>
          </cell>
          <cell r="C76" t="str">
            <v>Stable</v>
          </cell>
          <cell r="D76" t="str">
            <v>A3</v>
          </cell>
          <cell r="E76" t="str">
            <v>LT Bank Deposits - Dom Curr</v>
          </cell>
          <cell r="F76" t="str">
            <v>A3</v>
          </cell>
          <cell r="G76" t="str">
            <v>C</v>
          </cell>
          <cell r="H76" t="str">
            <v>a3</v>
          </cell>
          <cell r="I76" t="str">
            <v>a3</v>
          </cell>
          <cell r="O76" t="str">
            <v>P-2</v>
          </cell>
          <cell r="P76" t="str">
            <v>Not on Watch</v>
          </cell>
        </row>
        <row r="77">
          <cell r="A77" t="str">
            <v>Heritage Bank Limited</v>
          </cell>
          <cell r="B77" t="str">
            <v>AUSTRALIA</v>
          </cell>
          <cell r="C77" t="str">
            <v>Stable</v>
          </cell>
          <cell r="D77" t="str">
            <v>A3</v>
          </cell>
          <cell r="E77" t="str">
            <v>LT Bank Deposits - Fgn Curr</v>
          </cell>
          <cell r="F77" t="str">
            <v>A3</v>
          </cell>
          <cell r="G77" t="str">
            <v>C</v>
          </cell>
          <cell r="H77" t="str">
            <v>a3</v>
          </cell>
          <cell r="I77" t="str">
            <v>a3</v>
          </cell>
          <cell r="J77" t="str">
            <v>A3</v>
          </cell>
          <cell r="K77" t="str">
            <v>Baa1</v>
          </cell>
          <cell r="O77" t="str">
            <v>P-2</v>
          </cell>
          <cell r="P77" t="str">
            <v>Not on Watch</v>
          </cell>
        </row>
        <row r="78">
          <cell r="A78" t="str">
            <v>Higo Bank, Ltd. (The)</v>
          </cell>
          <cell r="B78" t="str">
            <v>JAPAN</v>
          </cell>
          <cell r="C78" t="str">
            <v>Stable</v>
          </cell>
          <cell r="D78" t="str">
            <v>A1</v>
          </cell>
          <cell r="E78" t="str">
            <v>LT Bank Deposits - Fgn Curr</v>
          </cell>
          <cell r="F78" t="str">
            <v>A1</v>
          </cell>
          <cell r="G78" t="str">
            <v>C</v>
          </cell>
          <cell r="H78" t="str">
            <v>a3</v>
          </cell>
          <cell r="I78" t="str">
            <v>a3</v>
          </cell>
          <cell r="O78" t="str">
            <v>P-1</v>
          </cell>
          <cell r="P78" t="str">
            <v>Not on Watch</v>
          </cell>
        </row>
        <row r="79">
          <cell r="A79" t="str">
            <v>HSBC Bank plc</v>
          </cell>
          <cell r="B79" t="str">
            <v>UNITED KINGDOM</v>
          </cell>
          <cell r="C79" t="str">
            <v>Negative (multiple)</v>
          </cell>
          <cell r="D79" t="str">
            <v>Aa3</v>
          </cell>
          <cell r="E79" t="str">
            <v>LT Bank Deposits - Fgn Curr</v>
          </cell>
          <cell r="F79" t="str">
            <v>Aa3</v>
          </cell>
          <cell r="G79" t="str">
            <v>C</v>
          </cell>
          <cell r="H79" t="str">
            <v>a3</v>
          </cell>
          <cell r="I79" t="str">
            <v>a1</v>
          </cell>
          <cell r="J79" t="str">
            <v>Aa3</v>
          </cell>
          <cell r="K79" t="str">
            <v>A2</v>
          </cell>
          <cell r="L79" t="str">
            <v>A3</v>
          </cell>
          <cell r="O79" t="str">
            <v>P-1</v>
          </cell>
          <cell r="P79" t="str">
            <v>Not On Watch</v>
          </cell>
        </row>
        <row r="80">
          <cell r="A80" t="str">
            <v>Huntington National Bank</v>
          </cell>
          <cell r="B80" t="str">
            <v>UNITED STATES</v>
          </cell>
          <cell r="C80" t="str">
            <v>Stable</v>
          </cell>
          <cell r="D80" t="str">
            <v>A3</v>
          </cell>
          <cell r="E80" t="str">
            <v>LT Bank Deposits - Dom Curr</v>
          </cell>
          <cell r="F80" t="str">
            <v>A3</v>
          </cell>
          <cell r="G80" t="str">
            <v>C</v>
          </cell>
          <cell r="H80" t="str">
            <v>a3</v>
          </cell>
          <cell r="I80" t="str">
            <v>a3</v>
          </cell>
          <cell r="J80" t="str">
            <v>A3</v>
          </cell>
          <cell r="K80" t="str">
            <v>(P)Baa1</v>
          </cell>
          <cell r="O80" t="str">
            <v>P-2</v>
          </cell>
          <cell r="P80" t="str">
            <v>Not on Watch</v>
          </cell>
        </row>
        <row r="81">
          <cell r="A81" t="str">
            <v>ING DiBa AG</v>
          </cell>
          <cell r="B81" t="str">
            <v>GERMANY</v>
          </cell>
          <cell r="C81" t="str">
            <v>Negative</v>
          </cell>
          <cell r="D81" t="str">
            <v>A2</v>
          </cell>
          <cell r="E81" t="str">
            <v>LT Bank Deposits - Fgn Curr</v>
          </cell>
          <cell r="F81" t="str">
            <v>A2</v>
          </cell>
          <cell r="G81" t="str">
            <v>C</v>
          </cell>
          <cell r="H81" t="str">
            <v>a3</v>
          </cell>
          <cell r="I81" t="str">
            <v>a3</v>
          </cell>
          <cell r="O81" t="str">
            <v>P-1</v>
          </cell>
          <cell r="P81" t="str">
            <v>Not on Watch</v>
          </cell>
        </row>
        <row r="82">
          <cell r="A82" t="str">
            <v>JPMorgan Chase Bank, NA</v>
          </cell>
          <cell r="B82" t="str">
            <v>UNITED STATES</v>
          </cell>
          <cell r="C82" t="str">
            <v>Stable</v>
          </cell>
          <cell r="D82" t="str">
            <v>Aa3</v>
          </cell>
          <cell r="E82" t="str">
            <v>LT Bank Deposits - Dom Curr</v>
          </cell>
          <cell r="F82" t="str">
            <v>Aa3</v>
          </cell>
          <cell r="G82" t="str">
            <v>C</v>
          </cell>
          <cell r="H82" t="str">
            <v>a3</v>
          </cell>
          <cell r="I82" t="str">
            <v>a3</v>
          </cell>
          <cell r="J82" t="str">
            <v>Aa3</v>
          </cell>
          <cell r="K82" t="str">
            <v>A2</v>
          </cell>
          <cell r="O82" t="str">
            <v>P-1</v>
          </cell>
          <cell r="P82" t="str">
            <v>Not On Watch</v>
          </cell>
        </row>
        <row r="83">
          <cell r="A83" t="str">
            <v>KeyBank National Association</v>
          </cell>
          <cell r="B83" t="str">
            <v>UNITED STATES</v>
          </cell>
          <cell r="C83" t="str">
            <v>Stable</v>
          </cell>
          <cell r="D83" t="str">
            <v>A3</v>
          </cell>
          <cell r="E83" t="str">
            <v>LT Bank Deposits - Dom Curr</v>
          </cell>
          <cell r="F83" t="str">
            <v>A3</v>
          </cell>
          <cell r="G83" t="str">
            <v>C</v>
          </cell>
          <cell r="H83" t="str">
            <v>a3</v>
          </cell>
          <cell r="I83" t="str">
            <v>a3</v>
          </cell>
          <cell r="J83" t="str">
            <v>A3</v>
          </cell>
          <cell r="K83" t="str">
            <v>Baa1</v>
          </cell>
          <cell r="O83" t="str">
            <v>P-2</v>
          </cell>
          <cell r="P83" t="str">
            <v>Not on Watch</v>
          </cell>
        </row>
        <row r="84">
          <cell r="A84" t="str">
            <v>Malayan Banking Berhad</v>
          </cell>
          <cell r="B84" t="str">
            <v>MALAYSIA</v>
          </cell>
          <cell r="C84" t="str">
            <v>Stable (multiple)</v>
          </cell>
          <cell r="D84" t="str">
            <v>A3</v>
          </cell>
          <cell r="E84" t="str">
            <v>LT Bank Deposits - Fgn Curr</v>
          </cell>
          <cell r="F84" t="str">
            <v>A3</v>
          </cell>
          <cell r="G84" t="str">
            <v>C</v>
          </cell>
          <cell r="H84" t="str">
            <v>a3</v>
          </cell>
          <cell r="I84" t="str">
            <v>a3</v>
          </cell>
          <cell r="J84" t="str">
            <v>A3</v>
          </cell>
          <cell r="L84" t="str">
            <v>Baa2</v>
          </cell>
          <cell r="O84" t="str">
            <v>P-2</v>
          </cell>
          <cell r="P84" t="str">
            <v>Not on Watch</v>
          </cell>
        </row>
        <row r="85">
          <cell r="A85" t="str">
            <v>Members Equity Bank Limited</v>
          </cell>
          <cell r="B85" t="str">
            <v>AUSTRALIA</v>
          </cell>
          <cell r="C85" t="str">
            <v>Stable</v>
          </cell>
          <cell r="D85" t="str">
            <v>A3</v>
          </cell>
          <cell r="E85" t="str">
            <v>LT Bank Deposits - Fgn Curr</v>
          </cell>
          <cell r="F85" t="str">
            <v>A3</v>
          </cell>
          <cell r="G85" t="str">
            <v>C</v>
          </cell>
          <cell r="H85" t="str">
            <v>a3</v>
          </cell>
          <cell r="I85" t="str">
            <v>a3</v>
          </cell>
          <cell r="J85" t="str">
            <v>A3</v>
          </cell>
          <cell r="K85" t="str">
            <v>Baa2</v>
          </cell>
          <cell r="O85" t="str">
            <v>P-2</v>
          </cell>
          <cell r="P85" t="str">
            <v>Not on Watch</v>
          </cell>
        </row>
        <row r="86">
          <cell r="A86" t="str">
            <v>Mitsubishi UFJ Trust and Banking Corporation</v>
          </cell>
          <cell r="B86" t="str">
            <v>JAPAN</v>
          </cell>
          <cell r="C86" t="str">
            <v>Stable</v>
          </cell>
          <cell r="D86" t="str">
            <v>Aa3</v>
          </cell>
          <cell r="E86" t="str">
            <v>LT Bank Deposits - Fgn Curr</v>
          </cell>
          <cell r="F86" t="str">
            <v>Aa3</v>
          </cell>
          <cell r="G86" t="str">
            <v>C</v>
          </cell>
          <cell r="H86" t="str">
            <v>a3</v>
          </cell>
          <cell r="I86" t="str">
            <v>aa3</v>
          </cell>
          <cell r="O86" t="str">
            <v>P-1</v>
          </cell>
          <cell r="P86" t="str">
            <v>Not on Watch</v>
          </cell>
        </row>
        <row r="87">
          <cell r="A87" t="str">
            <v>Nanyang Commercial Bank, Ltd.</v>
          </cell>
          <cell r="B87" t="str">
            <v>HONG KONG</v>
          </cell>
          <cell r="C87" t="str">
            <v>Negative</v>
          </cell>
          <cell r="D87" t="str">
            <v>Aa3</v>
          </cell>
          <cell r="E87" t="str">
            <v>LT Bank Deposits - Fgn Curr</v>
          </cell>
          <cell r="F87" t="str">
            <v>Aa3</v>
          </cell>
          <cell r="G87" t="str">
            <v>C</v>
          </cell>
          <cell r="H87" t="str">
            <v>a3</v>
          </cell>
          <cell r="I87" t="str">
            <v>aa3</v>
          </cell>
          <cell r="O87" t="str">
            <v>P-1</v>
          </cell>
          <cell r="P87" t="str">
            <v>Not on Watch</v>
          </cell>
        </row>
        <row r="88">
          <cell r="A88" t="str">
            <v>National Bank of Abu Dhabi</v>
          </cell>
          <cell r="B88" t="str">
            <v>UNITED ARAB EMIRATES</v>
          </cell>
          <cell r="C88" t="str">
            <v>Stable</v>
          </cell>
          <cell r="D88" t="str">
            <v>Aa3</v>
          </cell>
          <cell r="E88" t="str">
            <v>LT Bank Deposits - Fgn Curr</v>
          </cell>
          <cell r="F88" t="str">
            <v>Aa3</v>
          </cell>
          <cell r="G88" t="str">
            <v>C</v>
          </cell>
          <cell r="H88" t="str">
            <v>a3</v>
          </cell>
          <cell r="I88" t="str">
            <v>a3</v>
          </cell>
          <cell r="J88" t="str">
            <v>Aa3</v>
          </cell>
          <cell r="O88" t="str">
            <v>P-1</v>
          </cell>
          <cell r="P88" t="str">
            <v>Not On Watch</v>
          </cell>
        </row>
        <row r="89">
          <cell r="A89" t="str">
            <v>National Bank of Canada</v>
          </cell>
          <cell r="B89" t="str">
            <v>CANADA</v>
          </cell>
          <cell r="C89" t="str">
            <v>Negative (multiple)</v>
          </cell>
          <cell r="D89" t="str">
            <v>Aa3</v>
          </cell>
          <cell r="E89" t="str">
            <v>LT Bank Deposits - Fgn Curr</v>
          </cell>
          <cell r="F89" t="str">
            <v>Aa3</v>
          </cell>
          <cell r="G89" t="str">
            <v>C</v>
          </cell>
          <cell r="H89" t="str">
            <v>a3</v>
          </cell>
          <cell r="I89" t="str">
            <v>a3</v>
          </cell>
          <cell r="J89" t="str">
            <v>Aa3</v>
          </cell>
          <cell r="K89" t="str">
            <v>Baa1</v>
          </cell>
          <cell r="N89" t="str">
            <v>Baa3</v>
          </cell>
          <cell r="O89" t="str">
            <v>P-1</v>
          </cell>
          <cell r="P89" t="str">
            <v>Not on Watch</v>
          </cell>
        </row>
        <row r="90">
          <cell r="A90" t="str">
            <v>National Bank of Kuwait S.A.K.</v>
          </cell>
          <cell r="B90" t="str">
            <v>KUWAIT</v>
          </cell>
          <cell r="C90" t="str">
            <v>Stable</v>
          </cell>
          <cell r="D90" t="str">
            <v>Aa3</v>
          </cell>
          <cell r="E90" t="str">
            <v>LT Bank Deposits - Fgn Curr</v>
          </cell>
          <cell r="F90" t="str">
            <v>Aa3</v>
          </cell>
          <cell r="G90" t="str">
            <v>C</v>
          </cell>
          <cell r="H90" t="str">
            <v>a3</v>
          </cell>
          <cell r="I90" t="str">
            <v>a3</v>
          </cell>
          <cell r="O90" t="str">
            <v>P-1</v>
          </cell>
          <cell r="P90" t="str">
            <v>Not on Watch</v>
          </cell>
        </row>
        <row r="91">
          <cell r="A91" t="str">
            <v>National Commercial Bank</v>
          </cell>
          <cell r="B91" t="str">
            <v>SAUDI ARABIA</v>
          </cell>
          <cell r="C91" t="str">
            <v>Stable</v>
          </cell>
          <cell r="D91" t="str">
            <v>A1</v>
          </cell>
          <cell r="E91" t="str">
            <v>LT Bank Deposits - Fgn Curr</v>
          </cell>
          <cell r="F91" t="str">
            <v>A1</v>
          </cell>
          <cell r="G91" t="str">
            <v>C</v>
          </cell>
          <cell r="H91" t="str">
            <v>a3</v>
          </cell>
          <cell r="I91" t="str">
            <v>a3</v>
          </cell>
          <cell r="O91" t="str">
            <v>P-1</v>
          </cell>
          <cell r="P91" t="str">
            <v>Not on Watch</v>
          </cell>
        </row>
        <row r="92">
          <cell r="A92" t="str">
            <v>New York Community Bank</v>
          </cell>
          <cell r="B92" t="str">
            <v>UNITED STATES</v>
          </cell>
          <cell r="C92" t="str">
            <v>Stable</v>
          </cell>
          <cell r="D92" t="str">
            <v>A3</v>
          </cell>
          <cell r="E92" t="str">
            <v>LT Bank Deposits - Dom Curr</v>
          </cell>
          <cell r="F92" t="str">
            <v>A3</v>
          </cell>
          <cell r="G92" t="str">
            <v>C</v>
          </cell>
          <cell r="H92" t="str">
            <v>a3</v>
          </cell>
          <cell r="I92" t="str">
            <v>a3</v>
          </cell>
          <cell r="O92" t="str">
            <v>P-2</v>
          </cell>
          <cell r="P92" t="str">
            <v>Not on Watch</v>
          </cell>
        </row>
        <row r="93">
          <cell r="A93" t="str">
            <v>Nordea Bank AB</v>
          </cell>
          <cell r="B93" t="str">
            <v>SWEDEN</v>
          </cell>
          <cell r="C93" t="str">
            <v>Negative (multiple)</v>
          </cell>
          <cell r="D93" t="str">
            <v>Aa3</v>
          </cell>
          <cell r="E93" t="str">
            <v>LT Bank Deposits - Fgn Curr</v>
          </cell>
          <cell r="F93" t="str">
            <v>Aa3</v>
          </cell>
          <cell r="G93" t="str">
            <v>C</v>
          </cell>
          <cell r="H93" t="str">
            <v>a3</v>
          </cell>
          <cell r="I93" t="str">
            <v>a3</v>
          </cell>
          <cell r="J93" t="str">
            <v>Aa3</v>
          </cell>
          <cell r="K93" t="str">
            <v>Baa1</v>
          </cell>
          <cell r="L93" t="str">
            <v>(P)Baa2</v>
          </cell>
          <cell r="N93" t="str">
            <v>Baa3</v>
          </cell>
          <cell r="O93" t="str">
            <v>P-1</v>
          </cell>
          <cell r="P93" t="str">
            <v>Not on Watch</v>
          </cell>
        </row>
        <row r="94">
          <cell r="A94" t="str">
            <v>Nordea Bank Finland Plc</v>
          </cell>
          <cell r="B94" t="str">
            <v>FINLAND</v>
          </cell>
          <cell r="C94" t="str">
            <v>Negative (multiple)</v>
          </cell>
          <cell r="D94" t="str">
            <v>Aa3</v>
          </cell>
          <cell r="E94" t="str">
            <v>LT Bank Deposits - Fgn Curr</v>
          </cell>
          <cell r="F94" t="str">
            <v>Aa3</v>
          </cell>
          <cell r="G94" t="str">
            <v>C</v>
          </cell>
          <cell r="H94" t="str">
            <v>a3</v>
          </cell>
          <cell r="I94" t="str">
            <v>a2</v>
          </cell>
          <cell r="J94" t="str">
            <v>Aa3</v>
          </cell>
          <cell r="K94" t="str">
            <v>(P)Baa1</v>
          </cell>
          <cell r="L94" t="str">
            <v>(P)Baa2</v>
          </cell>
          <cell r="O94" t="str">
            <v>P-1</v>
          </cell>
          <cell r="P94" t="str">
            <v>Not on Watch</v>
          </cell>
        </row>
        <row r="95">
          <cell r="A95" t="str">
            <v>OP-Pohjola Group</v>
          </cell>
          <cell r="B95" t="str">
            <v>FINLAND</v>
          </cell>
          <cell r="C95" t="str">
            <v>Stable</v>
          </cell>
          <cell r="G95" t="str">
            <v>C</v>
          </cell>
          <cell r="H95" t="str">
            <v>a3</v>
          </cell>
          <cell r="I95" t="str">
            <v>a3</v>
          </cell>
          <cell r="P95" t="str">
            <v>Not on Watch</v>
          </cell>
        </row>
        <row r="96">
          <cell r="A96" t="str">
            <v>People's United Bank</v>
          </cell>
          <cell r="B96" t="str">
            <v>UNITED STATES</v>
          </cell>
          <cell r="C96" t="str">
            <v>Stable</v>
          </cell>
          <cell r="D96" t="str">
            <v>A3</v>
          </cell>
          <cell r="E96" t="str">
            <v>LT Bank Deposits - Dom Curr</v>
          </cell>
          <cell r="F96" t="str">
            <v>A3</v>
          </cell>
          <cell r="G96" t="str">
            <v>C</v>
          </cell>
          <cell r="H96" t="str">
            <v>a3</v>
          </cell>
          <cell r="I96" t="str">
            <v>a3</v>
          </cell>
          <cell r="K96" t="str">
            <v>Baa1</v>
          </cell>
          <cell r="O96" t="str">
            <v>P-2</v>
          </cell>
          <cell r="P96" t="str">
            <v>Not on Watch</v>
          </cell>
        </row>
        <row r="97">
          <cell r="A97" t="str">
            <v>Public Bank Berhad</v>
          </cell>
          <cell r="B97" t="str">
            <v>MALAYSIA</v>
          </cell>
          <cell r="C97" t="str">
            <v>Stable (multiple)</v>
          </cell>
          <cell r="D97" t="str">
            <v>A3</v>
          </cell>
          <cell r="E97" t="str">
            <v>LT Bank Deposits - Fgn Curr</v>
          </cell>
          <cell r="F97" t="str">
            <v>A3</v>
          </cell>
          <cell r="G97" t="str">
            <v>C</v>
          </cell>
          <cell r="H97" t="str">
            <v>a3</v>
          </cell>
          <cell r="I97" t="str">
            <v>a3</v>
          </cell>
          <cell r="M97" t="str">
            <v>Baa2</v>
          </cell>
          <cell r="O97" t="str">
            <v>P-2</v>
          </cell>
          <cell r="P97" t="str">
            <v>Not on Watch</v>
          </cell>
        </row>
        <row r="98">
          <cell r="A98" t="str">
            <v>Raiffeisen Schweiz</v>
          </cell>
          <cell r="B98" t="str">
            <v>SWITZERLAND</v>
          </cell>
          <cell r="C98" t="str">
            <v>Negative (multiple)</v>
          </cell>
          <cell r="D98" t="str">
            <v>Aa3</v>
          </cell>
          <cell r="E98" t="str">
            <v>LT Bank Deposits - Fgn Curr</v>
          </cell>
          <cell r="F98" t="str">
            <v>Aa3</v>
          </cell>
          <cell r="G98" t="str">
            <v>C</v>
          </cell>
          <cell r="H98" t="str">
            <v>a3</v>
          </cell>
          <cell r="I98" t="str">
            <v>a2</v>
          </cell>
          <cell r="J98" t="str">
            <v>Aa3</v>
          </cell>
          <cell r="K98" t="str">
            <v>A3</v>
          </cell>
          <cell r="O98" t="str">
            <v>P-1</v>
          </cell>
          <cell r="P98" t="str">
            <v>Not on Watch</v>
          </cell>
        </row>
        <row r="99">
          <cell r="A99" t="str">
            <v>Riyad Bank</v>
          </cell>
          <cell r="B99" t="str">
            <v>SAUDI ARABIA</v>
          </cell>
          <cell r="C99" t="str">
            <v>Stable</v>
          </cell>
          <cell r="D99" t="str">
            <v>A1</v>
          </cell>
          <cell r="E99" t="str">
            <v>LT Bank Deposits - Fgn Curr</v>
          </cell>
          <cell r="F99" t="str">
            <v>A1</v>
          </cell>
          <cell r="G99" t="str">
            <v>C</v>
          </cell>
          <cell r="H99" t="str">
            <v>a3</v>
          </cell>
          <cell r="I99" t="str">
            <v>a3</v>
          </cell>
          <cell r="O99" t="str">
            <v>P-1</v>
          </cell>
          <cell r="P99" t="str">
            <v>Not on Watch</v>
          </cell>
        </row>
        <row r="100">
          <cell r="A100" t="str">
            <v>Sumitomo Mitsui Banking Corporation</v>
          </cell>
          <cell r="B100" t="str">
            <v>JAPAN</v>
          </cell>
          <cell r="C100" t="str">
            <v>Stable</v>
          </cell>
          <cell r="D100" t="str">
            <v>Aa3</v>
          </cell>
          <cell r="E100" t="str">
            <v>LT Bank Deposits - Fgn Curr</v>
          </cell>
          <cell r="F100" t="str">
            <v>Aa3</v>
          </cell>
          <cell r="G100" t="str">
            <v>C</v>
          </cell>
          <cell r="H100" t="str">
            <v>a3</v>
          </cell>
          <cell r="I100" t="str">
            <v>a3</v>
          </cell>
          <cell r="J100" t="str">
            <v>Aa3</v>
          </cell>
          <cell r="K100" t="str">
            <v>A1</v>
          </cell>
          <cell r="L100" t="str">
            <v>A2</v>
          </cell>
          <cell r="O100" t="str">
            <v>P-1</v>
          </cell>
          <cell r="P100" t="str">
            <v>Not on Watch</v>
          </cell>
        </row>
        <row r="101">
          <cell r="A101" t="str">
            <v>Sumitomo Mitsui Banking Corporation Europe</v>
          </cell>
          <cell r="B101" t="str">
            <v>UNITED KINGDOM</v>
          </cell>
          <cell r="C101" t="str">
            <v>Stable</v>
          </cell>
          <cell r="D101" t="str">
            <v>Aa3</v>
          </cell>
          <cell r="E101" t="str">
            <v>LT Bank Deposits - Fgn Curr</v>
          </cell>
          <cell r="F101" t="str">
            <v>Aa3</v>
          </cell>
          <cell r="G101" t="str">
            <v>C</v>
          </cell>
          <cell r="H101" t="str">
            <v>a3</v>
          </cell>
          <cell r="I101" t="str">
            <v>a3</v>
          </cell>
          <cell r="O101" t="str">
            <v>P-1</v>
          </cell>
          <cell r="P101" t="str">
            <v>Not on Watch</v>
          </cell>
        </row>
        <row r="102">
          <cell r="A102" t="str">
            <v>Sumitomo Mitsui Trust Bank, Limited</v>
          </cell>
          <cell r="B102" t="str">
            <v>JAPAN</v>
          </cell>
          <cell r="C102" t="str">
            <v>Stable</v>
          </cell>
          <cell r="D102" t="str">
            <v>A1</v>
          </cell>
          <cell r="E102" t="str">
            <v>LT Bank Deposits - Fgn Curr</v>
          </cell>
          <cell r="F102" t="str">
            <v>A1</v>
          </cell>
          <cell r="G102" t="str">
            <v>C</v>
          </cell>
          <cell r="H102" t="str">
            <v>a3</v>
          </cell>
          <cell r="I102" t="str">
            <v>a3</v>
          </cell>
          <cell r="J102" t="str">
            <v>A1</v>
          </cell>
          <cell r="K102" t="str">
            <v>A2</v>
          </cell>
          <cell r="L102" t="str">
            <v>(P)A3</v>
          </cell>
          <cell r="O102" t="str">
            <v>P-1</v>
          </cell>
          <cell r="P102" t="str">
            <v>Not on Watch</v>
          </cell>
        </row>
        <row r="103">
          <cell r="A103" t="str">
            <v>SunTrust Bank</v>
          </cell>
          <cell r="B103" t="str">
            <v>UNITED STATES</v>
          </cell>
          <cell r="C103" t="str">
            <v>Stable</v>
          </cell>
          <cell r="D103" t="str">
            <v>A3</v>
          </cell>
          <cell r="E103" t="str">
            <v>LT Bank Deposits - Dom Curr</v>
          </cell>
          <cell r="F103" t="str">
            <v>A3</v>
          </cell>
          <cell r="G103" t="str">
            <v>C</v>
          </cell>
          <cell r="H103" t="str">
            <v>a3</v>
          </cell>
          <cell r="I103" t="str">
            <v>a3</v>
          </cell>
          <cell r="J103" t="str">
            <v>A3</v>
          </cell>
          <cell r="K103" t="str">
            <v>Baa1</v>
          </cell>
          <cell r="O103" t="str">
            <v>P-2</v>
          </cell>
          <cell r="P103" t="str">
            <v>Not on Watch</v>
          </cell>
        </row>
        <row r="104">
          <cell r="A104" t="str">
            <v>Svenska Handelsbanken AB</v>
          </cell>
          <cell r="B104" t="str">
            <v>SWEDEN</v>
          </cell>
          <cell r="C104" t="str">
            <v>Negative (multiple)</v>
          </cell>
          <cell r="D104" t="str">
            <v>Aa3</v>
          </cell>
          <cell r="E104" t="str">
            <v>LT Bank Deposits - Fgn Curr</v>
          </cell>
          <cell r="F104" t="str">
            <v>Aa3</v>
          </cell>
          <cell r="G104" t="str">
            <v>C</v>
          </cell>
          <cell r="H104" t="str">
            <v>a3</v>
          </cell>
          <cell r="I104" t="str">
            <v>a3</v>
          </cell>
          <cell r="J104" t="str">
            <v>Aa3</v>
          </cell>
          <cell r="K104" t="str">
            <v>Baa1</v>
          </cell>
          <cell r="L104" t="str">
            <v>(P)Baa2</v>
          </cell>
          <cell r="N104" t="str">
            <v>Baa3</v>
          </cell>
          <cell r="O104" t="str">
            <v>P-1</v>
          </cell>
          <cell r="P104" t="str">
            <v>Not on Watch</v>
          </cell>
        </row>
        <row r="105">
          <cell r="A105" t="str">
            <v>Trust &amp; Custody Services Bank, Ltd.</v>
          </cell>
          <cell r="B105" t="str">
            <v>JAPAN</v>
          </cell>
          <cell r="C105" t="str">
            <v>Stable</v>
          </cell>
          <cell r="D105" t="str">
            <v>A1</v>
          </cell>
          <cell r="E105" t="str">
            <v>LT Bank Deposits - Fgn Curr</v>
          </cell>
          <cell r="F105" t="str">
            <v>A1</v>
          </cell>
          <cell r="G105" t="str">
            <v>C</v>
          </cell>
          <cell r="H105" t="str">
            <v>a3</v>
          </cell>
          <cell r="I105" t="str">
            <v>a1</v>
          </cell>
          <cell r="O105" t="str">
            <v>P-1</v>
          </cell>
          <cell r="P105" t="str">
            <v>Not on Watch</v>
          </cell>
        </row>
        <row r="106">
          <cell r="A106" t="str">
            <v>Trustmark National Bank</v>
          </cell>
          <cell r="B106" t="str">
            <v>UNITED STATES</v>
          </cell>
          <cell r="C106" t="str">
            <v>Negative</v>
          </cell>
          <cell r="D106" t="str">
            <v>A3</v>
          </cell>
          <cell r="E106" t="str">
            <v>LT Bank Deposits - Dom Curr</v>
          </cell>
          <cell r="F106" t="str">
            <v>A3</v>
          </cell>
          <cell r="G106" t="str">
            <v>C</v>
          </cell>
          <cell r="H106" t="str">
            <v>a3</v>
          </cell>
          <cell r="I106" t="str">
            <v>a3</v>
          </cell>
          <cell r="K106" t="str">
            <v>Baa1</v>
          </cell>
          <cell r="O106" t="str">
            <v>P-2</v>
          </cell>
          <cell r="P106" t="str">
            <v>Not on Watch</v>
          </cell>
        </row>
        <row r="107">
          <cell r="A107" t="str">
            <v>United Bank</v>
          </cell>
          <cell r="B107" t="str">
            <v>UNITED STATES</v>
          </cell>
          <cell r="C107" t="str">
            <v>Stable</v>
          </cell>
          <cell r="D107" t="str">
            <v>A3</v>
          </cell>
          <cell r="E107" t="str">
            <v>LT Bank Deposits - Dom Curr</v>
          </cell>
          <cell r="F107" t="str">
            <v>A3</v>
          </cell>
          <cell r="G107" t="str">
            <v>C</v>
          </cell>
          <cell r="H107" t="str">
            <v>a3</v>
          </cell>
          <cell r="I107" t="str">
            <v>a3</v>
          </cell>
          <cell r="O107" t="str">
            <v>P-2</v>
          </cell>
          <cell r="P107" t="str">
            <v>Not on Watch</v>
          </cell>
        </row>
        <row r="108">
          <cell r="A108" t="str">
            <v>United Bank, Inc.</v>
          </cell>
          <cell r="B108" t="str">
            <v>UNITED STATES</v>
          </cell>
          <cell r="C108" t="str">
            <v>Stable</v>
          </cell>
          <cell r="D108" t="str">
            <v>A3</v>
          </cell>
          <cell r="E108" t="str">
            <v>LT Bank Deposits - Dom Curr</v>
          </cell>
          <cell r="F108" t="str">
            <v>A3</v>
          </cell>
          <cell r="G108" t="str">
            <v>C</v>
          </cell>
          <cell r="H108" t="str">
            <v>a3</v>
          </cell>
          <cell r="I108" t="str">
            <v>a3</v>
          </cell>
          <cell r="O108" t="str">
            <v>P-2</v>
          </cell>
          <cell r="P108" t="str">
            <v>Not on Watch</v>
          </cell>
        </row>
        <row r="109">
          <cell r="A109" t="str">
            <v>Webster Bank N.A.</v>
          </cell>
          <cell r="B109" t="str">
            <v>UNITED STATES</v>
          </cell>
          <cell r="C109" t="str">
            <v>Stable</v>
          </cell>
          <cell r="D109" t="str">
            <v>A3</v>
          </cell>
          <cell r="E109" t="str">
            <v>LT Bank Deposits - Dom Curr</v>
          </cell>
          <cell r="F109" t="str">
            <v>A3</v>
          </cell>
          <cell r="G109" t="str">
            <v>C</v>
          </cell>
          <cell r="H109" t="str">
            <v>a3</v>
          </cell>
          <cell r="I109" t="str">
            <v>a3</v>
          </cell>
          <cell r="O109" t="str">
            <v>P-2</v>
          </cell>
          <cell r="P109" t="str">
            <v>Not on Watch</v>
          </cell>
        </row>
        <row r="110">
          <cell r="A110" t="str">
            <v>Westpac New Zealand Limited</v>
          </cell>
          <cell r="B110" t="str">
            <v>NEW ZEALAND</v>
          </cell>
          <cell r="C110" t="str">
            <v>Stable</v>
          </cell>
          <cell r="D110" t="str">
            <v>Aa3</v>
          </cell>
          <cell r="E110" t="str">
            <v>LT Bank Deposits - Fgn Curr</v>
          </cell>
          <cell r="F110" t="str">
            <v>Aa3</v>
          </cell>
          <cell r="G110" t="str">
            <v>C</v>
          </cell>
          <cell r="H110" t="str">
            <v>a3</v>
          </cell>
          <cell r="I110" t="str">
            <v>a1</v>
          </cell>
          <cell r="J110" t="str">
            <v>Aa3</v>
          </cell>
          <cell r="K110" t="str">
            <v>(P)A2</v>
          </cell>
          <cell r="O110" t="str">
            <v>P-1</v>
          </cell>
          <cell r="P110" t="str">
            <v>Not on Watch</v>
          </cell>
        </row>
        <row r="111">
          <cell r="A111" t="str">
            <v>Whitney Bank</v>
          </cell>
          <cell r="B111" t="str">
            <v>UNITED STATES</v>
          </cell>
          <cell r="C111" t="str">
            <v>Stable</v>
          </cell>
          <cell r="D111" t="str">
            <v>A3</v>
          </cell>
          <cell r="E111" t="str">
            <v>LT Bank Deposits - Dom Curr</v>
          </cell>
          <cell r="F111" t="str">
            <v>A3</v>
          </cell>
          <cell r="G111" t="str">
            <v>C</v>
          </cell>
          <cell r="H111" t="str">
            <v>a3</v>
          </cell>
          <cell r="I111" t="str">
            <v>a3</v>
          </cell>
          <cell r="O111" t="str">
            <v>P-2</v>
          </cell>
          <cell r="P111" t="str">
            <v>Not on Watch</v>
          </cell>
        </row>
        <row r="112">
          <cell r="A112" t="str">
            <v>ABN AMRO Bank N.V.</v>
          </cell>
          <cell r="B112" t="str">
            <v>NETHERLANDS</v>
          </cell>
          <cell r="C112" t="str">
            <v>Negative</v>
          </cell>
          <cell r="D112" t="str">
            <v>A2</v>
          </cell>
          <cell r="E112" t="str">
            <v>LT Bank Deposits - Fgn Curr</v>
          </cell>
          <cell r="F112" t="str">
            <v>A2</v>
          </cell>
          <cell r="G112" t="str">
            <v>C-</v>
          </cell>
          <cell r="H112" t="str">
            <v>baa2</v>
          </cell>
          <cell r="I112" t="str">
            <v>baa2</v>
          </cell>
          <cell r="J112" t="str">
            <v>A2</v>
          </cell>
          <cell r="K112" t="str">
            <v>Baa3</v>
          </cell>
          <cell r="L112" t="str">
            <v>Ba1</v>
          </cell>
          <cell r="M112" t="str">
            <v>Ba2</v>
          </cell>
          <cell r="O112" t="str">
            <v>P-1</v>
          </cell>
          <cell r="P112" t="str">
            <v>Not On Watch</v>
          </cell>
        </row>
        <row r="113">
          <cell r="A113" t="str">
            <v>ABSA Bank Limited</v>
          </cell>
          <cell r="B113" t="str">
            <v>SOUTH AFRICA</v>
          </cell>
          <cell r="C113" t="str">
            <v>Ratings Under Review</v>
          </cell>
          <cell r="D113" t="str">
            <v>Baa1</v>
          </cell>
          <cell r="E113" t="str">
            <v>LT Bank Deposits - Fgn Curr</v>
          </cell>
          <cell r="F113" t="str">
            <v>Baa1</v>
          </cell>
          <cell r="G113" t="str">
            <v>C-</v>
          </cell>
          <cell r="H113" t="str">
            <v>baa1</v>
          </cell>
          <cell r="I113" t="str">
            <v>baa1</v>
          </cell>
          <cell r="J113" t="str">
            <v>(P)A3</v>
          </cell>
          <cell r="K113" t="str">
            <v>(P)Baa2</v>
          </cell>
          <cell r="L113" t="str">
            <v>(P)Baa3</v>
          </cell>
          <cell r="O113" t="str">
            <v>P-2</v>
          </cell>
          <cell r="P113" t="str">
            <v>Possible Downgrade</v>
          </cell>
        </row>
        <row r="114">
          <cell r="A114" t="str">
            <v>Aktia Bank p.l.c.</v>
          </cell>
          <cell r="B114" t="str">
            <v>FINLAND</v>
          </cell>
          <cell r="C114" t="str">
            <v>Negative (multiple)</v>
          </cell>
          <cell r="D114" t="str">
            <v>A3</v>
          </cell>
          <cell r="E114" t="str">
            <v>LT Bank Deposits - Fgn Curr</v>
          </cell>
          <cell r="F114" t="str">
            <v>A3</v>
          </cell>
          <cell r="G114" t="str">
            <v>C-</v>
          </cell>
          <cell r="H114" t="str">
            <v>baa2</v>
          </cell>
          <cell r="I114" t="str">
            <v>baa2</v>
          </cell>
          <cell r="J114" t="str">
            <v>A3</v>
          </cell>
          <cell r="O114" t="str">
            <v>P-2</v>
          </cell>
          <cell r="P114" t="str">
            <v>Not on Watch</v>
          </cell>
        </row>
        <row r="115">
          <cell r="A115" t="str">
            <v>Astoria Bank</v>
          </cell>
          <cell r="B115" t="str">
            <v>UNITED STATES</v>
          </cell>
          <cell r="C115" t="str">
            <v>Stable</v>
          </cell>
          <cell r="D115" t="str">
            <v>Baa1</v>
          </cell>
          <cell r="E115" t="str">
            <v>LT Bank Deposits - Dom Curr</v>
          </cell>
          <cell r="F115" t="str">
            <v>Baa1</v>
          </cell>
          <cell r="G115" t="str">
            <v>C-</v>
          </cell>
          <cell r="H115" t="str">
            <v>baa1</v>
          </cell>
          <cell r="I115" t="str">
            <v>baa1</v>
          </cell>
          <cell r="O115" t="str">
            <v>P-2</v>
          </cell>
          <cell r="P115" t="str">
            <v>Not on Watch</v>
          </cell>
        </row>
        <row r="116">
          <cell r="A116" t="str">
            <v>Banco Alfa de Investimento S.A.</v>
          </cell>
          <cell r="B116" t="str">
            <v>BRAZIL</v>
          </cell>
          <cell r="C116" t="str">
            <v>Negative (multiple)</v>
          </cell>
          <cell r="D116" t="str">
            <v>Baa2</v>
          </cell>
          <cell r="E116" t="str">
            <v>LT Bank Deposits - Fgn Curr</v>
          </cell>
          <cell r="F116" t="str">
            <v>Baa2</v>
          </cell>
          <cell r="G116" t="str">
            <v>C-</v>
          </cell>
          <cell r="H116" t="str">
            <v>baa2</v>
          </cell>
          <cell r="I116" t="str">
            <v>baa2</v>
          </cell>
          <cell r="O116" t="str">
            <v>P-3</v>
          </cell>
          <cell r="P116" t="str">
            <v>Not on Watch</v>
          </cell>
        </row>
        <row r="117">
          <cell r="A117" t="str">
            <v>Banco Bilbao Vizcaya Argentaria, S.A.</v>
          </cell>
          <cell r="B117" t="str">
            <v>SPAIN</v>
          </cell>
          <cell r="C117" t="str">
            <v>Positive (multiple)</v>
          </cell>
          <cell r="D117" t="str">
            <v>Baa2</v>
          </cell>
          <cell r="E117" t="str">
            <v>LT Bank Deposits - Fgn Curr</v>
          </cell>
          <cell r="F117" t="str">
            <v>Baa2</v>
          </cell>
          <cell r="G117" t="str">
            <v>C-</v>
          </cell>
          <cell r="H117" t="str">
            <v>baa2</v>
          </cell>
          <cell r="I117" t="str">
            <v>baa2</v>
          </cell>
          <cell r="J117" t="str">
            <v>(P)Baa2</v>
          </cell>
          <cell r="K117" t="str">
            <v>Baa3</v>
          </cell>
          <cell r="O117" t="str">
            <v>P-2</v>
          </cell>
          <cell r="P117" t="str">
            <v>Not on Watch</v>
          </cell>
        </row>
        <row r="118">
          <cell r="A118" t="str">
            <v>Banco Bradesco S.A.</v>
          </cell>
          <cell r="B118" t="str">
            <v>BRAZIL</v>
          </cell>
          <cell r="C118" t="str">
            <v>Negative (multiple)</v>
          </cell>
          <cell r="D118" t="str">
            <v>Baa2</v>
          </cell>
          <cell r="E118" t="str">
            <v>LT Bank Deposits - Fgn Curr</v>
          </cell>
          <cell r="F118" t="str">
            <v>Baa2</v>
          </cell>
          <cell r="G118" t="str">
            <v>C-</v>
          </cell>
          <cell r="H118" t="str">
            <v>baa1</v>
          </cell>
          <cell r="I118" t="str">
            <v>baa1</v>
          </cell>
          <cell r="J118" t="str">
            <v>(P)Baa1</v>
          </cell>
          <cell r="O118" t="str">
            <v>P-2</v>
          </cell>
          <cell r="P118" t="str">
            <v>Not on Watch</v>
          </cell>
        </row>
        <row r="119">
          <cell r="A119" t="str">
            <v>Banco Citibank S.A.</v>
          </cell>
          <cell r="B119" t="str">
            <v>BRAZIL</v>
          </cell>
          <cell r="C119" t="str">
            <v>Negative</v>
          </cell>
          <cell r="D119" t="str">
            <v>Baa2</v>
          </cell>
          <cell r="E119" t="str">
            <v>LT Bank Deposits - Fgn Curr</v>
          </cell>
          <cell r="F119" t="str">
            <v>Baa2</v>
          </cell>
          <cell r="G119" t="str">
            <v>C-</v>
          </cell>
          <cell r="H119" t="str">
            <v>baa2</v>
          </cell>
          <cell r="I119" t="str">
            <v>baa2</v>
          </cell>
          <cell r="O119" t="str">
            <v>P-2</v>
          </cell>
          <cell r="P119" t="str">
            <v>Not on Watch</v>
          </cell>
        </row>
        <row r="120">
          <cell r="A120" t="str">
            <v>Banco de Bogota S.A.</v>
          </cell>
          <cell r="B120" t="str">
            <v>COLOMBIA</v>
          </cell>
          <cell r="C120" t="str">
            <v>Negative (multiple)</v>
          </cell>
          <cell r="D120" t="str">
            <v>Baa2</v>
          </cell>
          <cell r="E120" t="str">
            <v>LT Bank Deposits - Fgn Curr</v>
          </cell>
          <cell r="F120" t="str">
            <v>Baa2</v>
          </cell>
          <cell r="G120" t="str">
            <v>C-</v>
          </cell>
          <cell r="H120" t="str">
            <v>baa2</v>
          </cell>
          <cell r="I120" t="str">
            <v>baa2</v>
          </cell>
          <cell r="J120" t="str">
            <v>Baa1</v>
          </cell>
          <cell r="K120" t="str">
            <v>Baa3</v>
          </cell>
          <cell r="O120" t="str">
            <v>P-2</v>
          </cell>
          <cell r="P120" t="str">
            <v>Not on Watch</v>
          </cell>
        </row>
        <row r="121">
          <cell r="A121" t="str">
            <v>Banco de Credito del Peru</v>
          </cell>
          <cell r="B121" t="str">
            <v>PERU</v>
          </cell>
          <cell r="C121" t="str">
            <v>Stable</v>
          </cell>
          <cell r="D121" t="str">
            <v>Baa1</v>
          </cell>
          <cell r="E121" t="str">
            <v>LT Bank Deposits - Fgn Curr</v>
          </cell>
          <cell r="F121" t="str">
            <v>Baa1</v>
          </cell>
          <cell r="G121" t="str">
            <v>C-</v>
          </cell>
          <cell r="H121" t="str">
            <v>baa2</v>
          </cell>
          <cell r="I121" t="str">
            <v>baa2</v>
          </cell>
          <cell r="J121" t="str">
            <v>Baa1</v>
          </cell>
          <cell r="K121" t="str">
            <v>Baa3</v>
          </cell>
          <cell r="O121" t="str">
            <v>P-2</v>
          </cell>
          <cell r="P121" t="str">
            <v>Not on Watch</v>
          </cell>
        </row>
        <row r="122">
          <cell r="A122" t="str">
            <v>Banco do Brasil S.A.</v>
          </cell>
          <cell r="B122" t="str">
            <v>BRAZIL</v>
          </cell>
          <cell r="C122" t="str">
            <v>Negative (multiple)</v>
          </cell>
          <cell r="D122" t="str">
            <v>Baa2</v>
          </cell>
          <cell r="E122" t="str">
            <v>LT Bank Deposits - Fgn Curr</v>
          </cell>
          <cell r="F122" t="str">
            <v>Baa2</v>
          </cell>
          <cell r="G122" t="str">
            <v>C-</v>
          </cell>
          <cell r="H122" t="str">
            <v>baa2</v>
          </cell>
          <cell r="I122" t="str">
            <v>baa2</v>
          </cell>
          <cell r="J122" t="str">
            <v>(P)Baa2</v>
          </cell>
          <cell r="O122" t="str">
            <v>P-2</v>
          </cell>
          <cell r="P122" t="str">
            <v>Not on Watch</v>
          </cell>
        </row>
        <row r="123">
          <cell r="A123" t="str">
            <v>Banco Itau BBA S.A.</v>
          </cell>
          <cell r="B123" t="str">
            <v>BRAZIL</v>
          </cell>
          <cell r="C123" t="str">
            <v>Negative (multiple)</v>
          </cell>
          <cell r="D123" t="str">
            <v>Baa2</v>
          </cell>
          <cell r="E123" t="str">
            <v>LT Bank Deposits - Fgn Curr</v>
          </cell>
          <cell r="F123" t="str">
            <v>Baa2</v>
          </cell>
          <cell r="G123" t="str">
            <v>C-</v>
          </cell>
          <cell r="H123" t="str">
            <v>baa1</v>
          </cell>
          <cell r="I123" t="str">
            <v>baa1</v>
          </cell>
          <cell r="J123" t="str">
            <v>(P)Baa1</v>
          </cell>
          <cell r="O123" t="str">
            <v>P-2</v>
          </cell>
          <cell r="P123" t="str">
            <v>Not on Watch</v>
          </cell>
        </row>
        <row r="124">
          <cell r="A124" t="str">
            <v>Banco Itau Chile</v>
          </cell>
          <cell r="B124" t="str">
            <v>CHILE</v>
          </cell>
          <cell r="C124" t="str">
            <v>Stable</v>
          </cell>
          <cell r="D124" t="str">
            <v>A3</v>
          </cell>
          <cell r="E124" t="str">
            <v>LT Bank Deposits - Fgn Curr</v>
          </cell>
          <cell r="F124" t="str">
            <v>A3</v>
          </cell>
          <cell r="G124" t="str">
            <v>C-</v>
          </cell>
          <cell r="H124" t="str">
            <v>baa2</v>
          </cell>
          <cell r="I124" t="str">
            <v>baa2</v>
          </cell>
          <cell r="O124" t="str">
            <v>P-2</v>
          </cell>
          <cell r="P124" t="str">
            <v>Not on Watch</v>
          </cell>
        </row>
        <row r="125">
          <cell r="A125" t="str">
            <v>Banco Latinoamericano de Comercio Exterior</v>
          </cell>
          <cell r="B125" t="str">
            <v>PANAMA</v>
          </cell>
          <cell r="C125" t="str">
            <v>Stable</v>
          </cell>
          <cell r="D125" t="str">
            <v>Baa2</v>
          </cell>
          <cell r="E125" t="str">
            <v>LT Bank Deposits</v>
          </cell>
          <cell r="F125" t="str">
            <v>Baa2</v>
          </cell>
          <cell r="G125" t="str">
            <v>C-</v>
          </cell>
          <cell r="H125" t="str">
            <v>baa2</v>
          </cell>
          <cell r="I125" t="str">
            <v>baa2</v>
          </cell>
          <cell r="J125" t="str">
            <v>Baa2</v>
          </cell>
          <cell r="O125" t="str">
            <v>P-2</v>
          </cell>
          <cell r="P125" t="str">
            <v>Not on Watch</v>
          </cell>
        </row>
        <row r="126">
          <cell r="A126" t="str">
            <v>Banco Mercantil del Norte, S.A.</v>
          </cell>
          <cell r="B126" t="str">
            <v>MEXICO</v>
          </cell>
          <cell r="C126" t="str">
            <v>Stable</v>
          </cell>
          <cell r="D126" t="str">
            <v>A3</v>
          </cell>
          <cell r="E126" t="str">
            <v>LT Bank Deposits - Fgn Curr</v>
          </cell>
          <cell r="F126" t="str">
            <v>A3</v>
          </cell>
          <cell r="G126" t="str">
            <v>C-</v>
          </cell>
          <cell r="H126" t="str">
            <v>baa1</v>
          </cell>
          <cell r="I126" t="str">
            <v>baa1</v>
          </cell>
          <cell r="K126" t="str">
            <v>Baa2</v>
          </cell>
          <cell r="L126" t="str">
            <v>Baa3</v>
          </cell>
          <cell r="O126" t="str">
            <v>P-2</v>
          </cell>
          <cell r="P126" t="str">
            <v>Not on Watch</v>
          </cell>
        </row>
        <row r="127">
          <cell r="A127" t="str">
            <v>Banco Nacional de Mexico, S.A.</v>
          </cell>
          <cell r="B127" t="str">
            <v>MEXICO</v>
          </cell>
          <cell r="C127" t="str">
            <v>Stable</v>
          </cell>
          <cell r="D127" t="str">
            <v>A3</v>
          </cell>
          <cell r="E127" t="str">
            <v>LT Bank Deposits - Fgn Curr</v>
          </cell>
          <cell r="F127" t="str">
            <v>A3</v>
          </cell>
          <cell r="G127" t="str">
            <v>C-</v>
          </cell>
          <cell r="H127" t="str">
            <v>baa2</v>
          </cell>
          <cell r="I127" t="str">
            <v>baa2</v>
          </cell>
          <cell r="J127" t="str">
            <v>A3</v>
          </cell>
          <cell r="O127" t="str">
            <v>P-2</v>
          </cell>
          <cell r="P127" t="str">
            <v>Not on Watch</v>
          </cell>
        </row>
        <row r="128">
          <cell r="A128" t="str">
            <v>Banco Safra S.A.</v>
          </cell>
          <cell r="B128" t="str">
            <v>BRAZIL</v>
          </cell>
          <cell r="C128" t="str">
            <v>Negative (multiple)</v>
          </cell>
          <cell r="D128" t="str">
            <v>Baa2</v>
          </cell>
          <cell r="E128" t="str">
            <v>LT Bank Deposits - Fgn Curr</v>
          </cell>
          <cell r="F128" t="str">
            <v>Baa2</v>
          </cell>
          <cell r="G128" t="str">
            <v>C-</v>
          </cell>
          <cell r="H128" t="str">
            <v>baa2</v>
          </cell>
          <cell r="I128" t="str">
            <v>baa2</v>
          </cell>
          <cell r="J128" t="str">
            <v>Baa2</v>
          </cell>
          <cell r="O128" t="str">
            <v>P-2</v>
          </cell>
          <cell r="P128" t="str">
            <v>Not on Watch</v>
          </cell>
        </row>
        <row r="129">
          <cell r="A129" t="str">
            <v>Banco Santander (Brasil) S.A.</v>
          </cell>
          <cell r="B129" t="str">
            <v>BRAZIL</v>
          </cell>
          <cell r="C129" t="str">
            <v>Negative (multiple)</v>
          </cell>
          <cell r="D129" t="str">
            <v>Baa2</v>
          </cell>
          <cell r="E129" t="str">
            <v>LT Bank Deposits - Fgn Curr</v>
          </cell>
          <cell r="F129" t="str">
            <v>Baa2</v>
          </cell>
          <cell r="G129" t="str">
            <v>C-</v>
          </cell>
          <cell r="H129" t="str">
            <v>baa2</v>
          </cell>
          <cell r="I129" t="str">
            <v>baa2</v>
          </cell>
          <cell r="J129" t="str">
            <v>Baa2</v>
          </cell>
          <cell r="O129" t="str">
            <v>P-2</v>
          </cell>
          <cell r="P129" t="str">
            <v>Not on Watch</v>
          </cell>
        </row>
        <row r="130">
          <cell r="A130" t="str">
            <v>Banco Santander (Mexico), S.A.</v>
          </cell>
          <cell r="B130" t="str">
            <v>MEXICO</v>
          </cell>
          <cell r="C130" t="str">
            <v>Stable (multiple)</v>
          </cell>
          <cell r="D130" t="str">
            <v>A3</v>
          </cell>
          <cell r="E130" t="str">
            <v>LT Bank Deposits - Fgn Curr</v>
          </cell>
          <cell r="F130" t="str">
            <v>A3</v>
          </cell>
          <cell r="G130" t="str">
            <v>C-</v>
          </cell>
          <cell r="H130" t="str">
            <v>baa1</v>
          </cell>
          <cell r="I130" t="str">
            <v>baa1</v>
          </cell>
          <cell r="J130" t="str">
            <v>A3</v>
          </cell>
          <cell r="K130" t="str">
            <v>Baa3</v>
          </cell>
          <cell r="O130" t="str">
            <v>P-2</v>
          </cell>
          <cell r="P130" t="str">
            <v>Not on Watch</v>
          </cell>
        </row>
        <row r="131">
          <cell r="A131" t="str">
            <v>Banco Santander S.A. (Spain)</v>
          </cell>
          <cell r="B131" t="str">
            <v>SPAIN</v>
          </cell>
          <cell r="C131" t="str">
            <v>Stable</v>
          </cell>
          <cell r="D131" t="str">
            <v>Baa1</v>
          </cell>
          <cell r="E131" t="str">
            <v>LT Bank Deposits - Fgn Curr</v>
          </cell>
          <cell r="F131" t="str">
            <v>Baa1</v>
          </cell>
          <cell r="G131" t="str">
            <v>C-</v>
          </cell>
          <cell r="H131" t="str">
            <v>baa1</v>
          </cell>
          <cell r="I131" t="str">
            <v>baa1</v>
          </cell>
          <cell r="J131" t="str">
            <v>(P)Baa1</v>
          </cell>
          <cell r="K131" t="str">
            <v>A1</v>
          </cell>
          <cell r="N131" t="str">
            <v>Ba1</v>
          </cell>
          <cell r="O131" t="str">
            <v>P-2</v>
          </cell>
          <cell r="P131" t="str">
            <v>Not on Watch</v>
          </cell>
        </row>
        <row r="132">
          <cell r="A132" t="str">
            <v>Bangkok Bank Public Company Limited</v>
          </cell>
          <cell r="B132" t="str">
            <v>THAILAND</v>
          </cell>
          <cell r="C132" t="str">
            <v>Stable</v>
          </cell>
          <cell r="D132" t="str">
            <v>Baa1</v>
          </cell>
          <cell r="E132" t="str">
            <v>LT Bank Deposits - Fgn Curr</v>
          </cell>
          <cell r="F132" t="str">
            <v>Baa1</v>
          </cell>
          <cell r="G132" t="str">
            <v>C-</v>
          </cell>
          <cell r="H132" t="str">
            <v>baa2</v>
          </cell>
          <cell r="I132" t="str">
            <v>baa2</v>
          </cell>
          <cell r="J132" t="str">
            <v>(P)A3</v>
          </cell>
          <cell r="O132" t="str">
            <v>P-2</v>
          </cell>
          <cell r="P132" t="str">
            <v>Not on Watch</v>
          </cell>
        </row>
        <row r="133">
          <cell r="A133" t="str">
            <v>Bank AlBilad</v>
          </cell>
          <cell r="B133" t="str">
            <v>SAUDI ARABIA</v>
          </cell>
          <cell r="C133" t="str">
            <v>Stable</v>
          </cell>
          <cell r="D133" t="str">
            <v>A2</v>
          </cell>
          <cell r="E133" t="str">
            <v>LT Bank Deposits - Fgn Curr</v>
          </cell>
          <cell r="F133" t="str">
            <v>A2</v>
          </cell>
          <cell r="G133" t="str">
            <v>C-</v>
          </cell>
          <cell r="H133" t="str">
            <v>baa2</v>
          </cell>
          <cell r="I133" t="str">
            <v>baa2</v>
          </cell>
          <cell r="O133" t="str">
            <v>P-1</v>
          </cell>
          <cell r="P133" t="str">
            <v>Not on Watch</v>
          </cell>
        </row>
        <row r="134">
          <cell r="A134" t="str">
            <v>Bank Hapoalim B.M.</v>
          </cell>
          <cell r="B134" t="str">
            <v>ISRAEL</v>
          </cell>
          <cell r="C134" t="str">
            <v>Stable</v>
          </cell>
          <cell r="D134" t="str">
            <v>A2</v>
          </cell>
          <cell r="E134" t="str">
            <v>LT Bank Deposits - Fgn Curr</v>
          </cell>
          <cell r="F134" t="str">
            <v>A2</v>
          </cell>
          <cell r="G134" t="str">
            <v>C-</v>
          </cell>
          <cell r="H134" t="str">
            <v>baa2</v>
          </cell>
          <cell r="I134" t="str">
            <v>baa2</v>
          </cell>
          <cell r="O134" t="str">
            <v>P-1</v>
          </cell>
          <cell r="P134" t="str">
            <v>Not on Watch</v>
          </cell>
        </row>
        <row r="135">
          <cell r="A135" t="str">
            <v>Bank Leumi</v>
          </cell>
          <cell r="B135" t="str">
            <v>ISRAEL</v>
          </cell>
          <cell r="C135" t="str">
            <v>Stable</v>
          </cell>
          <cell r="D135" t="str">
            <v>A2</v>
          </cell>
          <cell r="E135" t="str">
            <v>LT Bank Deposits - Fgn Curr</v>
          </cell>
          <cell r="F135" t="str">
            <v>A2</v>
          </cell>
          <cell r="G135" t="str">
            <v>C-</v>
          </cell>
          <cell r="H135" t="str">
            <v>baa2</v>
          </cell>
          <cell r="I135" t="str">
            <v>baa2</v>
          </cell>
          <cell r="O135" t="str">
            <v>P-1</v>
          </cell>
          <cell r="P135" t="str">
            <v>Not on Watch</v>
          </cell>
        </row>
        <row r="136">
          <cell r="A136" t="str">
            <v>Bank of America, N.A.</v>
          </cell>
          <cell r="B136" t="str">
            <v>UNITED STATES</v>
          </cell>
          <cell r="C136" t="str">
            <v>Stable</v>
          </cell>
          <cell r="D136" t="str">
            <v>A2</v>
          </cell>
          <cell r="E136" t="str">
            <v>LT Bank Deposits - Dom Curr</v>
          </cell>
          <cell r="F136" t="str">
            <v>A2</v>
          </cell>
          <cell r="G136" t="str">
            <v>C-</v>
          </cell>
          <cell r="H136" t="str">
            <v>baa2</v>
          </cell>
          <cell r="I136" t="str">
            <v>baa2</v>
          </cell>
          <cell r="J136" t="str">
            <v>A2</v>
          </cell>
          <cell r="K136" t="str">
            <v>Baa1</v>
          </cell>
          <cell r="O136" t="str">
            <v>P-1</v>
          </cell>
          <cell r="P136" t="str">
            <v>Not On Watch</v>
          </cell>
        </row>
        <row r="137">
          <cell r="A137" t="str">
            <v>Bank of China Limited</v>
          </cell>
          <cell r="B137" t="str">
            <v>CHINA</v>
          </cell>
          <cell r="C137" t="str">
            <v>Stable</v>
          </cell>
          <cell r="D137" t="str">
            <v>A1</v>
          </cell>
          <cell r="E137" t="str">
            <v>LT Bank Deposits - Fgn Curr</v>
          </cell>
          <cell r="F137" t="str">
            <v>A1</v>
          </cell>
          <cell r="G137" t="str">
            <v>C-</v>
          </cell>
          <cell r="H137" t="str">
            <v>baa2</v>
          </cell>
          <cell r="I137" t="str">
            <v>baa2</v>
          </cell>
          <cell r="J137" t="str">
            <v>(P)A1</v>
          </cell>
          <cell r="O137" t="str">
            <v>P-1</v>
          </cell>
          <cell r="P137" t="str">
            <v>Not on Watch</v>
          </cell>
        </row>
        <row r="138">
          <cell r="A138" t="str">
            <v>Bank of East Asia, Limited</v>
          </cell>
          <cell r="B138" t="str">
            <v>HONG KONG</v>
          </cell>
          <cell r="C138" t="str">
            <v>Negative</v>
          </cell>
          <cell r="D138" t="str">
            <v>A2</v>
          </cell>
          <cell r="E138" t="str">
            <v>LT Bank Deposits - Fgn Curr</v>
          </cell>
          <cell r="F138" t="str">
            <v>A2</v>
          </cell>
          <cell r="G138" t="str">
            <v>C-</v>
          </cell>
          <cell r="H138" t="str">
            <v>baa2</v>
          </cell>
          <cell r="I138" t="str">
            <v>baa2</v>
          </cell>
          <cell r="J138" t="str">
            <v>A2</v>
          </cell>
          <cell r="K138" t="str">
            <v>Baa3</v>
          </cell>
          <cell r="O138" t="str">
            <v>P-1</v>
          </cell>
          <cell r="P138" t="str">
            <v>Not On Watch</v>
          </cell>
        </row>
        <row r="139">
          <cell r="A139" t="str">
            <v>Bank of Queensland Limited</v>
          </cell>
          <cell r="B139" t="str">
            <v>AUSTRALIA</v>
          </cell>
          <cell r="C139" t="str">
            <v>Stable</v>
          </cell>
          <cell r="D139" t="str">
            <v>A3</v>
          </cell>
          <cell r="E139" t="str">
            <v>LT Bank Deposits - Fgn Curr</v>
          </cell>
          <cell r="F139" t="str">
            <v>A3</v>
          </cell>
          <cell r="G139" t="str">
            <v>C-</v>
          </cell>
          <cell r="H139" t="str">
            <v>baa1</v>
          </cell>
          <cell r="I139" t="str">
            <v>baa1</v>
          </cell>
          <cell r="J139" t="str">
            <v>A3</v>
          </cell>
          <cell r="K139" t="str">
            <v>Baa2</v>
          </cell>
          <cell r="O139" t="str">
            <v>P-2</v>
          </cell>
          <cell r="P139" t="str">
            <v>Not on Watch</v>
          </cell>
        </row>
        <row r="140">
          <cell r="A140" t="str">
            <v>Bank of Scotland plc</v>
          </cell>
          <cell r="B140" t="str">
            <v>UNITED KINGDOM</v>
          </cell>
          <cell r="C140" t="str">
            <v>Negative (multiple)</v>
          </cell>
          <cell r="D140" t="str">
            <v>A1</v>
          </cell>
          <cell r="E140" t="str">
            <v>LT Bank Deposits - Fgn Curr</v>
          </cell>
          <cell r="F140" t="str">
            <v>A1</v>
          </cell>
          <cell r="G140" t="str">
            <v>C-</v>
          </cell>
          <cell r="H140" t="str">
            <v>baa2</v>
          </cell>
          <cell r="I140" t="str">
            <v>baa1</v>
          </cell>
          <cell r="K140" t="str">
            <v>Baa2</v>
          </cell>
          <cell r="L140" t="str">
            <v>Baa3</v>
          </cell>
          <cell r="M140" t="str">
            <v>Ba1</v>
          </cell>
          <cell r="O140" t="str">
            <v>P-1</v>
          </cell>
          <cell r="P140" t="str">
            <v>Not on Watch</v>
          </cell>
        </row>
        <row r="141">
          <cell r="A141" t="str">
            <v>Bank of Taiwan</v>
          </cell>
          <cell r="B141" t="str">
            <v>TAIWAN</v>
          </cell>
          <cell r="C141" t="str">
            <v>Stable</v>
          </cell>
          <cell r="D141" t="str">
            <v>Aa3</v>
          </cell>
          <cell r="E141" t="str">
            <v>LT Bank Deposits - Fgn Curr</v>
          </cell>
          <cell r="F141" t="str">
            <v>Aa3</v>
          </cell>
          <cell r="G141" t="str">
            <v>C-</v>
          </cell>
          <cell r="H141" t="str">
            <v>baa2</v>
          </cell>
          <cell r="I141" t="str">
            <v>baa2</v>
          </cell>
          <cell r="O141" t="str">
            <v>P-1</v>
          </cell>
          <cell r="P141" t="str">
            <v>Not on Watch</v>
          </cell>
        </row>
        <row r="142">
          <cell r="A142" t="str">
            <v>Bank Polska Kasa Opieki S.A.</v>
          </cell>
          <cell r="B142" t="str">
            <v>POLAND</v>
          </cell>
          <cell r="C142" t="str">
            <v>Negative (multiple)</v>
          </cell>
          <cell r="D142" t="str">
            <v>A2</v>
          </cell>
          <cell r="E142" t="str">
            <v>LT Bank Deposits - Fgn Curr</v>
          </cell>
          <cell r="F142" t="str">
            <v>A2</v>
          </cell>
          <cell r="G142" t="str">
            <v>C-</v>
          </cell>
          <cell r="H142" t="str">
            <v>baa1</v>
          </cell>
          <cell r="I142" t="str">
            <v>baa1</v>
          </cell>
          <cell r="O142" t="str">
            <v>P-1</v>
          </cell>
          <cell r="P142" t="str">
            <v>Not on Watch</v>
          </cell>
        </row>
        <row r="143">
          <cell r="A143" t="str">
            <v>BankMuscat S.A.O.G.</v>
          </cell>
          <cell r="B143" t="str">
            <v>OMAN</v>
          </cell>
          <cell r="C143" t="str">
            <v>Stable</v>
          </cell>
          <cell r="D143" t="str">
            <v>A1</v>
          </cell>
          <cell r="E143" t="str">
            <v>LT Bank Deposits - Fgn Curr</v>
          </cell>
          <cell r="F143" t="str">
            <v>A1</v>
          </cell>
          <cell r="G143" t="str">
            <v>C-</v>
          </cell>
          <cell r="H143" t="str">
            <v>baa1</v>
          </cell>
          <cell r="I143" t="str">
            <v>baa1</v>
          </cell>
          <cell r="J143" t="str">
            <v>A1</v>
          </cell>
          <cell r="K143" t="str">
            <v>(P)A3</v>
          </cell>
          <cell r="O143" t="str">
            <v>P-1</v>
          </cell>
          <cell r="P143" t="str">
            <v>Not on Watch</v>
          </cell>
        </row>
        <row r="144">
          <cell r="A144" t="str">
            <v>Banque Federative du Credit Mutuel</v>
          </cell>
          <cell r="B144" t="str">
            <v>FRANCE</v>
          </cell>
          <cell r="C144" t="str">
            <v>Negative (multiple)</v>
          </cell>
          <cell r="D144" t="str">
            <v>Aa3</v>
          </cell>
          <cell r="E144" t="str">
            <v>LT Bank Deposits - Fgn Curr</v>
          </cell>
          <cell r="F144" t="str">
            <v>Aa3</v>
          </cell>
          <cell r="G144" t="str">
            <v>C-</v>
          </cell>
          <cell r="H144" t="str">
            <v>baa2</v>
          </cell>
          <cell r="I144" t="str">
            <v>a3</v>
          </cell>
          <cell r="J144" t="str">
            <v>Aa3</v>
          </cell>
          <cell r="K144" t="str">
            <v>Baa1</v>
          </cell>
          <cell r="N144" t="str">
            <v>Baa3</v>
          </cell>
          <cell r="O144" t="str">
            <v>P-1</v>
          </cell>
          <cell r="P144" t="str">
            <v>Not on Watch</v>
          </cell>
        </row>
        <row r="145">
          <cell r="A145" t="str">
            <v>Banque SYZ &amp; Co. S.A.</v>
          </cell>
          <cell r="B145" t="str">
            <v>SWITZERLAND</v>
          </cell>
          <cell r="C145" t="str">
            <v>Negative</v>
          </cell>
          <cell r="D145" t="str">
            <v>Baa2</v>
          </cell>
          <cell r="E145" t="str">
            <v>LT Bank Deposits - Fgn Curr</v>
          </cell>
          <cell r="F145" t="str">
            <v>Baa2</v>
          </cell>
          <cell r="G145" t="str">
            <v>C-</v>
          </cell>
          <cell r="H145" t="str">
            <v>baa2</v>
          </cell>
          <cell r="I145" t="str">
            <v>baa2</v>
          </cell>
          <cell r="O145" t="str">
            <v>P-2</v>
          </cell>
          <cell r="P145" t="str">
            <v>Not on Watch</v>
          </cell>
        </row>
        <row r="146">
          <cell r="A146" t="str">
            <v>Barclays Bank PLC</v>
          </cell>
          <cell r="B146" t="str">
            <v>UNITED KINGDOM</v>
          </cell>
          <cell r="C146" t="str">
            <v>Negative (multiple)</v>
          </cell>
          <cell r="D146" t="str">
            <v>A2</v>
          </cell>
          <cell r="E146" t="str">
            <v>LT Bank Deposits - Fgn Curr</v>
          </cell>
          <cell r="F146" t="str">
            <v>A2</v>
          </cell>
          <cell r="G146" t="str">
            <v>C-</v>
          </cell>
          <cell r="H146" t="str">
            <v>baa2</v>
          </cell>
          <cell r="I146" t="str">
            <v>baa2</v>
          </cell>
          <cell r="J146" t="str">
            <v>A2</v>
          </cell>
          <cell r="K146" t="str">
            <v>Baa3</v>
          </cell>
          <cell r="L146" t="str">
            <v>Ba1</v>
          </cell>
          <cell r="M146" t="str">
            <v>Ba1</v>
          </cell>
          <cell r="N146" t="str">
            <v>Ba2</v>
          </cell>
          <cell r="O146" t="str">
            <v>P-1</v>
          </cell>
          <cell r="P146" t="str">
            <v>Not On Watch</v>
          </cell>
        </row>
        <row r="147">
          <cell r="A147" t="str">
            <v>BBVA Bancomer, S.A.</v>
          </cell>
          <cell r="B147" t="str">
            <v>MEXICO</v>
          </cell>
          <cell r="C147" t="str">
            <v>Stable (multiple)</v>
          </cell>
          <cell r="D147" t="str">
            <v>A3</v>
          </cell>
          <cell r="E147" t="str">
            <v>LT Bank Deposits - Fgn Curr</v>
          </cell>
          <cell r="F147" t="str">
            <v>A3</v>
          </cell>
          <cell r="G147" t="str">
            <v>C-</v>
          </cell>
          <cell r="H147" t="str">
            <v>baa1</v>
          </cell>
          <cell r="I147" t="str">
            <v>baa1</v>
          </cell>
          <cell r="J147" t="str">
            <v>A2</v>
          </cell>
          <cell r="K147" t="str">
            <v>Baa2</v>
          </cell>
          <cell r="O147" t="str">
            <v>P-2</v>
          </cell>
          <cell r="P147" t="str">
            <v>Not on Watch</v>
          </cell>
        </row>
        <row r="148">
          <cell r="A148" t="str">
            <v>BMW Bank of North America</v>
          </cell>
          <cell r="B148" t="str">
            <v>UNITED STATES</v>
          </cell>
          <cell r="C148" t="str">
            <v>Stable</v>
          </cell>
          <cell r="D148" t="str">
            <v>A2</v>
          </cell>
          <cell r="E148" t="str">
            <v>LT Bank Deposits - Dom Curr</v>
          </cell>
          <cell r="F148" t="str">
            <v>A2</v>
          </cell>
          <cell r="G148" t="str">
            <v>C-</v>
          </cell>
          <cell r="H148" t="str">
            <v>baa2</v>
          </cell>
          <cell r="I148" t="str">
            <v>a2</v>
          </cell>
          <cell r="O148" t="str">
            <v>P-1</v>
          </cell>
          <cell r="P148" t="str">
            <v>Not on Watch</v>
          </cell>
        </row>
        <row r="149">
          <cell r="A149" t="str">
            <v>BNP Paribas</v>
          </cell>
          <cell r="B149" t="str">
            <v>FRANCE</v>
          </cell>
          <cell r="C149" t="str">
            <v>Negative</v>
          </cell>
          <cell r="D149" t="str">
            <v>A1</v>
          </cell>
          <cell r="E149" t="str">
            <v>LT Bank Deposits - Fgn Curr</v>
          </cell>
          <cell r="F149" t="str">
            <v>A1</v>
          </cell>
          <cell r="G149" t="str">
            <v>C-</v>
          </cell>
          <cell r="H149" t="str">
            <v>baa1</v>
          </cell>
          <cell r="I149" t="str">
            <v>baa1</v>
          </cell>
          <cell r="J149" t="str">
            <v>A1</v>
          </cell>
          <cell r="K149" t="str">
            <v>Baa2</v>
          </cell>
          <cell r="L149" t="str">
            <v>Baa3</v>
          </cell>
          <cell r="N149" t="str">
            <v>Ba1</v>
          </cell>
          <cell r="O149" t="str">
            <v>P-1</v>
          </cell>
          <cell r="P149" t="str">
            <v>Not On Watch</v>
          </cell>
        </row>
        <row r="150">
          <cell r="A150" t="str">
            <v>BNP Paribas Fortis SA/NV</v>
          </cell>
          <cell r="B150" t="str">
            <v>BELGIUM</v>
          </cell>
          <cell r="C150" t="str">
            <v>Negative (multiple)</v>
          </cell>
          <cell r="D150" t="str">
            <v>A2</v>
          </cell>
          <cell r="E150" t="str">
            <v>LT Bank Deposits - Fgn Curr</v>
          </cell>
          <cell r="F150" t="str">
            <v>A2</v>
          </cell>
          <cell r="G150" t="str">
            <v>C-</v>
          </cell>
          <cell r="H150" t="str">
            <v>baa1</v>
          </cell>
          <cell r="I150" t="str">
            <v>baa1</v>
          </cell>
          <cell r="J150" t="str">
            <v>A2</v>
          </cell>
          <cell r="K150" t="str">
            <v>Baa2</v>
          </cell>
          <cell r="L150" t="str">
            <v>Baa3</v>
          </cell>
          <cell r="M150" t="str">
            <v>Baa3</v>
          </cell>
          <cell r="O150" t="str">
            <v>P-1</v>
          </cell>
          <cell r="P150" t="str">
            <v>Not on Watch</v>
          </cell>
        </row>
        <row r="151">
          <cell r="A151" t="str">
            <v>BOQ Specialist Bank Limited</v>
          </cell>
          <cell r="B151" t="str">
            <v>AUSTRALIA</v>
          </cell>
          <cell r="C151" t="str">
            <v>Stable</v>
          </cell>
          <cell r="D151" t="str">
            <v>A3</v>
          </cell>
          <cell r="E151" t="str">
            <v>LT Bank Deposits - Fgn Curr</v>
          </cell>
          <cell r="F151" t="str">
            <v>A3</v>
          </cell>
          <cell r="G151" t="str">
            <v>C-</v>
          </cell>
          <cell r="H151" t="str">
            <v>baa1</v>
          </cell>
          <cell r="I151" t="str">
            <v>baa1</v>
          </cell>
          <cell r="J151" t="str">
            <v>(P)A3</v>
          </cell>
          <cell r="K151" t="str">
            <v>Baa2</v>
          </cell>
          <cell r="O151" t="str">
            <v>P-2</v>
          </cell>
          <cell r="P151" t="str">
            <v>Not on Watch</v>
          </cell>
        </row>
        <row r="152">
          <cell r="A152" t="str">
            <v>BSI AG</v>
          </cell>
          <cell r="B152" t="str">
            <v>SWITZERLAND</v>
          </cell>
          <cell r="C152" t="str">
            <v>Stable</v>
          </cell>
          <cell r="D152" t="str">
            <v>Baa1</v>
          </cell>
          <cell r="E152" t="str">
            <v>LT Bank Deposits - Fgn Curr</v>
          </cell>
          <cell r="F152" t="str">
            <v>Baa1</v>
          </cell>
          <cell r="G152" t="str">
            <v>C-</v>
          </cell>
          <cell r="H152" t="str">
            <v>baa1</v>
          </cell>
          <cell r="I152" t="str">
            <v>baa1</v>
          </cell>
          <cell r="O152" t="str">
            <v>P-2</v>
          </cell>
          <cell r="P152" t="str">
            <v>Not on Watch</v>
          </cell>
        </row>
        <row r="153">
          <cell r="A153" t="str">
            <v>Busan Bank</v>
          </cell>
          <cell r="B153" t="str">
            <v>KOREA</v>
          </cell>
          <cell r="C153" t="str">
            <v>Stable</v>
          </cell>
          <cell r="D153" t="str">
            <v>A2</v>
          </cell>
          <cell r="E153" t="str">
            <v>LT Bank Deposits - Fgn Curr</v>
          </cell>
          <cell r="F153" t="str">
            <v>A2</v>
          </cell>
          <cell r="G153" t="str">
            <v>C-</v>
          </cell>
          <cell r="H153" t="str">
            <v>baa1</v>
          </cell>
          <cell r="I153" t="str">
            <v>baa1</v>
          </cell>
          <cell r="J153" t="str">
            <v>A2</v>
          </cell>
          <cell r="K153" t="str">
            <v>(P)Baa1</v>
          </cell>
          <cell r="O153" t="str">
            <v>P-1</v>
          </cell>
          <cell r="P153" t="str">
            <v>Not on Watch</v>
          </cell>
        </row>
        <row r="154">
          <cell r="A154" t="str">
            <v>Cathay United Bank Co., Ltd</v>
          </cell>
          <cell r="B154" t="str">
            <v>TAIWAN</v>
          </cell>
          <cell r="C154" t="str">
            <v>Stable</v>
          </cell>
          <cell r="D154" t="str">
            <v>A2</v>
          </cell>
          <cell r="E154" t="str">
            <v>LT Bank Deposits - Fgn Curr</v>
          </cell>
          <cell r="F154" t="str">
            <v>A2</v>
          </cell>
          <cell r="G154" t="str">
            <v>C-</v>
          </cell>
          <cell r="H154" t="str">
            <v>baa2</v>
          </cell>
          <cell r="I154" t="str">
            <v>baa2</v>
          </cell>
          <cell r="K154" t="str">
            <v>Baa2</v>
          </cell>
          <cell r="O154" t="str">
            <v>P-1</v>
          </cell>
          <cell r="P154" t="str">
            <v>Not on Watch</v>
          </cell>
        </row>
        <row r="155">
          <cell r="A155" t="str">
            <v>Ceska Sporitelna, a.s.</v>
          </cell>
          <cell r="B155" t="str">
            <v>CZECH REPUBLIC</v>
          </cell>
          <cell r="C155" t="str">
            <v>Negative (multiple)</v>
          </cell>
          <cell r="D155" t="str">
            <v>A2</v>
          </cell>
          <cell r="E155" t="str">
            <v>LT Bank Deposits - Fgn Curr</v>
          </cell>
          <cell r="F155" t="str">
            <v>A2</v>
          </cell>
          <cell r="G155" t="str">
            <v>C-</v>
          </cell>
          <cell r="H155" t="str">
            <v>baa1</v>
          </cell>
          <cell r="I155" t="str">
            <v>baa1</v>
          </cell>
          <cell r="O155" t="str">
            <v>P-1</v>
          </cell>
          <cell r="P155" t="str">
            <v>Not On Watch</v>
          </cell>
        </row>
        <row r="156">
          <cell r="A156" t="str">
            <v>Ceskoslovenska Obchodni Banka, a.s.</v>
          </cell>
          <cell r="B156" t="str">
            <v>CZECH REPUBLIC</v>
          </cell>
          <cell r="C156" t="str">
            <v>Negative (multiple)</v>
          </cell>
          <cell r="D156" t="str">
            <v>A2</v>
          </cell>
          <cell r="E156" t="str">
            <v>LT Bank Deposits - Fgn Curr</v>
          </cell>
          <cell r="F156" t="str">
            <v>A2</v>
          </cell>
          <cell r="G156" t="str">
            <v>C-</v>
          </cell>
          <cell r="H156" t="str">
            <v>baa1</v>
          </cell>
          <cell r="I156" t="str">
            <v>baa1</v>
          </cell>
          <cell r="O156" t="str">
            <v>P-1</v>
          </cell>
          <cell r="P156" t="str">
            <v>Not on Watch</v>
          </cell>
        </row>
        <row r="157">
          <cell r="A157" t="str">
            <v>Chase Bank USA, National Association</v>
          </cell>
          <cell r="B157" t="str">
            <v>UNITED STATES</v>
          </cell>
          <cell r="C157" t="str">
            <v>Stable</v>
          </cell>
          <cell r="D157" t="str">
            <v>Aa3</v>
          </cell>
          <cell r="E157" t="str">
            <v>LT Bank Deposits - Dom Curr</v>
          </cell>
          <cell r="F157" t="str">
            <v>Aa3</v>
          </cell>
          <cell r="G157" t="str">
            <v>C-</v>
          </cell>
          <cell r="H157" t="str">
            <v>baa1</v>
          </cell>
          <cell r="I157" t="str">
            <v>a3</v>
          </cell>
          <cell r="J157" t="str">
            <v>Aa3</v>
          </cell>
          <cell r="K157" t="str">
            <v>(P)A2</v>
          </cell>
          <cell r="O157" t="str">
            <v>P-1</v>
          </cell>
          <cell r="P157" t="str">
            <v>Not on Watch</v>
          </cell>
        </row>
        <row r="158">
          <cell r="A158" t="str">
            <v>China Construction Bank Corporation</v>
          </cell>
          <cell r="B158" t="str">
            <v>CHINA</v>
          </cell>
          <cell r="C158" t="str">
            <v>Stable</v>
          </cell>
          <cell r="D158" t="str">
            <v>A1</v>
          </cell>
          <cell r="E158" t="str">
            <v>LT Bank Deposits - Fgn Curr</v>
          </cell>
          <cell r="F158" t="str">
            <v>A1</v>
          </cell>
          <cell r="G158" t="str">
            <v>C-</v>
          </cell>
          <cell r="H158" t="str">
            <v>baa2</v>
          </cell>
          <cell r="I158" t="str">
            <v>baa2</v>
          </cell>
          <cell r="O158" t="str">
            <v>P-1</v>
          </cell>
          <cell r="P158" t="str">
            <v>Not on Watch</v>
          </cell>
        </row>
        <row r="159">
          <cell r="A159" t="str">
            <v>Chong Hing Bank Limited</v>
          </cell>
          <cell r="B159" t="str">
            <v>HONG KONG</v>
          </cell>
          <cell r="C159" t="str">
            <v>Negative</v>
          </cell>
          <cell r="D159" t="str">
            <v>Baa2</v>
          </cell>
          <cell r="E159" t="str">
            <v>LT Bank Deposits - Fgn Curr</v>
          </cell>
          <cell r="F159" t="str">
            <v>Baa2</v>
          </cell>
          <cell r="G159" t="str">
            <v>C-</v>
          </cell>
          <cell r="H159" t="str">
            <v>baa2</v>
          </cell>
          <cell r="I159" t="str">
            <v>baa2</v>
          </cell>
          <cell r="K159" t="str">
            <v>Baa3</v>
          </cell>
          <cell r="O159" t="str">
            <v>P-2</v>
          </cell>
          <cell r="P159" t="str">
            <v>Not on Watch</v>
          </cell>
        </row>
        <row r="160">
          <cell r="A160" t="str">
            <v>CIMB Bank Berhad</v>
          </cell>
          <cell r="B160" t="str">
            <v>MALAYSIA</v>
          </cell>
          <cell r="C160" t="str">
            <v>Stable (multiple)</v>
          </cell>
          <cell r="D160" t="str">
            <v>A3</v>
          </cell>
          <cell r="E160" t="str">
            <v>LT Bank Deposits - Fgn Curr</v>
          </cell>
          <cell r="F160" t="str">
            <v>A3</v>
          </cell>
          <cell r="G160" t="str">
            <v>C-</v>
          </cell>
          <cell r="H160" t="str">
            <v>baa1</v>
          </cell>
          <cell r="I160" t="str">
            <v>baa1</v>
          </cell>
          <cell r="J160" t="str">
            <v>A3</v>
          </cell>
          <cell r="K160" t="str">
            <v>(P)Baa3</v>
          </cell>
          <cell r="O160" t="str">
            <v>P-2</v>
          </cell>
          <cell r="P160" t="str">
            <v>Not on Watch</v>
          </cell>
        </row>
        <row r="161">
          <cell r="A161" t="str">
            <v>Citibank Europe plc</v>
          </cell>
          <cell r="B161" t="str">
            <v>IRELAND</v>
          </cell>
          <cell r="C161" t="str">
            <v>Stable</v>
          </cell>
          <cell r="D161" t="str">
            <v>A2</v>
          </cell>
          <cell r="E161" t="str">
            <v>LT Bank Deposits - Fgn Curr</v>
          </cell>
          <cell r="F161" t="str">
            <v>A2</v>
          </cell>
          <cell r="G161" t="str">
            <v>C-</v>
          </cell>
          <cell r="H161" t="str">
            <v>baa2</v>
          </cell>
          <cell r="I161" t="str">
            <v>baa2</v>
          </cell>
          <cell r="O161" t="str">
            <v>P-1</v>
          </cell>
          <cell r="P161" t="str">
            <v>Not on Watch</v>
          </cell>
        </row>
        <row r="162">
          <cell r="A162" t="str">
            <v>Citibank International Plc</v>
          </cell>
          <cell r="B162" t="str">
            <v>UNITED KINGDOM</v>
          </cell>
          <cell r="C162" t="str">
            <v>Stable</v>
          </cell>
          <cell r="D162" t="str">
            <v>A2</v>
          </cell>
          <cell r="E162" t="str">
            <v>LT Bank Deposits - Fgn Curr</v>
          </cell>
          <cell r="F162" t="str">
            <v>A2</v>
          </cell>
          <cell r="G162" t="str">
            <v>C-</v>
          </cell>
          <cell r="H162" t="str">
            <v>baa2</v>
          </cell>
          <cell r="I162" t="str">
            <v>baa2</v>
          </cell>
          <cell r="J162" t="str">
            <v>A2</v>
          </cell>
          <cell r="K162" t="str">
            <v>(P)Baa1</v>
          </cell>
          <cell r="O162" t="str">
            <v>P-1</v>
          </cell>
          <cell r="P162" t="str">
            <v>Not on Watch</v>
          </cell>
        </row>
        <row r="163">
          <cell r="A163" t="str">
            <v>Citibank Japan Ltd.</v>
          </cell>
          <cell r="B163" t="str">
            <v>JAPAN</v>
          </cell>
          <cell r="C163" t="str">
            <v>Stable</v>
          </cell>
          <cell r="D163" t="str">
            <v>A3</v>
          </cell>
          <cell r="E163" t="str">
            <v>LT Bank Deposits - Fgn Curr</v>
          </cell>
          <cell r="F163" t="str">
            <v>A3</v>
          </cell>
          <cell r="G163" t="str">
            <v>C-</v>
          </cell>
          <cell r="H163" t="str">
            <v>baa2</v>
          </cell>
          <cell r="I163" t="str">
            <v>baa2</v>
          </cell>
          <cell r="O163" t="str">
            <v>P-2</v>
          </cell>
          <cell r="P163" t="str">
            <v>Not on Watch</v>
          </cell>
        </row>
        <row r="164">
          <cell r="A164" t="str">
            <v>Citibank Korea Inc</v>
          </cell>
          <cell r="B164" t="str">
            <v>KOREA</v>
          </cell>
          <cell r="C164" t="str">
            <v>Stable</v>
          </cell>
          <cell r="D164" t="str">
            <v>A2</v>
          </cell>
          <cell r="E164" t="str">
            <v>LT Bank Deposits - Fgn Curr</v>
          </cell>
          <cell r="F164" t="str">
            <v>A2</v>
          </cell>
          <cell r="G164" t="str">
            <v>C-</v>
          </cell>
          <cell r="H164" t="str">
            <v>baa2</v>
          </cell>
          <cell r="I164" t="str">
            <v>baa2</v>
          </cell>
          <cell r="O164" t="str">
            <v>P-1</v>
          </cell>
          <cell r="P164" t="str">
            <v>Not on Watch</v>
          </cell>
        </row>
        <row r="165">
          <cell r="A165" t="str">
            <v>Citibank, N.A.</v>
          </cell>
          <cell r="B165" t="str">
            <v>UNITED STATES</v>
          </cell>
          <cell r="C165" t="str">
            <v>Stable</v>
          </cell>
          <cell r="D165" t="str">
            <v>A2</v>
          </cell>
          <cell r="E165" t="str">
            <v>LT Bank Deposits - Dom Curr</v>
          </cell>
          <cell r="F165" t="str">
            <v>A2</v>
          </cell>
          <cell r="G165" t="str">
            <v>C-</v>
          </cell>
          <cell r="H165" t="str">
            <v>baa2</v>
          </cell>
          <cell r="I165" t="str">
            <v>baa2</v>
          </cell>
          <cell r="J165" t="str">
            <v>(P)A2</v>
          </cell>
          <cell r="O165" t="str">
            <v>P-1</v>
          </cell>
          <cell r="P165" t="str">
            <v>Not On Watch</v>
          </cell>
        </row>
        <row r="166">
          <cell r="A166" t="str">
            <v>Citigroup Global Mkts Deutsch. AG&amp;Co</v>
          </cell>
          <cell r="B166" t="str">
            <v>GERMANY</v>
          </cell>
          <cell r="C166" t="str">
            <v>Stable</v>
          </cell>
          <cell r="D166" t="str">
            <v>A2</v>
          </cell>
          <cell r="E166" t="str">
            <v>LT Bank Deposits - Fgn Curr</v>
          </cell>
          <cell r="F166" t="str">
            <v>A2</v>
          </cell>
          <cell r="G166" t="str">
            <v>C-</v>
          </cell>
          <cell r="H166" t="str">
            <v>baa2</v>
          </cell>
          <cell r="I166" t="str">
            <v>baa2</v>
          </cell>
          <cell r="O166" t="str">
            <v>P-1</v>
          </cell>
          <cell r="P166" t="str">
            <v>Not on Watch</v>
          </cell>
        </row>
        <row r="167">
          <cell r="A167" t="str">
            <v>Clientis AG</v>
          </cell>
          <cell r="B167" t="str">
            <v>SWITZERLAND</v>
          </cell>
          <cell r="C167" t="str">
            <v>Negative (multiple)</v>
          </cell>
          <cell r="D167" t="str">
            <v>A3</v>
          </cell>
          <cell r="E167" t="str">
            <v>LT Bank Deposits - Fgn Curr</v>
          </cell>
          <cell r="F167" t="str">
            <v>A3</v>
          </cell>
          <cell r="G167" t="str">
            <v>C-</v>
          </cell>
          <cell r="H167" t="str">
            <v>baa1</v>
          </cell>
          <cell r="I167" t="str">
            <v>baa1</v>
          </cell>
          <cell r="O167" t="str">
            <v>P-2</v>
          </cell>
          <cell r="P167" t="str">
            <v>Not on Watch</v>
          </cell>
        </row>
        <row r="168">
          <cell r="A168" t="str">
            <v>Commercial Bank of Qatar</v>
          </cell>
          <cell r="B168" t="str">
            <v>QATAR</v>
          </cell>
          <cell r="C168" t="str">
            <v>Stable</v>
          </cell>
          <cell r="D168" t="str">
            <v>A1</v>
          </cell>
          <cell r="E168" t="str">
            <v>LT Bank Deposits - Fgn Curr</v>
          </cell>
          <cell r="F168" t="str">
            <v>A1</v>
          </cell>
          <cell r="G168" t="str">
            <v>C-</v>
          </cell>
          <cell r="H168" t="str">
            <v>baa2</v>
          </cell>
          <cell r="I168" t="str">
            <v>baa2</v>
          </cell>
          <cell r="J168" t="str">
            <v>(P)A1</v>
          </cell>
          <cell r="K168" t="str">
            <v>(P)Baa1</v>
          </cell>
          <cell r="O168" t="str">
            <v>P-1</v>
          </cell>
          <cell r="P168" t="str">
            <v>Not on Watch</v>
          </cell>
        </row>
        <row r="169">
          <cell r="A169" t="str">
            <v>Commerzbank International S.A.</v>
          </cell>
          <cell r="B169" t="str">
            <v>LUXEMBOURG</v>
          </cell>
          <cell r="C169" t="str">
            <v>Stable</v>
          </cell>
          <cell r="D169" t="str">
            <v>Baa2</v>
          </cell>
          <cell r="E169" t="str">
            <v>LT Bank Deposits - Fgn Curr</v>
          </cell>
          <cell r="F169" t="str">
            <v>Baa2</v>
          </cell>
          <cell r="G169" t="str">
            <v>C-</v>
          </cell>
          <cell r="H169" t="str">
            <v>baa2</v>
          </cell>
          <cell r="I169" t="str">
            <v>baa2</v>
          </cell>
          <cell r="J169" t="str">
            <v>(P)Baa2</v>
          </cell>
          <cell r="O169" t="str">
            <v>P-2</v>
          </cell>
          <cell r="P169" t="str">
            <v>Not on Watch</v>
          </cell>
        </row>
        <row r="170">
          <cell r="A170" t="str">
            <v>Compass Bank</v>
          </cell>
          <cell r="B170" t="str">
            <v>UNITED STATES</v>
          </cell>
          <cell r="C170" t="str">
            <v>Stable</v>
          </cell>
          <cell r="D170" t="str">
            <v>Baa2</v>
          </cell>
          <cell r="E170" t="str">
            <v>LT Bank Deposits - Dom Curr</v>
          </cell>
          <cell r="F170" t="str">
            <v>Baa2</v>
          </cell>
          <cell r="G170" t="str">
            <v>C-</v>
          </cell>
          <cell r="H170" t="str">
            <v>baa2</v>
          </cell>
          <cell r="I170" t="str">
            <v>baa2</v>
          </cell>
          <cell r="J170" t="str">
            <v>(P)Baa2</v>
          </cell>
          <cell r="K170" t="str">
            <v>(P)Baa3</v>
          </cell>
          <cell r="O170" t="str">
            <v>P-2</v>
          </cell>
          <cell r="P170" t="str">
            <v>Not on Watch</v>
          </cell>
        </row>
        <row r="171">
          <cell r="A171" t="str">
            <v>Credit Industriel et Commercial</v>
          </cell>
          <cell r="B171" t="str">
            <v>FRANCE</v>
          </cell>
          <cell r="C171" t="str">
            <v>Negative (multiple)</v>
          </cell>
          <cell r="D171" t="str">
            <v>Aa3</v>
          </cell>
          <cell r="E171" t="str">
            <v>LT Bank Deposits - Fgn Curr</v>
          </cell>
          <cell r="F171" t="str">
            <v>Aa3</v>
          </cell>
          <cell r="G171" t="str">
            <v>C-</v>
          </cell>
          <cell r="H171" t="str">
            <v>baa2</v>
          </cell>
          <cell r="I171" t="str">
            <v>a3</v>
          </cell>
          <cell r="J171" t="str">
            <v>Aa3</v>
          </cell>
          <cell r="K171" t="str">
            <v>A3</v>
          </cell>
          <cell r="O171" t="str">
            <v>P-1</v>
          </cell>
          <cell r="P171" t="str">
            <v>Not on Watch</v>
          </cell>
        </row>
        <row r="172">
          <cell r="A172" t="str">
            <v>Credit Suisse AG</v>
          </cell>
          <cell r="B172" t="str">
            <v>SWITZERLAND</v>
          </cell>
          <cell r="C172" t="str">
            <v>Negative</v>
          </cell>
          <cell r="D172" t="str">
            <v>A1</v>
          </cell>
          <cell r="E172" t="str">
            <v>LT Bank Deposits - Fgn Curr</v>
          </cell>
          <cell r="F172" t="str">
            <v>A1</v>
          </cell>
          <cell r="G172" t="str">
            <v>C-</v>
          </cell>
          <cell r="H172" t="str">
            <v>baa1</v>
          </cell>
          <cell r="I172" t="str">
            <v>baa1</v>
          </cell>
          <cell r="J172" t="str">
            <v>A1</v>
          </cell>
          <cell r="K172" t="str">
            <v>Baa2</v>
          </cell>
          <cell r="L172" t="str">
            <v>(P)Baa3</v>
          </cell>
          <cell r="M172" t="str">
            <v>(P)Ba1</v>
          </cell>
          <cell r="N172" t="str">
            <v>Ba1</v>
          </cell>
          <cell r="O172" t="str">
            <v>P-1</v>
          </cell>
          <cell r="P172" t="str">
            <v>Not On Watch</v>
          </cell>
        </row>
        <row r="173">
          <cell r="A173" t="str">
            <v>CTBC Bank Co., Ltd.</v>
          </cell>
          <cell r="B173" t="str">
            <v>TAIWAN</v>
          </cell>
          <cell r="C173" t="str">
            <v>Negative</v>
          </cell>
          <cell r="D173" t="str">
            <v>A2</v>
          </cell>
          <cell r="E173" t="str">
            <v>LT Bank Deposits - Fgn Curr</v>
          </cell>
          <cell r="F173" t="str">
            <v>A2</v>
          </cell>
          <cell r="G173" t="str">
            <v>C-</v>
          </cell>
          <cell r="H173" t="str">
            <v>baa2</v>
          </cell>
          <cell r="I173" t="str">
            <v>baa2</v>
          </cell>
          <cell r="O173" t="str">
            <v>P-1</v>
          </cell>
          <cell r="P173" t="str">
            <v>Not on Watch</v>
          </cell>
        </row>
        <row r="174">
          <cell r="A174" t="str">
            <v>Daegu Bank, Ltd.</v>
          </cell>
          <cell r="B174" t="str">
            <v>KOREA</v>
          </cell>
          <cell r="C174" t="str">
            <v>Stable</v>
          </cell>
          <cell r="D174" t="str">
            <v>A2</v>
          </cell>
          <cell r="E174" t="str">
            <v>LT Bank Deposits - Fgn Curr</v>
          </cell>
          <cell r="F174" t="str">
            <v>A2</v>
          </cell>
          <cell r="G174" t="str">
            <v>C-</v>
          </cell>
          <cell r="H174" t="str">
            <v>baa1</v>
          </cell>
          <cell r="I174" t="str">
            <v>baa1</v>
          </cell>
          <cell r="J174" t="str">
            <v>A2</v>
          </cell>
          <cell r="O174" t="str">
            <v>P-1</v>
          </cell>
          <cell r="P174" t="str">
            <v>Not on Watch</v>
          </cell>
        </row>
        <row r="175">
          <cell r="A175" t="str">
            <v>Daishi Bank, Ltd. (The)</v>
          </cell>
          <cell r="B175" t="str">
            <v>JAPAN</v>
          </cell>
          <cell r="C175" t="str">
            <v>Stable</v>
          </cell>
          <cell r="D175" t="str">
            <v>A3</v>
          </cell>
          <cell r="E175" t="str">
            <v>LT Bank Deposits - Fgn Curr</v>
          </cell>
          <cell r="F175" t="str">
            <v>A3</v>
          </cell>
          <cell r="G175" t="str">
            <v>C-</v>
          </cell>
          <cell r="H175" t="str">
            <v>baa2</v>
          </cell>
          <cell r="I175" t="str">
            <v>baa2</v>
          </cell>
          <cell r="O175" t="str">
            <v>P-2</v>
          </cell>
          <cell r="P175" t="str">
            <v>Not on Watch</v>
          </cell>
        </row>
        <row r="176">
          <cell r="A176" t="str">
            <v>Danske Bank A/S</v>
          </cell>
          <cell r="B176" t="str">
            <v>DENMARK</v>
          </cell>
          <cell r="C176" t="str">
            <v>Positive (multiple)</v>
          </cell>
          <cell r="D176" t="str">
            <v>Baa1</v>
          </cell>
          <cell r="E176" t="str">
            <v>LT Bank Deposits - Fgn Curr</v>
          </cell>
          <cell r="F176" t="str">
            <v>Baa1</v>
          </cell>
          <cell r="G176" t="str">
            <v>C-</v>
          </cell>
          <cell r="H176" t="str">
            <v>baa2</v>
          </cell>
          <cell r="I176" t="str">
            <v>baa2</v>
          </cell>
          <cell r="J176" t="str">
            <v>Baa1</v>
          </cell>
          <cell r="L176" t="str">
            <v>Ba1</v>
          </cell>
          <cell r="M176" t="str">
            <v>Ba2</v>
          </cell>
          <cell r="O176" t="str">
            <v>P-2</v>
          </cell>
          <cell r="P176" t="str">
            <v>Not on Watch</v>
          </cell>
        </row>
        <row r="177">
          <cell r="A177" t="str">
            <v>Danske Bank Plc</v>
          </cell>
          <cell r="B177" t="str">
            <v>FINLAND</v>
          </cell>
          <cell r="C177" t="str">
            <v>Negative (multiple)</v>
          </cell>
          <cell r="D177" t="str">
            <v>A2</v>
          </cell>
          <cell r="E177" t="str">
            <v>LT Bank Deposits</v>
          </cell>
          <cell r="F177" t="str">
            <v>A2</v>
          </cell>
          <cell r="G177" t="str">
            <v>C-</v>
          </cell>
          <cell r="H177" t="str">
            <v>baa1</v>
          </cell>
          <cell r="I177" t="str">
            <v>baa1</v>
          </cell>
          <cell r="J177" t="str">
            <v>A2</v>
          </cell>
          <cell r="K177" t="str">
            <v>(P)Baa2</v>
          </cell>
          <cell r="O177" t="str">
            <v>P-1</v>
          </cell>
          <cell r="P177" t="str">
            <v>Not on Watch</v>
          </cell>
        </row>
        <row r="178">
          <cell r="A178" t="str">
            <v>DekaBank Deutsche Girozentrale</v>
          </cell>
          <cell r="B178" t="str">
            <v>GERMANY</v>
          </cell>
          <cell r="C178" t="str">
            <v>Negative (multiple)</v>
          </cell>
          <cell r="D178" t="str">
            <v>A1</v>
          </cell>
          <cell r="E178" t="str">
            <v>LT Bank Deposits - Fgn Curr</v>
          </cell>
          <cell r="F178" t="str">
            <v>A1</v>
          </cell>
          <cell r="G178" t="str">
            <v>C-</v>
          </cell>
          <cell r="H178" t="str">
            <v>baa2</v>
          </cell>
          <cell r="I178" t="str">
            <v>a3</v>
          </cell>
          <cell r="J178" t="str">
            <v>A1</v>
          </cell>
          <cell r="K178" t="str">
            <v>(P)Baa1</v>
          </cell>
          <cell r="O178" t="str">
            <v>P-1</v>
          </cell>
          <cell r="P178" t="str">
            <v>Not On Watch</v>
          </cell>
        </row>
        <row r="179">
          <cell r="A179" t="str">
            <v>Deutsche Apotheker- und Aerztebank eG</v>
          </cell>
          <cell r="B179" t="str">
            <v>GERMANY</v>
          </cell>
          <cell r="C179" t="str">
            <v>Stable</v>
          </cell>
          <cell r="D179" t="str">
            <v>A1</v>
          </cell>
          <cell r="E179" t="str">
            <v>LT Bank Deposits - Fgn Curr</v>
          </cell>
          <cell r="F179" t="str">
            <v>A1</v>
          </cell>
          <cell r="G179" t="str">
            <v>C-</v>
          </cell>
          <cell r="H179" t="str">
            <v>baa2</v>
          </cell>
          <cell r="I179" t="str">
            <v>a2</v>
          </cell>
          <cell r="J179" t="str">
            <v>A1</v>
          </cell>
          <cell r="K179" t="str">
            <v>A3</v>
          </cell>
          <cell r="O179" t="str">
            <v>P-1</v>
          </cell>
          <cell r="P179" t="str">
            <v>Not on Watch</v>
          </cell>
        </row>
        <row r="180">
          <cell r="A180" t="str">
            <v>DNB Bank ASA</v>
          </cell>
          <cell r="B180" t="str">
            <v>NORWAY</v>
          </cell>
          <cell r="C180" t="str">
            <v>Negative (multiple)</v>
          </cell>
          <cell r="D180" t="str">
            <v>A1</v>
          </cell>
          <cell r="E180" t="str">
            <v>LT Bank Deposits - Fgn Curr</v>
          </cell>
          <cell r="F180" t="str">
            <v>A1</v>
          </cell>
          <cell r="G180" t="str">
            <v>C-</v>
          </cell>
          <cell r="H180" t="str">
            <v>baa1</v>
          </cell>
          <cell r="I180" t="str">
            <v>baa1</v>
          </cell>
          <cell r="J180" t="str">
            <v>A1</v>
          </cell>
          <cell r="K180" t="str">
            <v>Baa2</v>
          </cell>
          <cell r="L180" t="str">
            <v>(P)Baa3</v>
          </cell>
          <cell r="N180" t="str">
            <v>Ba1</v>
          </cell>
          <cell r="O180" t="str">
            <v>P-1</v>
          </cell>
          <cell r="P180" t="str">
            <v>Not on Watch</v>
          </cell>
        </row>
        <row r="181">
          <cell r="A181" t="str">
            <v>DZ BANK AG</v>
          </cell>
          <cell r="B181" t="str">
            <v>GERMANY</v>
          </cell>
          <cell r="C181" t="str">
            <v>Stable</v>
          </cell>
          <cell r="D181" t="str">
            <v>A1</v>
          </cell>
          <cell r="E181" t="str">
            <v>LT Bank Deposits - Fgn Curr</v>
          </cell>
          <cell r="F181" t="str">
            <v>A1</v>
          </cell>
          <cell r="G181" t="str">
            <v>C-</v>
          </cell>
          <cell r="H181" t="str">
            <v>baa2</v>
          </cell>
          <cell r="I181" t="str">
            <v>a3</v>
          </cell>
          <cell r="J181" t="str">
            <v>A1</v>
          </cell>
          <cell r="K181" t="str">
            <v>Baa1</v>
          </cell>
          <cell r="O181" t="str">
            <v>P-1</v>
          </cell>
          <cell r="P181" t="str">
            <v>Not On Watch</v>
          </cell>
        </row>
        <row r="182">
          <cell r="A182" t="str">
            <v>DZ-Bank Ireland plc</v>
          </cell>
          <cell r="B182" t="str">
            <v>IRELAND</v>
          </cell>
          <cell r="C182" t="str">
            <v>Stable</v>
          </cell>
          <cell r="D182" t="str">
            <v>A3</v>
          </cell>
          <cell r="E182" t="str">
            <v>BACKED LT Bank Deposits - Fgn Curr</v>
          </cell>
          <cell r="G182" t="str">
            <v>C-</v>
          </cell>
          <cell r="H182" t="str">
            <v>baa2</v>
          </cell>
          <cell r="I182" t="str">
            <v>a3</v>
          </cell>
          <cell r="O182" t="str">
            <v>P-2</v>
          </cell>
          <cell r="P182" t="str">
            <v>Not on Watch</v>
          </cell>
        </row>
        <row r="183">
          <cell r="A183" t="str">
            <v>E. Sun Commercial Bank, Ltd.</v>
          </cell>
          <cell r="B183" t="str">
            <v>TAIWAN</v>
          </cell>
          <cell r="C183" t="str">
            <v>Stable</v>
          </cell>
          <cell r="D183" t="str">
            <v>A3</v>
          </cell>
          <cell r="E183" t="str">
            <v>LT Bank Deposits - Fgn Curr</v>
          </cell>
          <cell r="F183" t="str">
            <v>A3</v>
          </cell>
          <cell r="G183" t="str">
            <v>C-</v>
          </cell>
          <cell r="H183" t="str">
            <v>baa2</v>
          </cell>
          <cell r="I183" t="str">
            <v>baa2</v>
          </cell>
          <cell r="O183" t="str">
            <v>P-2</v>
          </cell>
          <cell r="P183" t="str">
            <v>Not on Watch</v>
          </cell>
        </row>
        <row r="184">
          <cell r="A184" t="str">
            <v>First Gulf Bank</v>
          </cell>
          <cell r="B184" t="str">
            <v>UNITED ARAB EMIRATES</v>
          </cell>
          <cell r="C184" t="str">
            <v>Stable</v>
          </cell>
          <cell r="D184" t="str">
            <v>A2</v>
          </cell>
          <cell r="E184" t="str">
            <v>LT Bank Deposits - Fgn Curr</v>
          </cell>
          <cell r="F184" t="str">
            <v>A2</v>
          </cell>
          <cell r="G184" t="str">
            <v>C-</v>
          </cell>
          <cell r="H184" t="str">
            <v>baa2</v>
          </cell>
          <cell r="I184" t="str">
            <v>baa2</v>
          </cell>
          <cell r="J184" t="str">
            <v>A2</v>
          </cell>
          <cell r="K184" t="str">
            <v>(P)Baa1</v>
          </cell>
          <cell r="O184" t="str">
            <v>P-1</v>
          </cell>
          <cell r="P184" t="str">
            <v>Not on Watch</v>
          </cell>
        </row>
        <row r="185">
          <cell r="A185" t="str">
            <v>First Midwest Bank</v>
          </cell>
          <cell r="B185" t="str">
            <v>UNITED STATES</v>
          </cell>
          <cell r="C185" t="str">
            <v>Stable</v>
          </cell>
          <cell r="D185" t="str">
            <v>Baa1</v>
          </cell>
          <cell r="E185" t="str">
            <v>LT Bank Deposits - Dom Curr</v>
          </cell>
          <cell r="F185" t="str">
            <v>Baa1</v>
          </cell>
          <cell r="G185" t="str">
            <v>C-</v>
          </cell>
          <cell r="H185" t="str">
            <v>baa1</v>
          </cell>
          <cell r="I185" t="str">
            <v>baa1</v>
          </cell>
          <cell r="O185" t="str">
            <v>P-2</v>
          </cell>
          <cell r="P185" t="str">
            <v>Not on Watch</v>
          </cell>
        </row>
        <row r="186">
          <cell r="A186" t="str">
            <v>First National Bank of Omaha</v>
          </cell>
          <cell r="B186" t="str">
            <v>UNITED STATES</v>
          </cell>
          <cell r="C186" t="str">
            <v>Stable</v>
          </cell>
          <cell r="D186" t="str">
            <v>Baa1</v>
          </cell>
          <cell r="E186" t="str">
            <v>LT Bank Deposits - Dom Curr</v>
          </cell>
          <cell r="F186" t="str">
            <v>Baa1</v>
          </cell>
          <cell r="G186" t="str">
            <v>C-</v>
          </cell>
          <cell r="H186" t="str">
            <v>baa1</v>
          </cell>
          <cell r="I186" t="str">
            <v>baa1</v>
          </cell>
          <cell r="O186" t="str">
            <v>P-2</v>
          </cell>
          <cell r="P186" t="str">
            <v>Not on Watch</v>
          </cell>
        </row>
        <row r="187">
          <cell r="A187" t="str">
            <v>First National Bank of Pennsylvania</v>
          </cell>
          <cell r="B187" t="str">
            <v>UNITED STATES</v>
          </cell>
          <cell r="C187" t="str">
            <v>Stable</v>
          </cell>
          <cell r="D187" t="str">
            <v>Baa2</v>
          </cell>
          <cell r="E187" t="str">
            <v>LT Bank Deposits - Dom Curr</v>
          </cell>
          <cell r="F187" t="str">
            <v>Baa2</v>
          </cell>
          <cell r="G187" t="str">
            <v>C-</v>
          </cell>
          <cell r="H187" t="str">
            <v>baa2</v>
          </cell>
          <cell r="I187" t="str">
            <v>baa2</v>
          </cell>
          <cell r="O187" t="str">
            <v>P-2</v>
          </cell>
          <cell r="P187" t="str">
            <v>Not on Watch</v>
          </cell>
        </row>
        <row r="188">
          <cell r="A188" t="str">
            <v>First Tennessee Bank, National Association</v>
          </cell>
          <cell r="B188" t="str">
            <v>UNITED STATES</v>
          </cell>
          <cell r="C188" t="str">
            <v>Stable</v>
          </cell>
          <cell r="D188" t="str">
            <v>Baa2</v>
          </cell>
          <cell r="E188" t="str">
            <v>LT Bank Deposits - Dom Curr</v>
          </cell>
          <cell r="F188" t="str">
            <v>Baa2</v>
          </cell>
          <cell r="G188" t="str">
            <v>C-</v>
          </cell>
          <cell r="H188" t="str">
            <v>baa2</v>
          </cell>
          <cell r="I188" t="str">
            <v>baa2</v>
          </cell>
          <cell r="K188" t="str">
            <v>Baa3</v>
          </cell>
          <cell r="N188" t="str">
            <v>Ba2</v>
          </cell>
          <cell r="O188" t="str">
            <v>P-2</v>
          </cell>
          <cell r="P188" t="str">
            <v>Not on Watch</v>
          </cell>
        </row>
        <row r="189">
          <cell r="A189" t="str">
            <v>FirstRand Bank Limited</v>
          </cell>
          <cell r="B189" t="str">
            <v>SOUTH AFRICA</v>
          </cell>
          <cell r="C189" t="str">
            <v>Ratings Under Review</v>
          </cell>
          <cell r="D189" t="str">
            <v>Baa1</v>
          </cell>
          <cell r="E189" t="str">
            <v>LT Bank Deposits - Fgn Curr</v>
          </cell>
          <cell r="F189" t="str">
            <v>Baa1</v>
          </cell>
          <cell r="G189" t="str">
            <v>C-</v>
          </cell>
          <cell r="H189" t="str">
            <v>baa1</v>
          </cell>
          <cell r="I189" t="str">
            <v>baa1</v>
          </cell>
          <cell r="J189" t="str">
            <v>(P)A3</v>
          </cell>
          <cell r="K189" t="str">
            <v>Baa3</v>
          </cell>
          <cell r="L189" t="str">
            <v>Baa3</v>
          </cell>
          <cell r="O189" t="str">
            <v>P-2</v>
          </cell>
          <cell r="P189" t="str">
            <v>Possible Downgrade</v>
          </cell>
        </row>
        <row r="190">
          <cell r="A190" t="str">
            <v>GarantiBank International N.V.</v>
          </cell>
          <cell r="B190" t="str">
            <v>NETHERLANDS</v>
          </cell>
          <cell r="C190" t="str">
            <v>Negative</v>
          </cell>
          <cell r="D190" t="str">
            <v>Baa2</v>
          </cell>
          <cell r="E190" t="str">
            <v>LT Bank Deposits - Fgn Curr</v>
          </cell>
          <cell r="F190" t="str">
            <v>Baa2</v>
          </cell>
          <cell r="G190" t="str">
            <v>C-</v>
          </cell>
          <cell r="H190" t="str">
            <v>baa2</v>
          </cell>
          <cell r="I190" t="str">
            <v>baa2</v>
          </cell>
          <cell r="O190" t="str">
            <v>P-2</v>
          </cell>
          <cell r="P190" t="str">
            <v>Not on Watch</v>
          </cell>
        </row>
        <row r="191">
          <cell r="A191" t="str">
            <v>Goldman Sachs Bank USA</v>
          </cell>
          <cell r="B191" t="str">
            <v>UNITED STATES</v>
          </cell>
          <cell r="C191" t="str">
            <v>Stable</v>
          </cell>
          <cell r="D191" t="str">
            <v>A2</v>
          </cell>
          <cell r="E191" t="str">
            <v>LT Bank Deposits - Dom Curr</v>
          </cell>
          <cell r="F191" t="str">
            <v>A2</v>
          </cell>
          <cell r="G191" t="str">
            <v>C-</v>
          </cell>
          <cell r="H191" t="str">
            <v>baa1</v>
          </cell>
          <cell r="I191" t="str">
            <v>baa1</v>
          </cell>
          <cell r="O191" t="str">
            <v>P-1</v>
          </cell>
          <cell r="P191" t="str">
            <v>Not On Watch</v>
          </cell>
        </row>
        <row r="192">
          <cell r="A192" t="str">
            <v>Gunma Bank, Ltd. (The)</v>
          </cell>
          <cell r="B192" t="str">
            <v>JAPAN</v>
          </cell>
          <cell r="C192" t="str">
            <v>Stable</v>
          </cell>
          <cell r="D192" t="str">
            <v>A2</v>
          </cell>
          <cell r="E192" t="str">
            <v>LT Bank Deposits - Fgn Curr</v>
          </cell>
          <cell r="F192" t="str">
            <v>A2</v>
          </cell>
          <cell r="G192" t="str">
            <v>C-</v>
          </cell>
          <cell r="H192" t="str">
            <v>baa1</v>
          </cell>
          <cell r="I192" t="str">
            <v>baa1</v>
          </cell>
          <cell r="O192" t="str">
            <v>P-1</v>
          </cell>
          <cell r="P192" t="str">
            <v>Not on Watch</v>
          </cell>
        </row>
        <row r="193">
          <cell r="A193" t="str">
            <v>Hana Bank</v>
          </cell>
          <cell r="B193" t="str">
            <v>KOREA</v>
          </cell>
          <cell r="C193" t="str">
            <v>Stable</v>
          </cell>
          <cell r="D193" t="str">
            <v>A1</v>
          </cell>
          <cell r="E193" t="str">
            <v>LT Bank Deposits - Fgn Curr</v>
          </cell>
          <cell r="F193" t="str">
            <v>A1</v>
          </cell>
          <cell r="G193" t="str">
            <v>C-</v>
          </cell>
          <cell r="H193" t="str">
            <v>baa1</v>
          </cell>
          <cell r="I193" t="str">
            <v>baa1</v>
          </cell>
          <cell r="J193" t="str">
            <v>A1</v>
          </cell>
          <cell r="K193" t="str">
            <v>(P)Baa1</v>
          </cell>
          <cell r="L193" t="str">
            <v>(P)Baa2</v>
          </cell>
          <cell r="O193" t="str">
            <v>P-1</v>
          </cell>
          <cell r="P193" t="str">
            <v>Not on Watch</v>
          </cell>
        </row>
        <row r="194">
          <cell r="A194" t="str">
            <v>Hewlett-Packard International Bank Plc</v>
          </cell>
          <cell r="B194" t="str">
            <v>IRELAND</v>
          </cell>
          <cell r="C194" t="str">
            <v>Negative (multiple)</v>
          </cell>
          <cell r="D194" t="str">
            <v>Baa1</v>
          </cell>
          <cell r="E194" t="str">
            <v>LT Bank Deposits - Fgn Curr</v>
          </cell>
          <cell r="F194" t="str">
            <v>Baa1</v>
          </cell>
          <cell r="G194" t="str">
            <v>C-</v>
          </cell>
          <cell r="H194" t="str">
            <v>baa1</v>
          </cell>
          <cell r="I194" t="str">
            <v>baa1</v>
          </cell>
          <cell r="O194" t="str">
            <v>P-2</v>
          </cell>
          <cell r="P194" t="str">
            <v>Not on Watch</v>
          </cell>
        </row>
        <row r="195">
          <cell r="A195" t="str">
            <v>Hong Leong Bank Berhad</v>
          </cell>
          <cell r="B195" t="str">
            <v>MALAYSIA</v>
          </cell>
          <cell r="C195" t="str">
            <v>Stable (multiple)</v>
          </cell>
          <cell r="D195" t="str">
            <v>A3</v>
          </cell>
          <cell r="E195" t="str">
            <v>LT Bank Deposits - Fgn Curr</v>
          </cell>
          <cell r="F195" t="str">
            <v>A3</v>
          </cell>
          <cell r="G195" t="str">
            <v>C-</v>
          </cell>
          <cell r="H195" t="str">
            <v>baa1</v>
          </cell>
          <cell r="I195" t="str">
            <v>baa1</v>
          </cell>
          <cell r="J195" t="str">
            <v>A3</v>
          </cell>
          <cell r="O195" t="str">
            <v>P-2</v>
          </cell>
          <cell r="P195" t="str">
            <v>Not on Watch</v>
          </cell>
        </row>
        <row r="196">
          <cell r="A196" t="str">
            <v>HSBC Bank Australia Ltd</v>
          </cell>
          <cell r="B196" t="str">
            <v>AUSTRALIA</v>
          </cell>
          <cell r="C196" t="str">
            <v>Stable</v>
          </cell>
          <cell r="D196" t="str">
            <v>A1</v>
          </cell>
          <cell r="E196" t="str">
            <v>LT Bank Deposits - Fgn Curr</v>
          </cell>
          <cell r="F196" t="str">
            <v>A1</v>
          </cell>
          <cell r="G196" t="str">
            <v>C-</v>
          </cell>
          <cell r="H196" t="str">
            <v>baa1</v>
          </cell>
          <cell r="I196" t="str">
            <v>a1</v>
          </cell>
          <cell r="J196" t="str">
            <v>A1</v>
          </cell>
          <cell r="K196" t="str">
            <v>A2</v>
          </cell>
          <cell r="O196" t="str">
            <v>P-1</v>
          </cell>
          <cell r="P196" t="str">
            <v>Not on Watch</v>
          </cell>
        </row>
        <row r="197">
          <cell r="A197" t="str">
            <v>HSBC Bank Brasil S.A. - Banco Multiplo</v>
          </cell>
          <cell r="B197" t="str">
            <v>BRAZIL</v>
          </cell>
          <cell r="C197" t="str">
            <v>Negative (multiple)</v>
          </cell>
          <cell r="D197" t="str">
            <v>Baa2</v>
          </cell>
          <cell r="E197" t="str">
            <v>LT Bank Deposits - Fgn Curr</v>
          </cell>
          <cell r="F197" t="str">
            <v>Baa2</v>
          </cell>
          <cell r="G197" t="str">
            <v>C-</v>
          </cell>
          <cell r="H197" t="str">
            <v>baa2</v>
          </cell>
          <cell r="I197" t="str">
            <v>a1</v>
          </cell>
          <cell r="J197" t="str">
            <v>Baa1</v>
          </cell>
          <cell r="O197" t="str">
            <v>P-2</v>
          </cell>
          <cell r="P197" t="str">
            <v>Not on Watch</v>
          </cell>
        </row>
        <row r="198">
          <cell r="A198" t="str">
            <v>HSBC Bank Malaysia Berhad</v>
          </cell>
          <cell r="B198" t="str">
            <v>MALAYSIA</v>
          </cell>
          <cell r="C198" t="str">
            <v>Stable (multiple)</v>
          </cell>
          <cell r="D198" t="str">
            <v>A3</v>
          </cell>
          <cell r="E198" t="str">
            <v>LT Bank Deposits - Fgn Curr</v>
          </cell>
          <cell r="F198" t="str">
            <v>A3</v>
          </cell>
          <cell r="G198" t="str">
            <v>C-</v>
          </cell>
          <cell r="H198" t="str">
            <v>baa1</v>
          </cell>
          <cell r="I198" t="str">
            <v>a1</v>
          </cell>
          <cell r="O198" t="str">
            <v>P-2</v>
          </cell>
          <cell r="P198" t="str">
            <v>Not on Watch</v>
          </cell>
        </row>
        <row r="199">
          <cell r="A199" t="str">
            <v>HSBC Bank Middle East Limited</v>
          </cell>
          <cell r="B199" t="str">
            <v>JERSEY</v>
          </cell>
          <cell r="C199" t="str">
            <v>Stable</v>
          </cell>
          <cell r="D199" t="str">
            <v>A2</v>
          </cell>
          <cell r="E199" t="str">
            <v>LT Bank Deposits - Fgn Curr</v>
          </cell>
          <cell r="F199" t="str">
            <v>A2</v>
          </cell>
          <cell r="G199" t="str">
            <v>C-</v>
          </cell>
          <cell r="H199" t="str">
            <v>baa2</v>
          </cell>
          <cell r="I199" t="str">
            <v>a2</v>
          </cell>
          <cell r="J199" t="str">
            <v>A2</v>
          </cell>
          <cell r="K199" t="str">
            <v>(P)A3</v>
          </cell>
          <cell r="O199" t="str">
            <v>P-1</v>
          </cell>
          <cell r="P199" t="str">
            <v>Not on Watch</v>
          </cell>
        </row>
        <row r="200">
          <cell r="A200" t="str">
            <v>HSBC Bank USA, N.A.</v>
          </cell>
          <cell r="B200" t="str">
            <v>UNITED STATES</v>
          </cell>
          <cell r="C200" t="str">
            <v>Stable (multiple)</v>
          </cell>
          <cell r="D200" t="str">
            <v>A1</v>
          </cell>
          <cell r="E200" t="str">
            <v>LT Bank Deposits - Dom Curr</v>
          </cell>
          <cell r="F200" t="str">
            <v>A1</v>
          </cell>
          <cell r="G200" t="str">
            <v>C-</v>
          </cell>
          <cell r="H200" t="str">
            <v>baa1</v>
          </cell>
          <cell r="I200" t="str">
            <v>a1</v>
          </cell>
          <cell r="J200" t="str">
            <v>A1</v>
          </cell>
          <cell r="K200" t="str">
            <v>A2</v>
          </cell>
          <cell r="O200" t="str">
            <v>P-1</v>
          </cell>
          <cell r="P200" t="str">
            <v>Not on Watch</v>
          </cell>
        </row>
        <row r="201">
          <cell r="A201" t="str">
            <v>HSBC France</v>
          </cell>
          <cell r="B201" t="str">
            <v>FRANCE</v>
          </cell>
          <cell r="C201" t="str">
            <v>Negative (multiple)</v>
          </cell>
          <cell r="D201" t="str">
            <v>A1</v>
          </cell>
          <cell r="E201" t="str">
            <v>LT Bank Deposits - Fgn Curr</v>
          </cell>
          <cell r="F201" t="str">
            <v>A1</v>
          </cell>
          <cell r="G201" t="str">
            <v>C-</v>
          </cell>
          <cell r="H201" t="str">
            <v>baa2</v>
          </cell>
          <cell r="I201" t="str">
            <v>a2</v>
          </cell>
          <cell r="J201" t="str">
            <v>A1</v>
          </cell>
          <cell r="K201" t="str">
            <v>(P)A3</v>
          </cell>
          <cell r="O201" t="str">
            <v>P-1</v>
          </cell>
          <cell r="P201" t="str">
            <v>Not on Watch</v>
          </cell>
        </row>
        <row r="202">
          <cell r="A202" t="str">
            <v>HSBC Mexico, S.A.</v>
          </cell>
          <cell r="B202" t="str">
            <v>MEXICO</v>
          </cell>
          <cell r="C202" t="str">
            <v>Stable</v>
          </cell>
          <cell r="D202" t="str">
            <v>A3</v>
          </cell>
          <cell r="E202" t="str">
            <v>LT Bank Deposits - Fgn Curr</v>
          </cell>
          <cell r="F202" t="str">
            <v>A3</v>
          </cell>
          <cell r="G202" t="str">
            <v>C-</v>
          </cell>
          <cell r="H202" t="str">
            <v>baa2</v>
          </cell>
          <cell r="I202" t="str">
            <v>a2</v>
          </cell>
          <cell r="J202" t="str">
            <v>A2</v>
          </cell>
          <cell r="K202" t="str">
            <v>A3</v>
          </cell>
          <cell r="L202" t="str">
            <v>(P)Baa1</v>
          </cell>
          <cell r="O202" t="str">
            <v>P-2</v>
          </cell>
          <cell r="P202" t="str">
            <v>Not on Watch</v>
          </cell>
        </row>
        <row r="203">
          <cell r="A203" t="str">
            <v>Hyakujushi Bank Limited</v>
          </cell>
          <cell r="B203" t="str">
            <v>JAPAN</v>
          </cell>
          <cell r="C203" t="str">
            <v>Stable</v>
          </cell>
          <cell r="D203" t="str">
            <v>A3</v>
          </cell>
          <cell r="E203" t="str">
            <v>LT Bank Deposits</v>
          </cell>
          <cell r="F203" t="str">
            <v>A3</v>
          </cell>
          <cell r="G203" t="str">
            <v>C-</v>
          </cell>
          <cell r="H203" t="str">
            <v>baa2</v>
          </cell>
          <cell r="I203" t="str">
            <v>baa2</v>
          </cell>
          <cell r="O203" t="str">
            <v>P-2</v>
          </cell>
          <cell r="P203" t="str">
            <v>Not on Watch</v>
          </cell>
        </row>
        <row r="204">
          <cell r="A204" t="str">
            <v>Industrial &amp; Comm'l Bank of China (Asia) Ltd.</v>
          </cell>
          <cell r="B204" t="str">
            <v>HONG KONG</v>
          </cell>
          <cell r="C204" t="str">
            <v>Stable</v>
          </cell>
          <cell r="D204" t="str">
            <v>A2</v>
          </cell>
          <cell r="E204" t="str">
            <v>LT Bank Deposits - Fgn Curr</v>
          </cell>
          <cell r="F204" t="str">
            <v>A2</v>
          </cell>
          <cell r="G204" t="str">
            <v>C-</v>
          </cell>
          <cell r="H204" t="str">
            <v>baa2</v>
          </cell>
          <cell r="I204" t="str">
            <v>a2</v>
          </cell>
          <cell r="J204" t="str">
            <v>A2</v>
          </cell>
          <cell r="K204" t="str">
            <v>Baa1</v>
          </cell>
          <cell r="O204" t="str">
            <v>P-1</v>
          </cell>
          <cell r="P204" t="str">
            <v>Not On Watch</v>
          </cell>
        </row>
        <row r="205">
          <cell r="A205" t="str">
            <v>Industrial &amp; Commercial Bank of China Ltd</v>
          </cell>
          <cell r="B205" t="str">
            <v>CHINA</v>
          </cell>
          <cell r="C205" t="str">
            <v>Stable</v>
          </cell>
          <cell r="D205" t="str">
            <v>A1</v>
          </cell>
          <cell r="E205" t="str">
            <v>LT Bank Deposits - Fgn Curr</v>
          </cell>
          <cell r="F205" t="str">
            <v>A1</v>
          </cell>
          <cell r="G205" t="str">
            <v>C-</v>
          </cell>
          <cell r="H205" t="str">
            <v>baa2</v>
          </cell>
          <cell r="I205" t="str">
            <v>baa2</v>
          </cell>
          <cell r="O205" t="str">
            <v>P-1</v>
          </cell>
          <cell r="P205" t="str">
            <v>Not on Watch</v>
          </cell>
        </row>
        <row r="206">
          <cell r="A206" t="str">
            <v>ING Bank N.V.</v>
          </cell>
          <cell r="B206" t="str">
            <v>NETHERLANDS</v>
          </cell>
          <cell r="C206" t="str">
            <v>Negative</v>
          </cell>
          <cell r="D206" t="str">
            <v>A2</v>
          </cell>
          <cell r="E206" t="str">
            <v>LT Bank Deposits</v>
          </cell>
          <cell r="F206" t="str">
            <v>A2</v>
          </cell>
          <cell r="G206" t="str">
            <v>C-</v>
          </cell>
          <cell r="H206" t="str">
            <v>baa1</v>
          </cell>
          <cell r="I206" t="str">
            <v>baa1</v>
          </cell>
          <cell r="J206" t="str">
            <v>A2</v>
          </cell>
          <cell r="K206" t="str">
            <v>Baa2</v>
          </cell>
          <cell r="O206" t="str">
            <v>P-1</v>
          </cell>
          <cell r="P206" t="str">
            <v>Not on Watch</v>
          </cell>
        </row>
        <row r="207">
          <cell r="A207" t="str">
            <v>ING Belgium SA/NV</v>
          </cell>
          <cell r="B207" t="str">
            <v>BELGIUM</v>
          </cell>
          <cell r="C207" t="str">
            <v>Negative</v>
          </cell>
          <cell r="D207" t="str">
            <v>A2</v>
          </cell>
          <cell r="E207" t="str">
            <v>LT Bank Deposits - Fgn Curr</v>
          </cell>
          <cell r="F207" t="str">
            <v>A2</v>
          </cell>
          <cell r="G207" t="str">
            <v>C-</v>
          </cell>
          <cell r="H207" t="str">
            <v>baa1</v>
          </cell>
          <cell r="I207" t="str">
            <v>baa1</v>
          </cell>
          <cell r="O207" t="str">
            <v>P-1</v>
          </cell>
          <cell r="P207" t="str">
            <v>Not on Watch</v>
          </cell>
        </row>
        <row r="208">
          <cell r="A208" t="str">
            <v>INTRUST Bank, N.A.</v>
          </cell>
          <cell r="B208" t="str">
            <v>UNITED STATES</v>
          </cell>
          <cell r="C208" t="str">
            <v>Stable</v>
          </cell>
          <cell r="D208" t="str">
            <v>Baa1</v>
          </cell>
          <cell r="E208" t="str">
            <v>LT Bank Deposits - Dom Curr</v>
          </cell>
          <cell r="F208" t="str">
            <v>Baa1</v>
          </cell>
          <cell r="G208" t="str">
            <v>C-</v>
          </cell>
          <cell r="H208" t="str">
            <v>baa1</v>
          </cell>
          <cell r="I208" t="str">
            <v>baa1</v>
          </cell>
          <cell r="O208" t="str">
            <v>P-2</v>
          </cell>
          <cell r="P208" t="str">
            <v>Not on Watch</v>
          </cell>
        </row>
        <row r="209">
          <cell r="A209" t="str">
            <v>Investec Bank Ltd.</v>
          </cell>
          <cell r="B209" t="str">
            <v>SOUTH AFRICA</v>
          </cell>
          <cell r="C209" t="str">
            <v>Ratings Under Review</v>
          </cell>
          <cell r="D209" t="str">
            <v>Baa1</v>
          </cell>
          <cell r="E209" t="str">
            <v>LT Bank Deposits - Fgn Curr</v>
          </cell>
          <cell r="F209" t="str">
            <v>Baa1</v>
          </cell>
          <cell r="G209" t="str">
            <v>C-</v>
          </cell>
          <cell r="H209" t="str">
            <v>baa1</v>
          </cell>
          <cell r="I209" t="str">
            <v>baa1</v>
          </cell>
          <cell r="J209" t="str">
            <v>Baa1</v>
          </cell>
          <cell r="K209" t="str">
            <v>(P)Baa2</v>
          </cell>
          <cell r="O209" t="str">
            <v>P-2</v>
          </cell>
          <cell r="P209" t="str">
            <v>Possible Downgrade</v>
          </cell>
        </row>
        <row r="210">
          <cell r="A210" t="str">
            <v>Itau Unibanco S.A.</v>
          </cell>
          <cell r="B210" t="str">
            <v>BRAZIL</v>
          </cell>
          <cell r="C210" t="str">
            <v>Negative (multiple)</v>
          </cell>
          <cell r="D210" t="str">
            <v>Baa2</v>
          </cell>
          <cell r="E210" t="str">
            <v>LT Bank Deposits - Fgn Curr</v>
          </cell>
          <cell r="F210" t="str">
            <v>Baa2</v>
          </cell>
          <cell r="G210" t="str">
            <v>C-</v>
          </cell>
          <cell r="H210" t="str">
            <v>baa1</v>
          </cell>
          <cell r="I210" t="str">
            <v>baa1</v>
          </cell>
          <cell r="J210" t="str">
            <v>(P)Baa1</v>
          </cell>
          <cell r="O210" t="str">
            <v>P-2</v>
          </cell>
          <cell r="P210" t="str">
            <v>Not on Watch</v>
          </cell>
        </row>
        <row r="211">
          <cell r="A211" t="str">
            <v>Joyo Bank, Ltd.</v>
          </cell>
          <cell r="B211" t="str">
            <v>JAPAN</v>
          </cell>
          <cell r="C211" t="str">
            <v>Stable</v>
          </cell>
          <cell r="D211" t="str">
            <v>A2</v>
          </cell>
          <cell r="E211" t="str">
            <v>LT Bank Deposits - Fgn Curr</v>
          </cell>
          <cell r="F211" t="str">
            <v>A2</v>
          </cell>
          <cell r="G211" t="str">
            <v>C-</v>
          </cell>
          <cell r="H211" t="str">
            <v>baa1</v>
          </cell>
          <cell r="I211" t="str">
            <v>baa1</v>
          </cell>
          <cell r="J211" t="str">
            <v>A2</v>
          </cell>
          <cell r="O211" t="str">
            <v>P-1</v>
          </cell>
          <cell r="P211" t="str">
            <v>Not on Watch</v>
          </cell>
        </row>
        <row r="212">
          <cell r="A212" t="str">
            <v>Jyske Bank A/S</v>
          </cell>
          <cell r="B212" t="str">
            <v>DENMARK</v>
          </cell>
          <cell r="C212" t="str">
            <v>Negative (multiple)</v>
          </cell>
          <cell r="D212" t="str">
            <v>Baa1</v>
          </cell>
          <cell r="E212" t="str">
            <v>LT Bank Deposits - Fgn Curr</v>
          </cell>
          <cell r="F212" t="str">
            <v>Baa1</v>
          </cell>
          <cell r="G212" t="str">
            <v>C-</v>
          </cell>
          <cell r="H212" t="str">
            <v>baa2</v>
          </cell>
          <cell r="I212" t="str">
            <v>baa2</v>
          </cell>
          <cell r="J212" t="str">
            <v>Baa1</v>
          </cell>
          <cell r="L212" t="str">
            <v>Ba1</v>
          </cell>
          <cell r="M212" t="str">
            <v>Ba2</v>
          </cell>
          <cell r="O212" t="str">
            <v>P-2</v>
          </cell>
          <cell r="P212" t="str">
            <v>Not on Watch</v>
          </cell>
        </row>
        <row r="213">
          <cell r="A213" t="str">
            <v>KASIKORNBANK Public Company Limited</v>
          </cell>
          <cell r="B213" t="str">
            <v>THAILAND</v>
          </cell>
          <cell r="C213" t="str">
            <v>Stable</v>
          </cell>
          <cell r="D213" t="str">
            <v>Baa1</v>
          </cell>
          <cell r="E213" t="str">
            <v>LT Bank Deposits - Fgn Curr</v>
          </cell>
          <cell r="F213" t="str">
            <v>Baa1</v>
          </cell>
          <cell r="G213" t="str">
            <v>C-</v>
          </cell>
          <cell r="H213" t="str">
            <v>baa2</v>
          </cell>
          <cell r="I213" t="str">
            <v>baa2</v>
          </cell>
          <cell r="J213" t="str">
            <v>(P)A3</v>
          </cell>
          <cell r="K213" t="str">
            <v>Baa3</v>
          </cell>
          <cell r="O213" t="str">
            <v>P-2</v>
          </cell>
          <cell r="P213" t="str">
            <v>Not on Watch</v>
          </cell>
        </row>
        <row r="214">
          <cell r="A214" t="str">
            <v>KBC Bank N.V.</v>
          </cell>
          <cell r="B214" t="str">
            <v>BELGIUM</v>
          </cell>
          <cell r="C214" t="str">
            <v>Negative (multiple)</v>
          </cell>
          <cell r="D214" t="str">
            <v>A2</v>
          </cell>
          <cell r="E214" t="str">
            <v>LT Bank Deposits - Fgn Curr</v>
          </cell>
          <cell r="F214" t="str">
            <v>A2</v>
          </cell>
          <cell r="G214" t="str">
            <v>C-</v>
          </cell>
          <cell r="H214" t="str">
            <v>baa2</v>
          </cell>
          <cell r="I214" t="str">
            <v>baa2</v>
          </cell>
          <cell r="L214" t="str">
            <v>Ba1</v>
          </cell>
          <cell r="O214" t="str">
            <v>P-1</v>
          </cell>
          <cell r="P214" t="str">
            <v>Not on Watch</v>
          </cell>
        </row>
        <row r="215">
          <cell r="A215" t="str">
            <v>Kinki Osaka Bank, Ltd. (The)</v>
          </cell>
          <cell r="B215" t="str">
            <v>JAPAN</v>
          </cell>
          <cell r="C215" t="str">
            <v>Stable</v>
          </cell>
          <cell r="D215" t="str">
            <v>A2</v>
          </cell>
          <cell r="E215" t="str">
            <v>LT Bank Deposits - Fgn Curr</v>
          </cell>
          <cell r="F215" t="str">
            <v>A2</v>
          </cell>
          <cell r="G215" t="str">
            <v>C-</v>
          </cell>
          <cell r="H215" t="str">
            <v>baa2</v>
          </cell>
          <cell r="I215" t="str">
            <v>a2</v>
          </cell>
          <cell r="O215" t="str">
            <v>P-1</v>
          </cell>
          <cell r="P215" t="str">
            <v>Not on Watch</v>
          </cell>
        </row>
        <row r="216">
          <cell r="A216" t="str">
            <v>Komercni Banka a.s.</v>
          </cell>
          <cell r="B216" t="str">
            <v>CZECH REPUBLIC</v>
          </cell>
          <cell r="C216" t="str">
            <v>Negative (multiple)</v>
          </cell>
          <cell r="D216" t="str">
            <v>A2</v>
          </cell>
          <cell r="E216" t="str">
            <v>LT Bank Deposits - Fgn Curr</v>
          </cell>
          <cell r="F216" t="str">
            <v>A2</v>
          </cell>
          <cell r="G216" t="str">
            <v>C-</v>
          </cell>
          <cell r="H216" t="str">
            <v>baa1</v>
          </cell>
          <cell r="I216" t="str">
            <v>baa1</v>
          </cell>
          <cell r="O216" t="str">
            <v>P-1</v>
          </cell>
          <cell r="P216" t="str">
            <v>Not on Watch</v>
          </cell>
        </row>
        <row r="217">
          <cell r="A217" t="str">
            <v>Kookmin Bank</v>
          </cell>
          <cell r="B217" t="str">
            <v>KOREA</v>
          </cell>
          <cell r="C217" t="str">
            <v>Stable</v>
          </cell>
          <cell r="D217" t="str">
            <v>A1</v>
          </cell>
          <cell r="E217" t="str">
            <v>LT Bank Deposits - Fgn Curr</v>
          </cell>
          <cell r="F217" t="str">
            <v>A1</v>
          </cell>
          <cell r="G217" t="str">
            <v>C-</v>
          </cell>
          <cell r="H217" t="str">
            <v>baa1</v>
          </cell>
          <cell r="I217" t="str">
            <v>baa1</v>
          </cell>
          <cell r="J217" t="str">
            <v>A1</v>
          </cell>
          <cell r="K217" t="str">
            <v>(P)Baa1</v>
          </cell>
          <cell r="L217" t="str">
            <v>(P)Baa2</v>
          </cell>
          <cell r="O217" t="str">
            <v>P-1</v>
          </cell>
          <cell r="P217" t="str">
            <v>Not on Watch</v>
          </cell>
        </row>
        <row r="218">
          <cell r="A218" t="str">
            <v>Korea Exchange Bank</v>
          </cell>
          <cell r="B218" t="str">
            <v>KOREA</v>
          </cell>
          <cell r="C218" t="str">
            <v>Stable</v>
          </cell>
          <cell r="D218" t="str">
            <v>A1</v>
          </cell>
          <cell r="E218" t="str">
            <v>LT Bank Deposits - Fgn Curr</v>
          </cell>
          <cell r="F218" t="str">
            <v>A1</v>
          </cell>
          <cell r="G218" t="str">
            <v>C-</v>
          </cell>
          <cell r="H218" t="str">
            <v>baa2</v>
          </cell>
          <cell r="I218" t="str">
            <v>baa1</v>
          </cell>
          <cell r="J218" t="str">
            <v>A1</v>
          </cell>
          <cell r="K218" t="str">
            <v>Baa1</v>
          </cell>
          <cell r="O218" t="str">
            <v>P-1</v>
          </cell>
          <cell r="P218" t="str">
            <v>Not on Watch</v>
          </cell>
        </row>
        <row r="219">
          <cell r="A219" t="str">
            <v>Kreissparkasse Koeln</v>
          </cell>
          <cell r="B219" t="str">
            <v>GERMANY</v>
          </cell>
          <cell r="C219" t="str">
            <v>Negative (multiple)</v>
          </cell>
          <cell r="D219" t="str">
            <v>Aa3</v>
          </cell>
          <cell r="E219" t="str">
            <v>LT Bank Deposits - Fgn Curr</v>
          </cell>
          <cell r="F219" t="str">
            <v>Aa3</v>
          </cell>
          <cell r="G219" t="str">
            <v>C-</v>
          </cell>
          <cell r="H219" t="str">
            <v>baa1</v>
          </cell>
          <cell r="I219" t="str">
            <v>a2</v>
          </cell>
          <cell r="J219" t="str">
            <v>Aa3</v>
          </cell>
          <cell r="O219" t="str">
            <v>P-1</v>
          </cell>
          <cell r="P219" t="str">
            <v>Not on Watch</v>
          </cell>
        </row>
        <row r="220">
          <cell r="A220" t="str">
            <v>Lansforsakringar Bank AB (publ)</v>
          </cell>
          <cell r="B220" t="str">
            <v>SWEDEN</v>
          </cell>
          <cell r="C220" t="str">
            <v>Stable</v>
          </cell>
          <cell r="D220" t="str">
            <v>A3</v>
          </cell>
          <cell r="E220" t="str">
            <v>LT Bank Deposits - Fgn Curr</v>
          </cell>
          <cell r="F220" t="str">
            <v>A3</v>
          </cell>
          <cell r="G220" t="str">
            <v>C-</v>
          </cell>
          <cell r="H220" t="str">
            <v>baa1</v>
          </cell>
          <cell r="I220" t="str">
            <v>a3</v>
          </cell>
          <cell r="J220" t="str">
            <v>A3</v>
          </cell>
          <cell r="O220" t="str">
            <v>P-2</v>
          </cell>
          <cell r="P220" t="str">
            <v>Not on Watch</v>
          </cell>
        </row>
        <row r="221">
          <cell r="A221" t="str">
            <v>LeasePlan Corporation N.V.</v>
          </cell>
          <cell r="B221" t="str">
            <v>NETHERLANDS</v>
          </cell>
          <cell r="C221" t="str">
            <v>Stable</v>
          </cell>
          <cell r="D221" t="str">
            <v>Baa2</v>
          </cell>
          <cell r="E221" t="str">
            <v>LT Bank Deposits - Dom Curr</v>
          </cell>
          <cell r="F221" t="str">
            <v>Baa2</v>
          </cell>
          <cell r="G221" t="str">
            <v>C-</v>
          </cell>
          <cell r="H221" t="str">
            <v>baa2</v>
          </cell>
          <cell r="I221" t="str">
            <v>baa2</v>
          </cell>
          <cell r="J221" t="str">
            <v>Baa2</v>
          </cell>
          <cell r="O221" t="str">
            <v>P-2</v>
          </cell>
          <cell r="P221" t="str">
            <v>Not on Watch</v>
          </cell>
        </row>
        <row r="222">
          <cell r="A222" t="str">
            <v>Lloyds Bank Plc</v>
          </cell>
          <cell r="B222" t="str">
            <v>UNITED KINGDOM</v>
          </cell>
          <cell r="C222" t="str">
            <v>Negative (multiple)</v>
          </cell>
          <cell r="D222" t="str">
            <v>A1</v>
          </cell>
          <cell r="E222" t="str">
            <v>LT Bank Deposits - Fgn Curr</v>
          </cell>
          <cell r="F222" t="str">
            <v>A1</v>
          </cell>
          <cell r="G222" t="str">
            <v>C-</v>
          </cell>
          <cell r="H222" t="str">
            <v>baa1</v>
          </cell>
          <cell r="I222" t="str">
            <v>baa1</v>
          </cell>
          <cell r="J222" t="str">
            <v>A1</v>
          </cell>
          <cell r="K222" t="str">
            <v>Baa2</v>
          </cell>
          <cell r="L222" t="str">
            <v>Baa3</v>
          </cell>
          <cell r="M222" t="str">
            <v>Ba1</v>
          </cell>
          <cell r="O222" t="str">
            <v>P-1</v>
          </cell>
          <cell r="P222" t="str">
            <v>Not On Watch</v>
          </cell>
        </row>
        <row r="223">
          <cell r="A223" t="str">
            <v>Macquarie Bank Limited</v>
          </cell>
          <cell r="B223" t="str">
            <v>AUSTRALIA</v>
          </cell>
          <cell r="C223" t="str">
            <v>Stable</v>
          </cell>
          <cell r="D223" t="str">
            <v>A2</v>
          </cell>
          <cell r="E223" t="str">
            <v>LT Bank Deposits - Fgn Curr</v>
          </cell>
          <cell r="F223" t="str">
            <v>A2</v>
          </cell>
          <cell r="G223" t="str">
            <v>C-</v>
          </cell>
          <cell r="H223" t="str">
            <v>baa1</v>
          </cell>
          <cell r="I223" t="str">
            <v>baa1</v>
          </cell>
          <cell r="J223" t="str">
            <v>A2</v>
          </cell>
          <cell r="K223" t="str">
            <v>Baa2</v>
          </cell>
          <cell r="O223" t="str">
            <v>P-1</v>
          </cell>
          <cell r="P223" t="str">
            <v>Not on Watch</v>
          </cell>
        </row>
        <row r="224">
          <cell r="A224" t="str">
            <v>Mega International Commercial Bank</v>
          </cell>
          <cell r="B224" t="str">
            <v>TAIWAN</v>
          </cell>
          <cell r="C224" t="str">
            <v>Stable</v>
          </cell>
          <cell r="D224" t="str">
            <v>A1</v>
          </cell>
          <cell r="E224" t="str">
            <v>LT Bank Deposits - Fgn Curr</v>
          </cell>
          <cell r="F224" t="str">
            <v>A1</v>
          </cell>
          <cell r="G224" t="str">
            <v>C-</v>
          </cell>
          <cell r="H224" t="str">
            <v>baa2</v>
          </cell>
          <cell r="I224" t="str">
            <v>baa2</v>
          </cell>
          <cell r="O224" t="str">
            <v>P-1</v>
          </cell>
          <cell r="P224" t="str">
            <v>Not on Watch</v>
          </cell>
        </row>
        <row r="225">
          <cell r="A225" t="str">
            <v>Mizrahi Tefahot Bank</v>
          </cell>
          <cell r="B225" t="str">
            <v>ISRAEL</v>
          </cell>
          <cell r="C225" t="str">
            <v>Negative</v>
          </cell>
          <cell r="D225" t="str">
            <v>A2</v>
          </cell>
          <cell r="E225" t="str">
            <v>LT Bank Deposits - Fgn Curr</v>
          </cell>
          <cell r="F225" t="str">
            <v>A2</v>
          </cell>
          <cell r="G225" t="str">
            <v>C-</v>
          </cell>
          <cell r="H225" t="str">
            <v>baa2</v>
          </cell>
          <cell r="I225" t="str">
            <v>baa2</v>
          </cell>
          <cell r="O225" t="str">
            <v>P-1</v>
          </cell>
          <cell r="P225" t="str">
            <v>Not on Watch</v>
          </cell>
        </row>
        <row r="226">
          <cell r="A226" t="str">
            <v>Mizuho Bank, Ltd.</v>
          </cell>
          <cell r="B226" t="str">
            <v>JAPAN</v>
          </cell>
          <cell r="C226" t="str">
            <v>Stable</v>
          </cell>
          <cell r="D226" t="str">
            <v>A1</v>
          </cell>
          <cell r="E226" t="str">
            <v>LT Bank Deposits - Fgn Curr</v>
          </cell>
          <cell r="F226" t="str">
            <v>A1</v>
          </cell>
          <cell r="G226" t="str">
            <v>C-</v>
          </cell>
          <cell r="H226" t="str">
            <v>baa1</v>
          </cell>
          <cell r="I226" t="str">
            <v>baa1</v>
          </cell>
          <cell r="J226" t="str">
            <v>A1</v>
          </cell>
          <cell r="K226" t="str">
            <v>A2</v>
          </cell>
          <cell r="L226" t="str">
            <v>(P)A3</v>
          </cell>
          <cell r="O226" t="str">
            <v>P-1</v>
          </cell>
          <cell r="P226" t="str">
            <v>Not on Watch</v>
          </cell>
        </row>
        <row r="227">
          <cell r="A227" t="str">
            <v>Mizuho Trust &amp; Banking Co., Ltd.</v>
          </cell>
          <cell r="B227" t="str">
            <v>JAPAN</v>
          </cell>
          <cell r="C227" t="str">
            <v>Stable</v>
          </cell>
          <cell r="D227" t="str">
            <v>A1</v>
          </cell>
          <cell r="E227" t="str">
            <v>LT Bank Deposits - Fgn Curr</v>
          </cell>
          <cell r="F227" t="str">
            <v>A1</v>
          </cell>
          <cell r="G227" t="str">
            <v>C-</v>
          </cell>
          <cell r="H227" t="str">
            <v>baa1</v>
          </cell>
          <cell r="I227" t="str">
            <v>baa1</v>
          </cell>
          <cell r="J227" t="str">
            <v>(P)A1</v>
          </cell>
          <cell r="K227" t="str">
            <v>A2</v>
          </cell>
          <cell r="O227" t="str">
            <v>P-1</v>
          </cell>
          <cell r="P227" t="str">
            <v>Not on Watch</v>
          </cell>
        </row>
        <row r="228">
          <cell r="A228" t="str">
            <v>Nedbank Limited</v>
          </cell>
          <cell r="B228" t="str">
            <v>SOUTH AFRICA</v>
          </cell>
          <cell r="C228" t="str">
            <v>Ratings Under Review</v>
          </cell>
          <cell r="D228" t="str">
            <v>Baa1</v>
          </cell>
          <cell r="E228" t="str">
            <v>LT Bank Deposits - Fgn Curr</v>
          </cell>
          <cell r="F228" t="str">
            <v>Baa1</v>
          </cell>
          <cell r="G228" t="str">
            <v>C-</v>
          </cell>
          <cell r="H228" t="str">
            <v>baa1</v>
          </cell>
          <cell r="I228" t="str">
            <v>baa1</v>
          </cell>
          <cell r="J228" t="str">
            <v>(P)A3</v>
          </cell>
          <cell r="K228" t="str">
            <v>Baa2</v>
          </cell>
          <cell r="O228" t="str">
            <v>P-2</v>
          </cell>
          <cell r="P228" t="str">
            <v>Possible Downgrade</v>
          </cell>
        </row>
        <row r="229">
          <cell r="A229" t="str">
            <v>Nordea Bank Danmark A/S</v>
          </cell>
          <cell r="B229" t="str">
            <v>DENMARK</v>
          </cell>
          <cell r="C229" t="str">
            <v>Stable</v>
          </cell>
          <cell r="D229" t="str">
            <v>A1</v>
          </cell>
          <cell r="E229" t="str">
            <v>LT Bank Deposits - Fgn Curr</v>
          </cell>
          <cell r="F229" t="str">
            <v>A1</v>
          </cell>
          <cell r="G229" t="str">
            <v>C-</v>
          </cell>
          <cell r="H229" t="str">
            <v>baa1</v>
          </cell>
          <cell r="I229" t="str">
            <v>a2</v>
          </cell>
          <cell r="J229" t="str">
            <v>(P)A1</v>
          </cell>
          <cell r="O229" t="str">
            <v>P-1</v>
          </cell>
          <cell r="P229" t="str">
            <v>Not on Watch</v>
          </cell>
        </row>
        <row r="230">
          <cell r="A230" t="str">
            <v>Nordea Bank Norge ASA</v>
          </cell>
          <cell r="B230" t="str">
            <v>NORWAY</v>
          </cell>
          <cell r="C230" t="str">
            <v>Negative (multiple)</v>
          </cell>
          <cell r="D230" t="str">
            <v>Aa3</v>
          </cell>
          <cell r="E230" t="str">
            <v>LT Bank Deposits - Fgn Curr</v>
          </cell>
          <cell r="F230" t="str">
            <v>Aa3</v>
          </cell>
          <cell r="G230" t="str">
            <v>C-</v>
          </cell>
          <cell r="H230" t="str">
            <v>baa1</v>
          </cell>
          <cell r="I230" t="str">
            <v>a2</v>
          </cell>
          <cell r="J230" t="str">
            <v>Aa3</v>
          </cell>
          <cell r="O230" t="str">
            <v>P-1</v>
          </cell>
          <cell r="P230" t="str">
            <v>Not on Watch</v>
          </cell>
        </row>
        <row r="231">
          <cell r="A231" t="str">
            <v>Norinchukin Bank</v>
          </cell>
          <cell r="B231" t="str">
            <v>JAPAN</v>
          </cell>
          <cell r="C231" t="str">
            <v>Stable</v>
          </cell>
          <cell r="D231" t="str">
            <v>A1</v>
          </cell>
          <cell r="E231" t="str">
            <v>LT Bank Deposits - Fgn Curr</v>
          </cell>
          <cell r="F231" t="str">
            <v>A1</v>
          </cell>
          <cell r="G231" t="str">
            <v>C-</v>
          </cell>
          <cell r="H231" t="str">
            <v>baa1</v>
          </cell>
          <cell r="I231" t="str">
            <v>baa1</v>
          </cell>
          <cell r="J231" t="str">
            <v>A1</v>
          </cell>
          <cell r="O231" t="str">
            <v>P-1</v>
          </cell>
          <cell r="P231" t="str">
            <v>Not on Watch</v>
          </cell>
        </row>
        <row r="232">
          <cell r="A232" t="str">
            <v>Oman Arab Bank (SAOC)</v>
          </cell>
          <cell r="B232" t="str">
            <v>OMAN</v>
          </cell>
          <cell r="C232" t="str">
            <v>Stable</v>
          </cell>
          <cell r="D232" t="str">
            <v>A2</v>
          </cell>
          <cell r="E232" t="str">
            <v>LT Bank Deposits - Fgn Curr</v>
          </cell>
          <cell r="F232" t="str">
            <v>A2</v>
          </cell>
          <cell r="G232" t="str">
            <v>C-</v>
          </cell>
          <cell r="H232" t="str">
            <v>baa2</v>
          </cell>
          <cell r="I232" t="str">
            <v>baa2</v>
          </cell>
          <cell r="O232" t="str">
            <v>P-1</v>
          </cell>
          <cell r="P232" t="str">
            <v>Not on Watch</v>
          </cell>
        </row>
        <row r="233">
          <cell r="A233" t="str">
            <v>Pohjola Bank plc</v>
          </cell>
          <cell r="B233" t="str">
            <v>FINLAND</v>
          </cell>
          <cell r="C233" t="str">
            <v>Negative (multiple)</v>
          </cell>
          <cell r="D233" t="str">
            <v>Aa3</v>
          </cell>
          <cell r="E233" t="str">
            <v>LT Bank Deposits - Fgn Curr</v>
          </cell>
          <cell r="F233" t="str">
            <v>Aa3</v>
          </cell>
          <cell r="G233" t="str">
            <v>C-</v>
          </cell>
          <cell r="H233" t="str">
            <v>baa2</v>
          </cell>
          <cell r="I233" t="str">
            <v>a3</v>
          </cell>
          <cell r="J233" t="str">
            <v>Aa3</v>
          </cell>
          <cell r="K233" t="str">
            <v>Baa1</v>
          </cell>
          <cell r="L233" t="str">
            <v>(P)Baa1</v>
          </cell>
          <cell r="N233" t="str">
            <v>Baa3</v>
          </cell>
          <cell r="O233" t="str">
            <v>P-1</v>
          </cell>
          <cell r="P233" t="str">
            <v>Not on Watch</v>
          </cell>
        </row>
        <row r="234">
          <cell r="A234" t="str">
            <v>Powszechna Kasa Oszczednosci Bank Polski S.A.</v>
          </cell>
          <cell r="B234" t="str">
            <v>POLAND</v>
          </cell>
          <cell r="C234" t="str">
            <v>Negative</v>
          </cell>
          <cell r="D234" t="str">
            <v>A2</v>
          </cell>
          <cell r="E234" t="str">
            <v>LT Bank Deposits - Fgn Curr</v>
          </cell>
          <cell r="F234" t="str">
            <v>A2</v>
          </cell>
          <cell r="G234" t="str">
            <v>C-</v>
          </cell>
          <cell r="H234" t="str">
            <v>baa2</v>
          </cell>
          <cell r="I234" t="str">
            <v>baa2</v>
          </cell>
          <cell r="J234" t="str">
            <v>A2</v>
          </cell>
          <cell r="O234" t="str">
            <v>P-1</v>
          </cell>
          <cell r="P234" t="str">
            <v>Not on Watch</v>
          </cell>
        </row>
        <row r="235">
          <cell r="A235" t="str">
            <v>Public Bank (Hong Kong) Limited</v>
          </cell>
          <cell r="B235" t="str">
            <v>HONG KONG</v>
          </cell>
          <cell r="C235" t="str">
            <v>Stable</v>
          </cell>
          <cell r="D235" t="str">
            <v>A3</v>
          </cell>
          <cell r="E235" t="str">
            <v>LT Bank Deposits - Fgn Curr</v>
          </cell>
          <cell r="F235" t="str">
            <v>A3</v>
          </cell>
          <cell r="G235" t="str">
            <v>C-</v>
          </cell>
          <cell r="H235" t="str">
            <v>baa2</v>
          </cell>
          <cell r="I235" t="str">
            <v>a3</v>
          </cell>
          <cell r="O235" t="str">
            <v>P-2</v>
          </cell>
          <cell r="P235" t="str">
            <v>Not on Watch</v>
          </cell>
        </row>
        <row r="236">
          <cell r="A236" t="str">
            <v>Qatar National Bank</v>
          </cell>
          <cell r="B236" t="str">
            <v>QATAR</v>
          </cell>
          <cell r="C236" t="str">
            <v>Stable</v>
          </cell>
          <cell r="D236" t="str">
            <v>Aa3</v>
          </cell>
          <cell r="E236" t="str">
            <v>LT Bank Deposits - Fgn Curr</v>
          </cell>
          <cell r="F236" t="str">
            <v>Aa3</v>
          </cell>
          <cell r="G236" t="str">
            <v>C-</v>
          </cell>
          <cell r="H236" t="str">
            <v>baa1</v>
          </cell>
          <cell r="I236" t="str">
            <v>baa1</v>
          </cell>
          <cell r="O236" t="str">
            <v>P-1</v>
          </cell>
          <cell r="P236" t="str">
            <v>Not on Watch</v>
          </cell>
        </row>
        <row r="237">
          <cell r="A237" t="str">
            <v>Raiffeisen-Landesbank Steiermark AG</v>
          </cell>
          <cell r="B237" t="str">
            <v>AUSTRIA</v>
          </cell>
          <cell r="C237" t="str">
            <v>Negative (multiple)</v>
          </cell>
          <cell r="D237" t="str">
            <v>A3</v>
          </cell>
          <cell r="E237" t="str">
            <v>LT Bank Deposits - Fgn Curr</v>
          </cell>
          <cell r="F237" t="str">
            <v>A3</v>
          </cell>
          <cell r="G237" t="str">
            <v>C-</v>
          </cell>
          <cell r="H237" t="str">
            <v>baa2</v>
          </cell>
          <cell r="I237" t="str">
            <v>baa2</v>
          </cell>
          <cell r="O237" t="str">
            <v>P-2</v>
          </cell>
          <cell r="P237" t="str">
            <v>Not on Watch</v>
          </cell>
        </row>
        <row r="238">
          <cell r="A238" t="str">
            <v>Raiffeisen-Landesbank Tirol AG</v>
          </cell>
          <cell r="B238" t="str">
            <v>AUSTRIA</v>
          </cell>
          <cell r="C238" t="str">
            <v>Negative (multiple)</v>
          </cell>
          <cell r="D238" t="str">
            <v>A3</v>
          </cell>
          <cell r="E238" t="str">
            <v>LT Bank Deposits - Dom Curr</v>
          </cell>
          <cell r="F238" t="str">
            <v>A3</v>
          </cell>
          <cell r="G238" t="str">
            <v>C-</v>
          </cell>
          <cell r="H238" t="str">
            <v>baa2</v>
          </cell>
          <cell r="I238" t="str">
            <v>baa2</v>
          </cell>
          <cell r="O238" t="str">
            <v>P-2</v>
          </cell>
          <cell r="P238" t="str">
            <v>Not on Watch</v>
          </cell>
        </row>
        <row r="239">
          <cell r="A239" t="str">
            <v>Raiffeisenlandesbank Vorarlberg</v>
          </cell>
          <cell r="B239" t="str">
            <v>AUSTRIA</v>
          </cell>
          <cell r="C239" t="str">
            <v>Negative (multiple)</v>
          </cell>
          <cell r="D239" t="str">
            <v>A3</v>
          </cell>
          <cell r="E239" t="str">
            <v>LT Bank Deposits - Fgn Curr</v>
          </cell>
          <cell r="F239" t="str">
            <v>A3</v>
          </cell>
          <cell r="G239" t="str">
            <v>C-</v>
          </cell>
          <cell r="H239" t="str">
            <v>baa2</v>
          </cell>
          <cell r="I239" t="str">
            <v>baa2</v>
          </cell>
          <cell r="O239" t="str">
            <v>P-2</v>
          </cell>
          <cell r="P239" t="str">
            <v>Not on Watch</v>
          </cell>
        </row>
        <row r="240">
          <cell r="A240" t="str">
            <v>Raiffeisenverband Salzburg</v>
          </cell>
          <cell r="B240" t="str">
            <v>AUSTRIA</v>
          </cell>
          <cell r="C240" t="str">
            <v>Negative (multiple)</v>
          </cell>
          <cell r="D240" t="str">
            <v>A3</v>
          </cell>
          <cell r="E240" t="str">
            <v>LT Bank Deposits - Fgn Curr</v>
          </cell>
          <cell r="F240" t="str">
            <v>A3</v>
          </cell>
          <cell r="G240" t="str">
            <v>C-</v>
          </cell>
          <cell r="H240" t="str">
            <v>baa2</v>
          </cell>
          <cell r="I240" t="str">
            <v>baa2</v>
          </cell>
          <cell r="O240" t="str">
            <v>P-2</v>
          </cell>
          <cell r="P240" t="str">
            <v>Not on Watch</v>
          </cell>
        </row>
        <row r="241">
          <cell r="A241" t="str">
            <v>Resona Bank, Ltd.</v>
          </cell>
          <cell r="B241" t="str">
            <v>JAPAN</v>
          </cell>
          <cell r="C241" t="str">
            <v>Stable</v>
          </cell>
          <cell r="D241" t="str">
            <v>A2</v>
          </cell>
          <cell r="E241" t="str">
            <v>LT Bank Deposits - Fgn Curr</v>
          </cell>
          <cell r="F241" t="str">
            <v>A2</v>
          </cell>
          <cell r="G241" t="str">
            <v>C-</v>
          </cell>
          <cell r="H241" t="str">
            <v>baa2</v>
          </cell>
          <cell r="I241" t="str">
            <v>baa2</v>
          </cell>
          <cell r="K241" t="str">
            <v>A3</v>
          </cell>
          <cell r="L241" t="str">
            <v>Baa1</v>
          </cell>
          <cell r="O241" t="str">
            <v>P-1</v>
          </cell>
          <cell r="P241" t="str">
            <v>Not on Watch</v>
          </cell>
        </row>
        <row r="242">
          <cell r="A242" t="str">
            <v>Ringkjobing Landbobank A/s</v>
          </cell>
          <cell r="B242" t="str">
            <v>DENMARK</v>
          </cell>
          <cell r="C242" t="str">
            <v>Stable</v>
          </cell>
          <cell r="D242" t="str">
            <v>Baa1</v>
          </cell>
          <cell r="E242" t="str">
            <v>LT Bank Deposits - Fgn Curr</v>
          </cell>
          <cell r="F242" t="str">
            <v>Baa1</v>
          </cell>
          <cell r="G242" t="str">
            <v>C-</v>
          </cell>
          <cell r="H242" t="str">
            <v>baa1</v>
          </cell>
          <cell r="I242" t="str">
            <v>baa1</v>
          </cell>
          <cell r="O242" t="str">
            <v>P-2</v>
          </cell>
          <cell r="P242" t="str">
            <v>Not on Watch</v>
          </cell>
        </row>
        <row r="243">
          <cell r="A243" t="str">
            <v>Saitama Resona Bank, Ltd.</v>
          </cell>
          <cell r="B243" t="str">
            <v>JAPAN</v>
          </cell>
          <cell r="C243" t="str">
            <v>Stable</v>
          </cell>
          <cell r="D243" t="str">
            <v>A2</v>
          </cell>
          <cell r="E243" t="str">
            <v>LT Bank Deposits - Fgn Curr</v>
          </cell>
          <cell r="F243" t="str">
            <v>A2</v>
          </cell>
          <cell r="G243" t="str">
            <v>C-</v>
          </cell>
          <cell r="H243" t="str">
            <v>baa2</v>
          </cell>
          <cell r="I243" t="str">
            <v>a2</v>
          </cell>
          <cell r="K243" t="str">
            <v>(P)A3</v>
          </cell>
          <cell r="L243" t="str">
            <v>(P)Baa1</v>
          </cell>
          <cell r="O243" t="str">
            <v>P-1</v>
          </cell>
          <cell r="P243" t="str">
            <v>Not on Watch</v>
          </cell>
        </row>
        <row r="244">
          <cell r="A244" t="str">
            <v>San-in Godo Bank, Ltd.</v>
          </cell>
          <cell r="B244" t="str">
            <v>JAPAN</v>
          </cell>
          <cell r="C244" t="str">
            <v>Stable</v>
          </cell>
          <cell r="D244" t="str">
            <v>A3</v>
          </cell>
          <cell r="E244" t="str">
            <v>LT Bank Deposits - Fgn Curr</v>
          </cell>
          <cell r="F244" t="str">
            <v>A3</v>
          </cell>
          <cell r="G244" t="str">
            <v>C-</v>
          </cell>
          <cell r="H244" t="str">
            <v>baa2</v>
          </cell>
          <cell r="I244" t="str">
            <v>baa2</v>
          </cell>
          <cell r="O244" t="str">
            <v>P-2</v>
          </cell>
          <cell r="P244" t="str">
            <v>Not on Watch</v>
          </cell>
        </row>
        <row r="245">
          <cell r="A245" t="str">
            <v>Santander Bank, N.A.</v>
          </cell>
          <cell r="B245" t="str">
            <v>UNITED STATES</v>
          </cell>
          <cell r="C245" t="str">
            <v>Stable</v>
          </cell>
          <cell r="D245" t="str">
            <v>Baa1</v>
          </cell>
          <cell r="E245" t="str">
            <v>LT Bank Deposits - Dom Curr</v>
          </cell>
          <cell r="F245" t="str">
            <v>Baa1</v>
          </cell>
          <cell r="G245" t="str">
            <v>C-</v>
          </cell>
          <cell r="H245" t="str">
            <v>baa1</v>
          </cell>
          <cell r="I245" t="str">
            <v>baa1</v>
          </cell>
          <cell r="J245" t="str">
            <v>(P)Baa1</v>
          </cell>
          <cell r="K245" t="str">
            <v>(P)Baa2</v>
          </cell>
          <cell r="O245" t="str">
            <v>P-2</v>
          </cell>
          <cell r="P245" t="str">
            <v>Not on Watch</v>
          </cell>
        </row>
        <row r="246">
          <cell r="A246" t="str">
            <v>Santander Consumer Finance S.A.</v>
          </cell>
          <cell r="B246" t="str">
            <v>SPAIN</v>
          </cell>
          <cell r="C246" t="str">
            <v>Stable</v>
          </cell>
          <cell r="D246" t="str">
            <v>Baa1</v>
          </cell>
          <cell r="E246" t="str">
            <v>LT Bank Deposits - Dom Curr</v>
          </cell>
          <cell r="F246" t="str">
            <v>Baa1</v>
          </cell>
          <cell r="G246" t="str">
            <v>C-</v>
          </cell>
          <cell r="H246" t="str">
            <v>baa2</v>
          </cell>
          <cell r="I246" t="str">
            <v>baa1</v>
          </cell>
          <cell r="J246" t="str">
            <v>Baa1</v>
          </cell>
          <cell r="K246" t="str">
            <v>Baa2</v>
          </cell>
          <cell r="O246" t="str">
            <v>P-2</v>
          </cell>
          <cell r="P246" t="str">
            <v>Not on Watch</v>
          </cell>
        </row>
        <row r="247">
          <cell r="A247" t="str">
            <v>Santander UK PLC</v>
          </cell>
          <cell r="B247" t="str">
            <v>UNITED KINGDOM</v>
          </cell>
          <cell r="C247" t="str">
            <v>Negative (multiple)</v>
          </cell>
          <cell r="D247" t="str">
            <v>A2</v>
          </cell>
          <cell r="E247" t="str">
            <v>LT Bank Deposits - Fgn Curr</v>
          </cell>
          <cell r="F247" t="str">
            <v>A2</v>
          </cell>
          <cell r="G247" t="str">
            <v>C-</v>
          </cell>
          <cell r="H247" t="str">
            <v>baa1</v>
          </cell>
          <cell r="I247" t="str">
            <v>baa1</v>
          </cell>
          <cell r="J247" t="str">
            <v>(P)A2</v>
          </cell>
          <cell r="K247" t="str">
            <v>Baa2</v>
          </cell>
          <cell r="L247" t="str">
            <v>Baa3</v>
          </cell>
          <cell r="M247" t="str">
            <v>Baa3</v>
          </cell>
          <cell r="O247" t="str">
            <v>P-1</v>
          </cell>
          <cell r="P247" t="str">
            <v>Not on Watch</v>
          </cell>
        </row>
        <row r="248">
          <cell r="A248" t="str">
            <v>Saudi Hollandi Bank</v>
          </cell>
          <cell r="B248" t="str">
            <v>SAUDI ARABIA</v>
          </cell>
          <cell r="C248" t="str">
            <v>Stable</v>
          </cell>
          <cell r="D248" t="str">
            <v>A1</v>
          </cell>
          <cell r="E248" t="str">
            <v>LT Bank Deposits - Fgn Curr</v>
          </cell>
          <cell r="F248" t="str">
            <v>A1</v>
          </cell>
          <cell r="G248" t="str">
            <v>C-</v>
          </cell>
          <cell r="H248" t="str">
            <v>baa1</v>
          </cell>
          <cell r="I248" t="str">
            <v>baa1</v>
          </cell>
          <cell r="O248" t="str">
            <v>P-1</v>
          </cell>
          <cell r="P248" t="str">
            <v>Not on Watch</v>
          </cell>
        </row>
        <row r="249">
          <cell r="A249" t="str">
            <v>Saudi Investment Bank</v>
          </cell>
          <cell r="B249" t="str">
            <v>SAUDI ARABIA</v>
          </cell>
          <cell r="C249" t="str">
            <v>Stable</v>
          </cell>
          <cell r="D249" t="str">
            <v>A2</v>
          </cell>
          <cell r="E249" t="str">
            <v>LT Bank Deposits - Fgn Curr</v>
          </cell>
          <cell r="F249" t="str">
            <v>A2</v>
          </cell>
          <cell r="G249" t="str">
            <v>C-</v>
          </cell>
          <cell r="H249" t="str">
            <v>baa2</v>
          </cell>
          <cell r="I249" t="str">
            <v>baa2</v>
          </cell>
          <cell r="O249" t="str">
            <v>P-1</v>
          </cell>
          <cell r="P249" t="str">
            <v>Not on Watch</v>
          </cell>
        </row>
        <row r="250">
          <cell r="A250" t="str">
            <v>Scotiabank Inverlat S.A.</v>
          </cell>
          <cell r="B250" t="str">
            <v>MEXICO</v>
          </cell>
          <cell r="C250" t="str">
            <v>Stable</v>
          </cell>
          <cell r="D250" t="str">
            <v>A3</v>
          </cell>
          <cell r="E250" t="str">
            <v>LT Bank Deposits - Fgn Curr</v>
          </cell>
          <cell r="F250" t="str">
            <v>A3</v>
          </cell>
          <cell r="G250" t="str">
            <v>C-</v>
          </cell>
          <cell r="H250" t="str">
            <v>baa2</v>
          </cell>
          <cell r="I250" t="str">
            <v>a3</v>
          </cell>
          <cell r="O250" t="str">
            <v>P-2</v>
          </cell>
          <cell r="P250" t="str">
            <v>Not on Watch</v>
          </cell>
        </row>
        <row r="251">
          <cell r="A251" t="str">
            <v>SEB</v>
          </cell>
          <cell r="B251" t="str">
            <v>SWEDEN</v>
          </cell>
          <cell r="C251" t="str">
            <v>Negative (multiple)</v>
          </cell>
          <cell r="D251" t="str">
            <v>A1</v>
          </cell>
          <cell r="E251" t="str">
            <v>LT Bank Deposits - Fgn Curr</v>
          </cell>
          <cell r="F251" t="str">
            <v>A1</v>
          </cell>
          <cell r="G251" t="str">
            <v>C-</v>
          </cell>
          <cell r="H251" t="str">
            <v>baa1</v>
          </cell>
          <cell r="I251" t="str">
            <v>baa1</v>
          </cell>
          <cell r="J251" t="str">
            <v>A1</v>
          </cell>
          <cell r="K251" t="str">
            <v>Baa2</v>
          </cell>
          <cell r="L251" t="str">
            <v>(P)Baa3</v>
          </cell>
          <cell r="M251" t="str">
            <v>Ba1</v>
          </cell>
          <cell r="N251" t="str">
            <v>Ba1</v>
          </cell>
          <cell r="O251" t="str">
            <v>P-1</v>
          </cell>
          <cell r="P251" t="str">
            <v>Not on Watch</v>
          </cell>
        </row>
        <row r="252">
          <cell r="A252" t="str">
            <v>Shinhan Bank</v>
          </cell>
          <cell r="B252" t="str">
            <v>KOREA</v>
          </cell>
          <cell r="C252" t="str">
            <v>Stable</v>
          </cell>
          <cell r="D252" t="str">
            <v>A1</v>
          </cell>
          <cell r="E252" t="str">
            <v>LT Bank Deposits - Fgn Curr</v>
          </cell>
          <cell r="F252" t="str">
            <v>A1</v>
          </cell>
          <cell r="G252" t="str">
            <v>C-</v>
          </cell>
          <cell r="H252" t="str">
            <v>baa1</v>
          </cell>
          <cell r="I252" t="str">
            <v>baa1</v>
          </cell>
          <cell r="J252" t="str">
            <v>A1</v>
          </cell>
          <cell r="K252" t="str">
            <v>(P)Baa1</v>
          </cell>
          <cell r="L252" t="str">
            <v>(P)Baa2</v>
          </cell>
          <cell r="N252" t="str">
            <v>Ba1</v>
          </cell>
          <cell r="O252" t="str">
            <v>P-1</v>
          </cell>
          <cell r="P252" t="str">
            <v>Not on Watch</v>
          </cell>
        </row>
        <row r="253">
          <cell r="A253" t="str">
            <v>Shinkin Central Bank</v>
          </cell>
          <cell r="B253" t="str">
            <v>JAPAN</v>
          </cell>
          <cell r="C253" t="str">
            <v>Stable</v>
          </cell>
          <cell r="D253" t="str">
            <v>A1</v>
          </cell>
          <cell r="E253" t="str">
            <v>LT Bank Deposits - Fgn Curr</v>
          </cell>
          <cell r="F253" t="str">
            <v>A1</v>
          </cell>
          <cell r="G253" t="str">
            <v>C-</v>
          </cell>
          <cell r="H253" t="str">
            <v>baa1</v>
          </cell>
          <cell r="I253" t="str">
            <v>baa1</v>
          </cell>
          <cell r="O253" t="str">
            <v>P-1</v>
          </cell>
          <cell r="P253" t="str">
            <v>Not on Watch</v>
          </cell>
        </row>
        <row r="254">
          <cell r="A254" t="str">
            <v>Siam Commercial Bank Public Company Limited</v>
          </cell>
          <cell r="B254" t="str">
            <v>THAILAND</v>
          </cell>
          <cell r="C254" t="str">
            <v>Stable</v>
          </cell>
          <cell r="D254" t="str">
            <v>Baa1</v>
          </cell>
          <cell r="E254" t="str">
            <v>LT Bank Deposits - Fgn Curr</v>
          </cell>
          <cell r="F254" t="str">
            <v>Baa1</v>
          </cell>
          <cell r="G254" t="str">
            <v>C-</v>
          </cell>
          <cell r="H254" t="str">
            <v>baa2</v>
          </cell>
          <cell r="I254" t="str">
            <v>baa2</v>
          </cell>
          <cell r="J254" t="str">
            <v>(P)A3</v>
          </cell>
          <cell r="O254" t="str">
            <v>P-2</v>
          </cell>
          <cell r="P254" t="str">
            <v>Not on Watch</v>
          </cell>
        </row>
        <row r="255">
          <cell r="A255" t="str">
            <v>SkandiaBanken AB</v>
          </cell>
          <cell r="B255" t="str">
            <v>SWEDEN</v>
          </cell>
          <cell r="C255" t="str">
            <v>Stable</v>
          </cell>
          <cell r="D255" t="str">
            <v>A3</v>
          </cell>
          <cell r="E255" t="str">
            <v>LT Bank Deposits - Fgn Curr</v>
          </cell>
          <cell r="F255" t="str">
            <v>A3</v>
          </cell>
          <cell r="G255" t="str">
            <v>C-</v>
          </cell>
          <cell r="H255" t="str">
            <v>baa1</v>
          </cell>
          <cell r="I255" t="str">
            <v>a3</v>
          </cell>
          <cell r="O255" t="str">
            <v>P-2</v>
          </cell>
          <cell r="P255" t="str">
            <v>Not on Watch</v>
          </cell>
        </row>
        <row r="256">
          <cell r="A256" t="str">
            <v>Societe Generale</v>
          </cell>
          <cell r="B256" t="str">
            <v>FRANCE</v>
          </cell>
          <cell r="C256" t="str">
            <v>Negative (multiple)</v>
          </cell>
          <cell r="D256" t="str">
            <v>A2</v>
          </cell>
          <cell r="E256" t="str">
            <v>LT Bank Deposits - Fgn Curr</v>
          </cell>
          <cell r="F256" t="str">
            <v>A2</v>
          </cell>
          <cell r="G256" t="str">
            <v>C-</v>
          </cell>
          <cell r="H256" t="str">
            <v>baa2</v>
          </cell>
          <cell r="I256" t="str">
            <v>baa2</v>
          </cell>
          <cell r="J256" t="str">
            <v>A2</v>
          </cell>
          <cell r="K256" t="str">
            <v>Baa3</v>
          </cell>
          <cell r="L256" t="str">
            <v>Ba1</v>
          </cell>
          <cell r="M256" t="str">
            <v>Ba2</v>
          </cell>
          <cell r="N256" t="str">
            <v>Ba2</v>
          </cell>
          <cell r="O256" t="str">
            <v>P-1</v>
          </cell>
          <cell r="P256" t="str">
            <v>Not On Watch</v>
          </cell>
        </row>
        <row r="257">
          <cell r="A257" t="str">
            <v>SpareBank 1 Nord-Norge</v>
          </cell>
          <cell r="B257" t="str">
            <v>NORWAY</v>
          </cell>
          <cell r="C257" t="str">
            <v>Negative (multiple)</v>
          </cell>
          <cell r="D257" t="str">
            <v>A2</v>
          </cell>
          <cell r="E257" t="str">
            <v>LT Bank Deposits - Fgn Curr</v>
          </cell>
          <cell r="F257" t="str">
            <v>A2</v>
          </cell>
          <cell r="G257" t="str">
            <v>C-</v>
          </cell>
          <cell r="H257" t="str">
            <v>baa1</v>
          </cell>
          <cell r="I257" t="str">
            <v>baa1</v>
          </cell>
          <cell r="J257" t="str">
            <v>A2</v>
          </cell>
          <cell r="K257" t="str">
            <v>(P)Baa2</v>
          </cell>
          <cell r="L257" t="str">
            <v>(P)Baa3</v>
          </cell>
          <cell r="O257" t="str">
            <v>P-1</v>
          </cell>
          <cell r="P257" t="str">
            <v>Not on Watch</v>
          </cell>
        </row>
        <row r="258">
          <cell r="A258" t="str">
            <v>SpareBank 1 SMN</v>
          </cell>
          <cell r="B258" t="str">
            <v>NORWAY</v>
          </cell>
          <cell r="C258" t="str">
            <v>Negative (multiple)</v>
          </cell>
          <cell r="D258" t="str">
            <v>A2</v>
          </cell>
          <cell r="E258" t="str">
            <v>LT Bank Deposits - Fgn Curr</v>
          </cell>
          <cell r="F258" t="str">
            <v>A2</v>
          </cell>
          <cell r="G258" t="str">
            <v>C-</v>
          </cell>
          <cell r="H258" t="str">
            <v>baa2</v>
          </cell>
          <cell r="I258" t="str">
            <v>baa1</v>
          </cell>
          <cell r="J258" t="str">
            <v>A2</v>
          </cell>
          <cell r="K258" t="str">
            <v>Baa2</v>
          </cell>
          <cell r="L258" t="str">
            <v>(P)Baa3</v>
          </cell>
          <cell r="O258" t="str">
            <v>P-1</v>
          </cell>
          <cell r="P258" t="str">
            <v>Not on Watch</v>
          </cell>
        </row>
        <row r="259">
          <cell r="A259" t="str">
            <v>SpareBank 1 SR-Bank ASA</v>
          </cell>
          <cell r="B259" t="str">
            <v>NORWAY</v>
          </cell>
          <cell r="C259" t="str">
            <v>Negative (multiple)</v>
          </cell>
          <cell r="D259" t="str">
            <v>A2</v>
          </cell>
          <cell r="E259" t="str">
            <v>LT Bank Deposits - Fgn Curr</v>
          </cell>
          <cell r="F259" t="str">
            <v>A2</v>
          </cell>
          <cell r="G259" t="str">
            <v>C-</v>
          </cell>
          <cell r="H259" t="str">
            <v>baa2</v>
          </cell>
          <cell r="I259" t="str">
            <v>baa1</v>
          </cell>
          <cell r="J259" t="str">
            <v>A2</v>
          </cell>
          <cell r="K259" t="str">
            <v>Baa2</v>
          </cell>
          <cell r="L259" t="str">
            <v>(P)Baa3</v>
          </cell>
          <cell r="O259" t="str">
            <v>P-1</v>
          </cell>
          <cell r="P259" t="str">
            <v>Not on Watch</v>
          </cell>
        </row>
        <row r="260">
          <cell r="A260" t="str">
            <v>Sparebanken Hedmark</v>
          </cell>
          <cell r="B260" t="str">
            <v>NORWAY</v>
          </cell>
          <cell r="C260" t="str">
            <v>Negative (multiple)</v>
          </cell>
          <cell r="D260" t="str">
            <v>A2</v>
          </cell>
          <cell r="E260" t="str">
            <v>LT Bank Deposits - Fgn Curr</v>
          </cell>
          <cell r="F260" t="str">
            <v>A2</v>
          </cell>
          <cell r="G260" t="str">
            <v>C-</v>
          </cell>
          <cell r="H260" t="str">
            <v>baa2</v>
          </cell>
          <cell r="I260" t="str">
            <v>baa1</v>
          </cell>
          <cell r="O260" t="str">
            <v>P-1</v>
          </cell>
          <cell r="P260" t="str">
            <v>Not on Watch</v>
          </cell>
        </row>
        <row r="261">
          <cell r="A261" t="str">
            <v>Sparebanken More</v>
          </cell>
          <cell r="B261" t="str">
            <v>NORWAY</v>
          </cell>
          <cell r="C261" t="str">
            <v>Negative (multiple)</v>
          </cell>
          <cell r="D261" t="str">
            <v>A3</v>
          </cell>
          <cell r="E261" t="str">
            <v>LT Bank Deposits - Fgn Curr</v>
          </cell>
          <cell r="F261" t="str">
            <v>A3</v>
          </cell>
          <cell r="G261" t="str">
            <v>C-</v>
          </cell>
          <cell r="H261" t="str">
            <v>baa2</v>
          </cell>
          <cell r="I261" t="str">
            <v>baa2</v>
          </cell>
          <cell r="O261" t="str">
            <v>P-2</v>
          </cell>
          <cell r="P261" t="str">
            <v>Not on Watch</v>
          </cell>
        </row>
        <row r="262">
          <cell r="A262" t="str">
            <v>Sparebanken Oest</v>
          </cell>
          <cell r="B262" t="str">
            <v>NORWAY</v>
          </cell>
          <cell r="C262" t="str">
            <v>Negative (multiple)</v>
          </cell>
          <cell r="D262" t="str">
            <v>Baa1</v>
          </cell>
          <cell r="E262" t="str">
            <v>LT Bank Deposits - Fgn Curr</v>
          </cell>
          <cell r="F262" t="str">
            <v>Baa1</v>
          </cell>
          <cell r="G262" t="str">
            <v>C-</v>
          </cell>
          <cell r="H262" t="str">
            <v>baa2</v>
          </cell>
          <cell r="I262" t="str">
            <v>baa2</v>
          </cell>
          <cell r="O262" t="str">
            <v>P-2</v>
          </cell>
          <cell r="P262" t="str">
            <v>Not on Watch</v>
          </cell>
        </row>
        <row r="263">
          <cell r="A263" t="str">
            <v>Sparebanken Sogn og Fjordane</v>
          </cell>
          <cell r="B263" t="str">
            <v>NORWAY</v>
          </cell>
          <cell r="C263" t="str">
            <v>Negative</v>
          </cell>
          <cell r="D263" t="str">
            <v>A3</v>
          </cell>
          <cell r="E263" t="str">
            <v>LT Bank Deposits - Fgn Curr</v>
          </cell>
          <cell r="F263" t="str">
            <v>A3</v>
          </cell>
          <cell r="G263" t="str">
            <v>C-</v>
          </cell>
          <cell r="H263" t="str">
            <v>baa2</v>
          </cell>
          <cell r="I263" t="str">
            <v>baa2</v>
          </cell>
          <cell r="O263" t="str">
            <v>P-2</v>
          </cell>
          <cell r="P263" t="str">
            <v>Not on Watch</v>
          </cell>
        </row>
        <row r="264">
          <cell r="A264" t="str">
            <v>Sparebanken Sor</v>
          </cell>
          <cell r="B264" t="str">
            <v>NORWAY</v>
          </cell>
          <cell r="C264" t="str">
            <v>Negative (multiple)</v>
          </cell>
          <cell r="D264" t="str">
            <v>A2</v>
          </cell>
          <cell r="E264" t="str">
            <v>LT Bank Deposits - Fgn Curr</v>
          </cell>
          <cell r="F264" t="str">
            <v>A2</v>
          </cell>
          <cell r="G264" t="str">
            <v>C-</v>
          </cell>
          <cell r="H264" t="str">
            <v>baa1</v>
          </cell>
          <cell r="I264" t="str">
            <v>baa1</v>
          </cell>
          <cell r="O264" t="str">
            <v>P-1</v>
          </cell>
          <cell r="P264" t="str">
            <v>Not on Watch</v>
          </cell>
        </row>
        <row r="265">
          <cell r="A265" t="str">
            <v>Sparebanken Vest</v>
          </cell>
          <cell r="B265" t="str">
            <v>NORWAY</v>
          </cell>
          <cell r="C265" t="str">
            <v>Negative (multiple)</v>
          </cell>
          <cell r="D265" t="str">
            <v>A2</v>
          </cell>
          <cell r="E265" t="str">
            <v>LT Bank Deposits - Fgn Curr</v>
          </cell>
          <cell r="F265" t="str">
            <v>A2</v>
          </cell>
          <cell r="G265" t="str">
            <v>C-</v>
          </cell>
          <cell r="H265" t="str">
            <v>baa1</v>
          </cell>
          <cell r="I265" t="str">
            <v>baa1</v>
          </cell>
          <cell r="J265" t="str">
            <v>A2</v>
          </cell>
          <cell r="K265" t="str">
            <v>(P)Baa2</v>
          </cell>
          <cell r="L265" t="str">
            <v>(P)Baa3</v>
          </cell>
          <cell r="O265" t="str">
            <v>P-1</v>
          </cell>
          <cell r="P265" t="str">
            <v>Not on Watch</v>
          </cell>
        </row>
        <row r="266">
          <cell r="A266" t="str">
            <v>Standard Bank of South Africa</v>
          </cell>
          <cell r="B266" t="str">
            <v>SOUTH AFRICA</v>
          </cell>
          <cell r="C266" t="str">
            <v>Ratings Under Review</v>
          </cell>
          <cell r="D266" t="str">
            <v>Baa1</v>
          </cell>
          <cell r="E266" t="str">
            <v>LT Bank Deposits - Fgn Curr</v>
          </cell>
          <cell r="F266" t="str">
            <v>Baa1</v>
          </cell>
          <cell r="G266" t="str">
            <v>C-</v>
          </cell>
          <cell r="H266" t="str">
            <v>baa1</v>
          </cell>
          <cell r="I266" t="str">
            <v>baa1</v>
          </cell>
          <cell r="O266" t="str">
            <v>P-2</v>
          </cell>
          <cell r="P266" t="str">
            <v>Possible Downgrade</v>
          </cell>
        </row>
        <row r="267">
          <cell r="A267" t="str">
            <v>Standard Chartered Bank Korea Limited</v>
          </cell>
          <cell r="B267" t="str">
            <v>KOREA</v>
          </cell>
          <cell r="C267" t="str">
            <v>Negative</v>
          </cell>
          <cell r="D267" t="str">
            <v>A1</v>
          </cell>
          <cell r="E267" t="str">
            <v>LT Bank Deposits - Fgn Curr</v>
          </cell>
          <cell r="F267" t="str">
            <v>A1</v>
          </cell>
          <cell r="G267" t="str">
            <v>C-</v>
          </cell>
          <cell r="H267" t="str">
            <v>baa2</v>
          </cell>
          <cell r="I267" t="str">
            <v>a2</v>
          </cell>
          <cell r="J267" t="str">
            <v>(P)A1</v>
          </cell>
          <cell r="O267" t="str">
            <v>P-1</v>
          </cell>
          <cell r="P267" t="str">
            <v>Not on Watch</v>
          </cell>
        </row>
        <row r="268">
          <cell r="A268" t="str">
            <v>Standard Chartered Bank Malaysia Berhad</v>
          </cell>
          <cell r="B268" t="str">
            <v>MALAYSIA</v>
          </cell>
          <cell r="C268" t="str">
            <v>Positive (multiple)</v>
          </cell>
          <cell r="D268" t="str">
            <v>A3</v>
          </cell>
          <cell r="E268" t="str">
            <v>LT Bank Deposits - Fgn Curr</v>
          </cell>
          <cell r="F268" t="str">
            <v>A3</v>
          </cell>
          <cell r="G268" t="str">
            <v>C-</v>
          </cell>
          <cell r="H268" t="str">
            <v>baa2</v>
          </cell>
          <cell r="I268" t="str">
            <v>a2</v>
          </cell>
          <cell r="O268" t="str">
            <v>P-2</v>
          </cell>
          <cell r="P268" t="str">
            <v>Not on Watch</v>
          </cell>
        </row>
        <row r="269">
          <cell r="A269" t="str">
            <v>State Bank of Mauritius Ltd.</v>
          </cell>
          <cell r="B269" t="str">
            <v>MAURITIUS</v>
          </cell>
          <cell r="C269" t="str">
            <v>Stable (multiple)</v>
          </cell>
          <cell r="D269" t="str">
            <v>Baa1</v>
          </cell>
          <cell r="E269" t="str">
            <v>LT Bank Deposits - Fgn Curr</v>
          </cell>
          <cell r="F269" t="str">
            <v>Baa1</v>
          </cell>
          <cell r="G269" t="str">
            <v>C-</v>
          </cell>
          <cell r="H269" t="str">
            <v>baa2</v>
          </cell>
          <cell r="I269" t="str">
            <v>baa2</v>
          </cell>
          <cell r="O269" t="str">
            <v>P-2</v>
          </cell>
          <cell r="P269" t="str">
            <v>Not on Watch</v>
          </cell>
        </row>
        <row r="270">
          <cell r="A270" t="str">
            <v>Suncorp-Metway Ltd.</v>
          </cell>
          <cell r="B270" t="str">
            <v>AUSTRALIA</v>
          </cell>
          <cell r="C270" t="str">
            <v>Stable</v>
          </cell>
          <cell r="D270" t="str">
            <v>A1</v>
          </cell>
          <cell r="E270" t="str">
            <v>LT Bank Deposits - Fgn Curr</v>
          </cell>
          <cell r="F270" t="str">
            <v>A1</v>
          </cell>
          <cell r="G270" t="str">
            <v>C-</v>
          </cell>
          <cell r="H270" t="str">
            <v>baa2</v>
          </cell>
          <cell r="I270" t="str">
            <v>a2</v>
          </cell>
          <cell r="J270" t="str">
            <v>A1</v>
          </cell>
          <cell r="K270" t="str">
            <v>(P)A3</v>
          </cell>
          <cell r="L270" t="str">
            <v>Baa1</v>
          </cell>
          <cell r="N270" t="str">
            <v>Baa2</v>
          </cell>
          <cell r="O270" t="str">
            <v>P-1</v>
          </cell>
          <cell r="P270" t="str">
            <v>Not on Watch</v>
          </cell>
        </row>
        <row r="271">
          <cell r="A271" t="str">
            <v>Suruga Bank, Ltd.</v>
          </cell>
          <cell r="B271" t="str">
            <v>JAPAN</v>
          </cell>
          <cell r="C271" t="str">
            <v>Stable</v>
          </cell>
          <cell r="D271" t="str">
            <v>A3</v>
          </cell>
          <cell r="E271" t="str">
            <v>LT Bank Deposits - Fgn Curr</v>
          </cell>
          <cell r="F271" t="str">
            <v>A3</v>
          </cell>
          <cell r="G271" t="str">
            <v>C-</v>
          </cell>
          <cell r="H271" t="str">
            <v>baa2</v>
          </cell>
          <cell r="I271" t="str">
            <v>baa2</v>
          </cell>
          <cell r="O271" t="str">
            <v>P-2</v>
          </cell>
          <cell r="P271" t="str">
            <v>Not on Watch</v>
          </cell>
        </row>
        <row r="272">
          <cell r="A272" t="str">
            <v>Susquehanna Bank</v>
          </cell>
          <cell r="B272" t="str">
            <v>UNITED STATES</v>
          </cell>
          <cell r="C272" t="str">
            <v>Stable</v>
          </cell>
          <cell r="D272" t="str">
            <v>Baa1</v>
          </cell>
          <cell r="E272" t="str">
            <v>LT Bank Deposits - Dom Curr</v>
          </cell>
          <cell r="F272" t="str">
            <v>Baa1</v>
          </cell>
          <cell r="G272" t="str">
            <v>C-</v>
          </cell>
          <cell r="H272" t="str">
            <v>baa1</v>
          </cell>
          <cell r="I272" t="str">
            <v>baa1</v>
          </cell>
          <cell r="O272" t="str">
            <v>P-2</v>
          </cell>
          <cell r="P272" t="str">
            <v>Not on Watch</v>
          </cell>
        </row>
        <row r="273">
          <cell r="A273" t="str">
            <v>Swedbank AB</v>
          </cell>
          <cell r="B273" t="str">
            <v>SWEDEN</v>
          </cell>
          <cell r="C273" t="str">
            <v>Negative (multiple)</v>
          </cell>
          <cell r="D273" t="str">
            <v>A1</v>
          </cell>
          <cell r="E273" t="str">
            <v>LT Bank Deposits - Fgn Curr</v>
          </cell>
          <cell r="F273" t="str">
            <v>A1</v>
          </cell>
          <cell r="G273" t="str">
            <v>C-</v>
          </cell>
          <cell r="H273" t="str">
            <v>baa1</v>
          </cell>
          <cell r="I273" t="str">
            <v>baa1</v>
          </cell>
          <cell r="J273" t="str">
            <v>A1</v>
          </cell>
          <cell r="K273" t="str">
            <v>Baa2</v>
          </cell>
          <cell r="L273" t="str">
            <v>(P)Baa3</v>
          </cell>
          <cell r="N273" t="str">
            <v>Ba1</v>
          </cell>
          <cell r="O273" t="str">
            <v>P-1</v>
          </cell>
          <cell r="P273" t="str">
            <v>Not On Watch</v>
          </cell>
        </row>
        <row r="274">
          <cell r="A274" t="str">
            <v>Sydbank A/S</v>
          </cell>
          <cell r="B274" t="str">
            <v>DENMARK</v>
          </cell>
          <cell r="C274" t="str">
            <v>Negative (multiple)</v>
          </cell>
          <cell r="D274" t="str">
            <v>Baa1</v>
          </cell>
          <cell r="E274" t="str">
            <v>LT Bank Deposits - Fgn Curr</v>
          </cell>
          <cell r="F274" t="str">
            <v>Baa1</v>
          </cell>
          <cell r="G274" t="str">
            <v>C-</v>
          </cell>
          <cell r="H274" t="str">
            <v>baa2</v>
          </cell>
          <cell r="I274" t="str">
            <v>baa2</v>
          </cell>
          <cell r="J274" t="str">
            <v>Baa1</v>
          </cell>
          <cell r="L274" t="str">
            <v>(P)Ba1</v>
          </cell>
          <cell r="M274" t="str">
            <v>Ba2</v>
          </cell>
          <cell r="O274" t="str">
            <v>P-2</v>
          </cell>
          <cell r="P274" t="str">
            <v>Not on Watch</v>
          </cell>
        </row>
        <row r="275">
          <cell r="A275" t="str">
            <v>Taipei Fubon Commercial Bank Co Ltd</v>
          </cell>
          <cell r="B275" t="str">
            <v>TAIWAN</v>
          </cell>
          <cell r="C275" t="str">
            <v>Stable</v>
          </cell>
          <cell r="D275" t="str">
            <v>A2</v>
          </cell>
          <cell r="E275" t="str">
            <v>LT Bank Deposits - Fgn Curr</v>
          </cell>
          <cell r="F275" t="str">
            <v>A2</v>
          </cell>
          <cell r="G275" t="str">
            <v>C-</v>
          </cell>
          <cell r="H275" t="str">
            <v>baa2</v>
          </cell>
          <cell r="I275" t="str">
            <v>baa2</v>
          </cell>
          <cell r="O275" t="str">
            <v>P-1</v>
          </cell>
          <cell r="P275" t="str">
            <v>Not on Watch</v>
          </cell>
        </row>
        <row r="276">
          <cell r="A276" t="str">
            <v>Tatra banka, a.s.</v>
          </cell>
          <cell r="B276" t="str">
            <v>SLOVAK REPUBLIC</v>
          </cell>
          <cell r="C276" t="str">
            <v>Negative</v>
          </cell>
          <cell r="D276" t="str">
            <v>A3</v>
          </cell>
          <cell r="E276" t="str">
            <v>LT Bank Deposits - Fgn Curr</v>
          </cell>
          <cell r="F276" t="str">
            <v>A3</v>
          </cell>
          <cell r="G276" t="str">
            <v>C-</v>
          </cell>
          <cell r="H276" t="str">
            <v>baa2</v>
          </cell>
          <cell r="I276" t="str">
            <v>baa2</v>
          </cell>
          <cell r="O276" t="str">
            <v>P-2</v>
          </cell>
          <cell r="P276" t="str">
            <v>Not on Watch</v>
          </cell>
        </row>
        <row r="277">
          <cell r="A277" t="str">
            <v>TCF National Bank</v>
          </cell>
          <cell r="B277" t="str">
            <v>UNITED STATES</v>
          </cell>
          <cell r="C277" t="str">
            <v>Stable</v>
          </cell>
          <cell r="D277" t="str">
            <v>Baa1</v>
          </cell>
          <cell r="E277" t="str">
            <v>LT Bank Deposits - Dom Curr</v>
          </cell>
          <cell r="F277" t="str">
            <v>Baa1</v>
          </cell>
          <cell r="G277" t="str">
            <v>C-</v>
          </cell>
          <cell r="H277" t="str">
            <v>baa1</v>
          </cell>
          <cell r="I277" t="str">
            <v>baa1</v>
          </cell>
          <cell r="K277" t="str">
            <v>Baa2</v>
          </cell>
          <cell r="O277" t="str">
            <v>P-2</v>
          </cell>
          <cell r="P277" t="str">
            <v>Not on Watch</v>
          </cell>
        </row>
        <row r="278">
          <cell r="A278" t="str">
            <v>Texas Capital Bank, National Association</v>
          </cell>
          <cell r="B278" t="str">
            <v>UNITED STATES</v>
          </cell>
          <cell r="C278" t="str">
            <v>Stable</v>
          </cell>
          <cell r="D278" t="str">
            <v>Baa2</v>
          </cell>
          <cell r="E278" t="str">
            <v>LT Bank Deposits - Dom Curr</v>
          </cell>
          <cell r="F278" t="str">
            <v>Baa2</v>
          </cell>
          <cell r="G278" t="str">
            <v>C-</v>
          </cell>
          <cell r="H278" t="str">
            <v>baa2</v>
          </cell>
          <cell r="I278" t="str">
            <v>baa2</v>
          </cell>
          <cell r="K278" t="str">
            <v>Baa3</v>
          </cell>
          <cell r="O278" t="str">
            <v>P-2</v>
          </cell>
          <cell r="P278" t="str">
            <v>Not on Watch</v>
          </cell>
        </row>
        <row r="279">
          <cell r="A279" t="str">
            <v>UBS AG</v>
          </cell>
          <cell r="B279" t="str">
            <v>SWITZERLAND</v>
          </cell>
          <cell r="C279" t="str">
            <v>Negative (multiple)</v>
          </cell>
          <cell r="D279" t="str">
            <v>A2</v>
          </cell>
          <cell r="E279" t="str">
            <v>LT Bank Deposits - Fgn Curr</v>
          </cell>
          <cell r="F279" t="str">
            <v>A2</v>
          </cell>
          <cell r="G279" t="str">
            <v>C-</v>
          </cell>
          <cell r="H279" t="str">
            <v>baa2</v>
          </cell>
          <cell r="I279" t="str">
            <v>baa2</v>
          </cell>
          <cell r="J279" t="str">
            <v>A2</v>
          </cell>
          <cell r="K279" t="str">
            <v>Baa3</v>
          </cell>
          <cell r="O279" t="str">
            <v>P-1</v>
          </cell>
          <cell r="P279" t="str">
            <v>Not On Watch</v>
          </cell>
        </row>
        <row r="280">
          <cell r="A280" t="str">
            <v>Valiant Bank AG</v>
          </cell>
          <cell r="B280" t="str">
            <v>SWITZERLAND</v>
          </cell>
          <cell r="C280" t="str">
            <v>Negative (multiple)</v>
          </cell>
          <cell r="D280" t="str">
            <v>A3</v>
          </cell>
          <cell r="E280" t="str">
            <v>LT Bank Deposits - Fgn Curr</v>
          </cell>
          <cell r="F280" t="str">
            <v>A3</v>
          </cell>
          <cell r="G280" t="str">
            <v>C-</v>
          </cell>
          <cell r="H280" t="str">
            <v>baa1</v>
          </cell>
          <cell r="I280" t="str">
            <v>baa1</v>
          </cell>
          <cell r="O280" t="str">
            <v>P-2</v>
          </cell>
          <cell r="P280" t="str">
            <v>Not on Watch</v>
          </cell>
        </row>
        <row r="281">
          <cell r="A281" t="str">
            <v>Victoria Teachers Mutual Bank</v>
          </cell>
          <cell r="B281" t="str">
            <v>AUSTRALIA</v>
          </cell>
          <cell r="C281" t="str">
            <v>Stable</v>
          </cell>
          <cell r="D281" t="str">
            <v>Baa1</v>
          </cell>
          <cell r="E281" t="str">
            <v>LT Bank Deposits - Fgn Curr</v>
          </cell>
          <cell r="F281" t="str">
            <v>Baa1</v>
          </cell>
          <cell r="G281" t="str">
            <v>C-</v>
          </cell>
          <cell r="H281" t="str">
            <v>baa1</v>
          </cell>
          <cell r="I281" t="str">
            <v>baa1</v>
          </cell>
          <cell r="O281" t="str">
            <v>P-2</v>
          </cell>
          <cell r="P281" t="str">
            <v>Not on Watch</v>
          </cell>
        </row>
        <row r="282">
          <cell r="A282" t="str">
            <v>Volkswagen Bank GmbH</v>
          </cell>
          <cell r="B282" t="str">
            <v>GERMANY</v>
          </cell>
          <cell r="C282" t="str">
            <v>Positive (multiple)</v>
          </cell>
          <cell r="D282" t="str">
            <v>A3</v>
          </cell>
          <cell r="E282" t="str">
            <v>LT Bank Deposits - Fgn Curr</v>
          </cell>
          <cell r="F282" t="str">
            <v>A3</v>
          </cell>
          <cell r="G282" t="str">
            <v>C-</v>
          </cell>
          <cell r="H282" t="str">
            <v>baa2</v>
          </cell>
          <cell r="I282" t="str">
            <v>a3</v>
          </cell>
          <cell r="J282" t="str">
            <v>A3</v>
          </cell>
          <cell r="K282" t="str">
            <v>Baa1</v>
          </cell>
          <cell r="O282" t="str">
            <v>P-2</v>
          </cell>
          <cell r="P282" t="str">
            <v>Not on Watch</v>
          </cell>
        </row>
        <row r="283">
          <cell r="A283" t="str">
            <v>Vseobecna uverova banka, a.s.</v>
          </cell>
          <cell r="B283" t="str">
            <v>SLOVAK REPUBLIC</v>
          </cell>
          <cell r="C283" t="str">
            <v>Negative</v>
          </cell>
          <cell r="D283" t="str">
            <v>A3</v>
          </cell>
          <cell r="E283" t="str">
            <v>LT Bank Deposits - Fgn Curr</v>
          </cell>
          <cell r="F283" t="str">
            <v>A3</v>
          </cell>
          <cell r="G283" t="str">
            <v>C-</v>
          </cell>
          <cell r="H283" t="str">
            <v>baa2</v>
          </cell>
          <cell r="I283" t="str">
            <v>baa2</v>
          </cell>
          <cell r="O283" t="str">
            <v>P-2</v>
          </cell>
          <cell r="P283" t="str">
            <v>Not on Watch</v>
          </cell>
        </row>
        <row r="284">
          <cell r="A284" t="str">
            <v>WGZ BANK AG</v>
          </cell>
          <cell r="B284" t="str">
            <v>GERMANY</v>
          </cell>
          <cell r="C284" t="str">
            <v>Stable</v>
          </cell>
          <cell r="D284" t="str">
            <v>A1</v>
          </cell>
          <cell r="E284" t="str">
            <v>LT Bank Deposits - Fgn Curr</v>
          </cell>
          <cell r="F284" t="str">
            <v>A1</v>
          </cell>
          <cell r="G284" t="str">
            <v>C-</v>
          </cell>
          <cell r="H284" t="str">
            <v>baa2</v>
          </cell>
          <cell r="I284" t="str">
            <v>a3</v>
          </cell>
          <cell r="J284" t="str">
            <v>A1</v>
          </cell>
          <cell r="O284" t="str">
            <v>P-1</v>
          </cell>
          <cell r="P284" t="str">
            <v>Not on Watch</v>
          </cell>
        </row>
        <row r="285">
          <cell r="A285" t="str">
            <v>WGZ Bank Ireland Plc</v>
          </cell>
          <cell r="B285" t="str">
            <v>IRELAND</v>
          </cell>
          <cell r="C285" t="str">
            <v>Stable</v>
          </cell>
          <cell r="D285" t="str">
            <v>A3</v>
          </cell>
          <cell r="E285" t="str">
            <v>LT Bank Deposits - Fgn Curr</v>
          </cell>
          <cell r="F285" t="str">
            <v>A3</v>
          </cell>
          <cell r="G285" t="str">
            <v>C-</v>
          </cell>
          <cell r="H285" t="str">
            <v>baa2</v>
          </cell>
          <cell r="I285" t="str">
            <v>a3</v>
          </cell>
          <cell r="O285" t="str">
            <v>P-2</v>
          </cell>
          <cell r="P285" t="str">
            <v>Not on Watch</v>
          </cell>
        </row>
        <row r="286">
          <cell r="A286" t="str">
            <v>Wing Lung Bank Limited</v>
          </cell>
          <cell r="B286" t="str">
            <v>HONG KONG</v>
          </cell>
          <cell r="C286" t="str">
            <v>Negative</v>
          </cell>
          <cell r="D286" t="str">
            <v>A3</v>
          </cell>
          <cell r="E286" t="str">
            <v>LT Bank Deposits - Fgn Curr</v>
          </cell>
          <cell r="F286" t="str">
            <v>A3</v>
          </cell>
          <cell r="G286" t="str">
            <v>C-</v>
          </cell>
          <cell r="H286" t="str">
            <v>baa1</v>
          </cell>
          <cell r="I286" t="str">
            <v>a3</v>
          </cell>
          <cell r="J286" t="str">
            <v>(P)A3</v>
          </cell>
          <cell r="K286" t="str">
            <v>Baa2</v>
          </cell>
          <cell r="O286" t="str">
            <v>P-2</v>
          </cell>
          <cell r="P286" t="str">
            <v>Not on Watch</v>
          </cell>
        </row>
        <row r="287">
          <cell r="A287" t="str">
            <v>Woori Bank</v>
          </cell>
          <cell r="B287" t="str">
            <v>KOREA</v>
          </cell>
          <cell r="C287" t="str">
            <v>Negative (multiple)</v>
          </cell>
          <cell r="D287" t="str">
            <v>A1</v>
          </cell>
          <cell r="E287" t="str">
            <v>LT Bank Deposits - Fgn Curr</v>
          </cell>
          <cell r="F287" t="str">
            <v>A1</v>
          </cell>
          <cell r="G287" t="str">
            <v>C-</v>
          </cell>
          <cell r="H287" t="str">
            <v>baa2</v>
          </cell>
          <cell r="I287" t="str">
            <v>baa2</v>
          </cell>
          <cell r="J287" t="str">
            <v>A1</v>
          </cell>
          <cell r="K287" t="str">
            <v>Baa3</v>
          </cell>
          <cell r="L287" t="str">
            <v>(P)Baa2</v>
          </cell>
          <cell r="N287" t="str">
            <v>Ba2</v>
          </cell>
          <cell r="O287" t="str">
            <v>P-1</v>
          </cell>
          <cell r="P287" t="str">
            <v>Not on Watch</v>
          </cell>
        </row>
        <row r="288">
          <cell r="A288" t="str">
            <v>American Express Bank, FSB</v>
          </cell>
          <cell r="B288" t="str">
            <v>UNITED STATES</v>
          </cell>
          <cell r="C288" t="str">
            <v>Stable</v>
          </cell>
          <cell r="D288" t="str">
            <v>A2</v>
          </cell>
          <cell r="E288" t="str">
            <v>LT Bank Deposits - Dom Curr</v>
          </cell>
          <cell r="F288" t="str">
            <v>A2</v>
          </cell>
          <cell r="G288" t="str">
            <v>C+</v>
          </cell>
          <cell r="H288" t="str">
            <v>a2</v>
          </cell>
          <cell r="I288" t="str">
            <v>a2</v>
          </cell>
          <cell r="J288" t="str">
            <v>A2</v>
          </cell>
          <cell r="O288" t="str">
            <v>P-1</v>
          </cell>
          <cell r="P288" t="str">
            <v>Not on Watch</v>
          </cell>
        </row>
        <row r="289">
          <cell r="A289" t="str">
            <v>American Express Centurion Bank</v>
          </cell>
          <cell r="B289" t="str">
            <v>UNITED STATES</v>
          </cell>
          <cell r="C289" t="str">
            <v>Stable</v>
          </cell>
          <cell r="D289" t="str">
            <v>A2</v>
          </cell>
          <cell r="E289" t="str">
            <v>LT Bank Deposits - Dom Curr</v>
          </cell>
          <cell r="F289" t="str">
            <v>A2</v>
          </cell>
          <cell r="G289" t="str">
            <v>C+</v>
          </cell>
          <cell r="H289" t="str">
            <v>a2</v>
          </cell>
          <cell r="I289" t="str">
            <v>a2</v>
          </cell>
          <cell r="J289" t="str">
            <v>A2</v>
          </cell>
          <cell r="O289" t="str">
            <v>P-1</v>
          </cell>
          <cell r="P289" t="str">
            <v>Not on Watch</v>
          </cell>
        </row>
        <row r="290">
          <cell r="A290" t="str">
            <v>ASB Bank Limited</v>
          </cell>
          <cell r="B290" t="str">
            <v>NEW ZEALAND</v>
          </cell>
          <cell r="C290" t="str">
            <v>Stable</v>
          </cell>
          <cell r="D290" t="str">
            <v>Aa3</v>
          </cell>
          <cell r="E290" t="str">
            <v>LT Bank Deposits - Fgn Curr</v>
          </cell>
          <cell r="F290" t="str">
            <v>Aa3</v>
          </cell>
          <cell r="G290" t="str">
            <v>C+</v>
          </cell>
          <cell r="H290" t="str">
            <v>a2</v>
          </cell>
          <cell r="I290" t="str">
            <v>a1</v>
          </cell>
          <cell r="J290" t="str">
            <v>Aa3</v>
          </cell>
          <cell r="K290" t="str">
            <v>A2</v>
          </cell>
          <cell r="O290" t="str">
            <v>P-1</v>
          </cell>
          <cell r="P290" t="str">
            <v>Not on Watch</v>
          </cell>
        </row>
        <row r="291">
          <cell r="A291" t="str">
            <v>Banco Santander-Chile</v>
          </cell>
          <cell r="B291" t="str">
            <v>CHILE</v>
          </cell>
          <cell r="C291" t="str">
            <v>Stable</v>
          </cell>
          <cell r="D291" t="str">
            <v>Aa3</v>
          </cell>
          <cell r="E291" t="str">
            <v>LT Bank Deposits - Fgn Curr</v>
          </cell>
          <cell r="F291" t="str">
            <v>Aa3</v>
          </cell>
          <cell r="G291" t="str">
            <v>C+</v>
          </cell>
          <cell r="H291" t="str">
            <v>a2</v>
          </cell>
          <cell r="I291" t="str">
            <v>a2</v>
          </cell>
          <cell r="J291" t="str">
            <v>Aa3</v>
          </cell>
          <cell r="K291" t="str">
            <v>A3</v>
          </cell>
          <cell r="O291" t="str">
            <v>P-1</v>
          </cell>
          <cell r="P291" t="str">
            <v>Not on Watch</v>
          </cell>
        </row>
        <row r="292">
          <cell r="A292" t="str">
            <v>Bank Julius Baer &amp; Co. Ltd.</v>
          </cell>
          <cell r="B292" t="str">
            <v>SWITZERLAND</v>
          </cell>
          <cell r="C292" t="str">
            <v>Negative</v>
          </cell>
          <cell r="D292" t="str">
            <v>A1</v>
          </cell>
          <cell r="E292" t="str">
            <v>LT Bank Deposits - Dom Curr</v>
          </cell>
          <cell r="F292" t="str">
            <v>A1</v>
          </cell>
          <cell r="G292" t="str">
            <v>C+</v>
          </cell>
          <cell r="H292" t="str">
            <v>a2</v>
          </cell>
          <cell r="I292" t="str">
            <v>a2</v>
          </cell>
          <cell r="O292" t="str">
            <v>P-1</v>
          </cell>
          <cell r="P292" t="str">
            <v>Not on Watch</v>
          </cell>
        </row>
        <row r="293">
          <cell r="A293" t="str">
            <v>Bank of China (Hong Kong) Limited</v>
          </cell>
          <cell r="B293" t="str">
            <v>HONG KONG</v>
          </cell>
          <cell r="C293" t="str">
            <v>Stable</v>
          </cell>
          <cell r="D293" t="str">
            <v>Aa3</v>
          </cell>
          <cell r="E293" t="str">
            <v>LT Bank Deposits - Fgn Curr</v>
          </cell>
          <cell r="F293" t="str">
            <v>Aa3</v>
          </cell>
          <cell r="G293" t="str">
            <v>C+</v>
          </cell>
          <cell r="H293" t="str">
            <v>a2</v>
          </cell>
          <cell r="I293" t="str">
            <v>a1</v>
          </cell>
          <cell r="J293" t="str">
            <v>Aa3</v>
          </cell>
          <cell r="K293" t="str">
            <v>A3</v>
          </cell>
          <cell r="O293" t="str">
            <v>P-1</v>
          </cell>
          <cell r="P293" t="str">
            <v>Not on Watch</v>
          </cell>
        </row>
        <row r="294">
          <cell r="A294" t="str">
            <v>Bank of Montreal</v>
          </cell>
          <cell r="B294" t="str">
            <v>CANADA</v>
          </cell>
          <cell r="C294" t="str">
            <v>Negative (multiple)</v>
          </cell>
          <cell r="D294" t="str">
            <v>Aa3</v>
          </cell>
          <cell r="E294" t="str">
            <v>LT Bank Deposits - Fgn Curr</v>
          </cell>
          <cell r="F294" t="str">
            <v>Aa3</v>
          </cell>
          <cell r="G294" t="str">
            <v>C+</v>
          </cell>
          <cell r="H294" t="str">
            <v>a2</v>
          </cell>
          <cell r="I294" t="str">
            <v>a2</v>
          </cell>
          <cell r="J294" t="str">
            <v>Aa3</v>
          </cell>
          <cell r="K294" t="str">
            <v>A3</v>
          </cell>
          <cell r="M294" t="str">
            <v>Baa2</v>
          </cell>
          <cell r="N294" t="str">
            <v>Baa2</v>
          </cell>
          <cell r="O294" t="str">
            <v>P-1</v>
          </cell>
          <cell r="P294" t="str">
            <v>Not On Watch</v>
          </cell>
        </row>
        <row r="295">
          <cell r="A295" t="str">
            <v>Bank of the West</v>
          </cell>
          <cell r="B295" t="str">
            <v>UNITED STATES</v>
          </cell>
          <cell r="C295" t="str">
            <v>Stable</v>
          </cell>
          <cell r="D295" t="str">
            <v>A2</v>
          </cell>
          <cell r="E295" t="str">
            <v>LT Bank Deposits - Dom Curr</v>
          </cell>
          <cell r="F295" t="str">
            <v>A2</v>
          </cell>
          <cell r="G295" t="str">
            <v>C+</v>
          </cell>
          <cell r="H295" t="str">
            <v>a2</v>
          </cell>
          <cell r="I295" t="str">
            <v>a2</v>
          </cell>
          <cell r="O295" t="str">
            <v>P-1</v>
          </cell>
          <cell r="P295" t="str">
            <v>Not on Watch</v>
          </cell>
        </row>
        <row r="296">
          <cell r="A296" t="str">
            <v>Bank Vontobel AG</v>
          </cell>
          <cell r="B296" t="str">
            <v>SWITZERLAND</v>
          </cell>
          <cell r="C296" t="str">
            <v>Negative</v>
          </cell>
          <cell r="D296" t="str">
            <v>A2</v>
          </cell>
          <cell r="E296" t="str">
            <v>LT Bank Deposits - Fgn Curr</v>
          </cell>
          <cell r="F296" t="str">
            <v>A2</v>
          </cell>
          <cell r="G296" t="str">
            <v>C+</v>
          </cell>
          <cell r="H296" t="str">
            <v>a2</v>
          </cell>
          <cell r="I296" t="str">
            <v>a2</v>
          </cell>
          <cell r="O296" t="str">
            <v>P-1</v>
          </cell>
          <cell r="P296" t="str">
            <v>Not on Watch</v>
          </cell>
        </row>
        <row r="297">
          <cell r="A297" t="str">
            <v>Banque Saudi Fransi</v>
          </cell>
          <cell r="B297" t="str">
            <v>SAUDI ARABIA</v>
          </cell>
          <cell r="C297" t="str">
            <v>Stable</v>
          </cell>
          <cell r="D297" t="str">
            <v>Aa3</v>
          </cell>
          <cell r="E297" t="str">
            <v>LT Bank Deposits - Fgn Curr</v>
          </cell>
          <cell r="F297" t="str">
            <v>Aa3</v>
          </cell>
          <cell r="G297" t="str">
            <v>C+</v>
          </cell>
          <cell r="H297" t="str">
            <v>a2</v>
          </cell>
          <cell r="I297" t="str">
            <v>a2</v>
          </cell>
          <cell r="J297" t="str">
            <v>Aa3</v>
          </cell>
          <cell r="K297" t="str">
            <v>(P)A2</v>
          </cell>
          <cell r="O297" t="str">
            <v>P-1</v>
          </cell>
          <cell r="P297" t="str">
            <v>Not on Watch</v>
          </cell>
        </row>
        <row r="298">
          <cell r="A298" t="str">
            <v>Berner Kantonalbank AG</v>
          </cell>
          <cell r="B298" t="str">
            <v>SWITZERLAND</v>
          </cell>
          <cell r="C298" t="str">
            <v>Stable</v>
          </cell>
          <cell r="D298" t="str">
            <v>A1</v>
          </cell>
          <cell r="E298" t="str">
            <v>LT Bank Deposits - Dom Curr</v>
          </cell>
          <cell r="F298" t="str">
            <v>A1</v>
          </cell>
          <cell r="G298" t="str">
            <v>C+</v>
          </cell>
          <cell r="H298" t="str">
            <v>a2</v>
          </cell>
          <cell r="I298" t="str">
            <v>a2</v>
          </cell>
          <cell r="O298" t="str">
            <v>P-1</v>
          </cell>
          <cell r="P298" t="str">
            <v>Not on Watch</v>
          </cell>
        </row>
        <row r="299">
          <cell r="A299" t="str">
            <v>Canadian Imperial Bank of Commerce</v>
          </cell>
          <cell r="B299" t="str">
            <v>CANADA</v>
          </cell>
          <cell r="C299" t="str">
            <v>Negative (multiple)</v>
          </cell>
          <cell r="D299" t="str">
            <v>Aa3</v>
          </cell>
          <cell r="E299" t="str">
            <v>LT Bank Deposits - Fgn Curr</v>
          </cell>
          <cell r="F299" t="str">
            <v>Aa3</v>
          </cell>
          <cell r="G299" t="str">
            <v>C+</v>
          </cell>
          <cell r="H299" t="str">
            <v>a2</v>
          </cell>
          <cell r="I299" t="str">
            <v>a2</v>
          </cell>
          <cell r="J299" t="str">
            <v>Aa3</v>
          </cell>
          <cell r="K299" t="str">
            <v>A3</v>
          </cell>
          <cell r="M299" t="str">
            <v>(P)Baa2</v>
          </cell>
          <cell r="N299" t="str">
            <v>Baa2</v>
          </cell>
          <cell r="O299" t="str">
            <v>P-1</v>
          </cell>
          <cell r="P299" t="str">
            <v>Not on Watch</v>
          </cell>
        </row>
        <row r="300">
          <cell r="A300" t="str">
            <v>Chugoku Bank, Limited (The)</v>
          </cell>
          <cell r="B300" t="str">
            <v>JAPAN</v>
          </cell>
          <cell r="C300" t="str">
            <v>Stable</v>
          </cell>
          <cell r="D300" t="str">
            <v>Aa3</v>
          </cell>
          <cell r="E300" t="str">
            <v>LT Bank Deposits - Fgn Curr</v>
          </cell>
          <cell r="F300" t="str">
            <v>Aa3</v>
          </cell>
          <cell r="G300" t="str">
            <v>C+</v>
          </cell>
          <cell r="H300" t="str">
            <v>a2</v>
          </cell>
          <cell r="I300" t="str">
            <v>a2</v>
          </cell>
          <cell r="O300" t="str">
            <v>P-1</v>
          </cell>
          <cell r="P300" t="str">
            <v>Not on Watch</v>
          </cell>
        </row>
        <row r="301">
          <cell r="A301" t="str">
            <v>CIBC Mellon Trust Company</v>
          </cell>
          <cell r="B301" t="str">
            <v>CANADA</v>
          </cell>
          <cell r="C301" t="str">
            <v>Stable</v>
          </cell>
          <cell r="D301" t="str">
            <v>A1</v>
          </cell>
          <cell r="E301" t="str">
            <v>LT Bank Deposits - Fgn Curr</v>
          </cell>
          <cell r="F301" t="str">
            <v>A1</v>
          </cell>
          <cell r="G301" t="str">
            <v>C+</v>
          </cell>
          <cell r="H301" t="str">
            <v>a2</v>
          </cell>
          <cell r="I301" t="str">
            <v>a1</v>
          </cell>
          <cell r="O301" t="str">
            <v>P-1</v>
          </cell>
          <cell r="P301" t="str">
            <v>Not on Watch</v>
          </cell>
        </row>
        <row r="302">
          <cell r="A302" t="str">
            <v>City National Bank</v>
          </cell>
          <cell r="B302" t="str">
            <v>UNITED STATES</v>
          </cell>
          <cell r="C302" t="str">
            <v>Stable</v>
          </cell>
          <cell r="D302" t="str">
            <v>A2</v>
          </cell>
          <cell r="E302" t="str">
            <v>LT Bank Deposits - Dom Curr</v>
          </cell>
          <cell r="F302" t="str">
            <v>A2</v>
          </cell>
          <cell r="G302" t="str">
            <v>C+</v>
          </cell>
          <cell r="H302" t="str">
            <v>a2</v>
          </cell>
          <cell r="I302" t="str">
            <v>a2</v>
          </cell>
          <cell r="K302" t="str">
            <v>A3</v>
          </cell>
          <cell r="O302" t="str">
            <v>P-1</v>
          </cell>
          <cell r="P302" t="str">
            <v>Not on Watch</v>
          </cell>
        </row>
        <row r="303">
          <cell r="A303" t="str">
            <v>Comerica Bank</v>
          </cell>
          <cell r="B303" t="str">
            <v>UNITED STATES</v>
          </cell>
          <cell r="C303" t="str">
            <v>Stable</v>
          </cell>
          <cell r="D303" t="str">
            <v>A2</v>
          </cell>
          <cell r="E303" t="str">
            <v>LT Bank Deposits - Dom Curr</v>
          </cell>
          <cell r="F303" t="str">
            <v>A2</v>
          </cell>
          <cell r="G303" t="str">
            <v>C+</v>
          </cell>
          <cell r="H303" t="str">
            <v>a2</v>
          </cell>
          <cell r="I303" t="str">
            <v>a2</v>
          </cell>
          <cell r="J303" t="str">
            <v>(P)A2</v>
          </cell>
          <cell r="K303" t="str">
            <v>A3</v>
          </cell>
          <cell r="O303" t="str">
            <v>P-1</v>
          </cell>
          <cell r="P303" t="str">
            <v>Not on Watch</v>
          </cell>
        </row>
        <row r="304">
          <cell r="A304" t="str">
            <v>DBS Bank (Hong Kong) Limited</v>
          </cell>
          <cell r="B304" t="str">
            <v>HONG KONG</v>
          </cell>
          <cell r="C304" t="str">
            <v>Stable (multiple)</v>
          </cell>
          <cell r="D304" t="str">
            <v>Aa3</v>
          </cell>
          <cell r="E304" t="str">
            <v>LT Bank Deposits - Fgn Curr</v>
          </cell>
          <cell r="F304" t="str">
            <v>Aa3</v>
          </cell>
          <cell r="G304" t="str">
            <v>C+</v>
          </cell>
          <cell r="H304" t="str">
            <v>a2</v>
          </cell>
          <cell r="I304" t="str">
            <v>aa3</v>
          </cell>
          <cell r="O304" t="str">
            <v>P-1</v>
          </cell>
          <cell r="P304" t="str">
            <v>Not on Watch</v>
          </cell>
        </row>
        <row r="305">
          <cell r="A305" t="str">
            <v>EFG Bank</v>
          </cell>
          <cell r="B305" t="str">
            <v>SWITZERLAND</v>
          </cell>
          <cell r="C305" t="str">
            <v>Stable</v>
          </cell>
          <cell r="D305" t="str">
            <v>A2</v>
          </cell>
          <cell r="E305" t="str">
            <v>LT Bank Deposits - Fgn Curr</v>
          </cell>
          <cell r="F305" t="str">
            <v>A2</v>
          </cell>
          <cell r="G305" t="str">
            <v>C+</v>
          </cell>
          <cell r="H305" t="str">
            <v>a2</v>
          </cell>
          <cell r="I305" t="str">
            <v>a2</v>
          </cell>
          <cell r="O305" t="str">
            <v>P-1</v>
          </cell>
          <cell r="P305" t="str">
            <v>Not on Watch</v>
          </cell>
        </row>
        <row r="306">
          <cell r="A306" t="str">
            <v>First Hawaiian Bank</v>
          </cell>
          <cell r="B306" t="str">
            <v>UNITED STATES</v>
          </cell>
          <cell r="C306" t="str">
            <v>Stable</v>
          </cell>
          <cell r="D306" t="str">
            <v>A2</v>
          </cell>
          <cell r="E306" t="str">
            <v>LT Bank Deposits - Dom Curr</v>
          </cell>
          <cell r="F306" t="str">
            <v>A2</v>
          </cell>
          <cell r="G306" t="str">
            <v>C+</v>
          </cell>
          <cell r="H306" t="str">
            <v>a2</v>
          </cell>
          <cell r="I306" t="str">
            <v>a2</v>
          </cell>
          <cell r="O306" t="str">
            <v>P-1</v>
          </cell>
          <cell r="P306" t="str">
            <v>Not on Watch</v>
          </cell>
        </row>
        <row r="307">
          <cell r="A307" t="str">
            <v>FirstMerit Bank, N.A.</v>
          </cell>
          <cell r="B307" t="str">
            <v>UNITED STATES</v>
          </cell>
          <cell r="C307" t="str">
            <v>Stable</v>
          </cell>
          <cell r="D307" t="str">
            <v>A2</v>
          </cell>
          <cell r="E307" t="str">
            <v>LT Bank Deposits - Dom Curr</v>
          </cell>
          <cell r="F307" t="str">
            <v>A2</v>
          </cell>
          <cell r="G307" t="str">
            <v>C+</v>
          </cell>
          <cell r="H307" t="str">
            <v>a2</v>
          </cell>
          <cell r="I307" t="str">
            <v>a2</v>
          </cell>
          <cell r="O307" t="str">
            <v>P-1</v>
          </cell>
          <cell r="P307" t="str">
            <v>Not on Watch</v>
          </cell>
        </row>
        <row r="308">
          <cell r="A308" t="str">
            <v>LGT Bank AG</v>
          </cell>
          <cell r="B308" t="str">
            <v>LIECHTENSTEIN</v>
          </cell>
          <cell r="C308" t="str">
            <v>Negative (multiple)</v>
          </cell>
          <cell r="D308" t="str">
            <v>A1</v>
          </cell>
          <cell r="E308" t="str">
            <v>LT Bank Deposits - Fgn Curr</v>
          </cell>
          <cell r="F308" t="str">
            <v>A1</v>
          </cell>
          <cell r="G308" t="str">
            <v>C+</v>
          </cell>
          <cell r="H308" t="str">
            <v>a2</v>
          </cell>
          <cell r="I308" t="str">
            <v>a2</v>
          </cell>
          <cell r="J308" t="str">
            <v>A1</v>
          </cell>
          <cell r="O308" t="str">
            <v>P-1</v>
          </cell>
          <cell r="P308" t="str">
            <v>Not on Watch</v>
          </cell>
        </row>
        <row r="309">
          <cell r="A309" t="str">
            <v>Manufacturers and Traders Trust Company</v>
          </cell>
          <cell r="B309" t="str">
            <v>UNITED STATES</v>
          </cell>
          <cell r="C309" t="str">
            <v>Negative</v>
          </cell>
          <cell r="D309" t="str">
            <v>A2</v>
          </cell>
          <cell r="E309" t="str">
            <v>LT Bank Deposits - Dom Curr</v>
          </cell>
          <cell r="F309" t="str">
            <v>A2</v>
          </cell>
          <cell r="G309" t="str">
            <v>C+</v>
          </cell>
          <cell r="H309" t="str">
            <v>a2</v>
          </cell>
          <cell r="I309" t="str">
            <v>a2</v>
          </cell>
          <cell r="J309" t="str">
            <v>A2</v>
          </cell>
          <cell r="K309" t="str">
            <v>A3</v>
          </cell>
          <cell r="O309" t="str">
            <v>P-1</v>
          </cell>
          <cell r="P309" t="str">
            <v>Not on Watch</v>
          </cell>
        </row>
        <row r="310">
          <cell r="A310" t="str">
            <v>MUFG Union Bank, N.A.</v>
          </cell>
          <cell r="B310" t="str">
            <v>UNITED STATES</v>
          </cell>
          <cell r="C310" t="str">
            <v>Negative</v>
          </cell>
          <cell r="D310" t="str">
            <v>A2</v>
          </cell>
          <cell r="E310" t="str">
            <v>LT Bank Deposits - Dom Curr</v>
          </cell>
          <cell r="F310" t="str">
            <v>A2</v>
          </cell>
          <cell r="G310" t="str">
            <v>C+</v>
          </cell>
          <cell r="H310" t="str">
            <v>a2</v>
          </cell>
          <cell r="I310" t="str">
            <v>a2</v>
          </cell>
          <cell r="J310" t="str">
            <v>A2</v>
          </cell>
          <cell r="K310" t="str">
            <v>A3</v>
          </cell>
          <cell r="O310" t="str">
            <v>P-1</v>
          </cell>
          <cell r="P310" t="str">
            <v>Not On Watch</v>
          </cell>
        </row>
        <row r="311">
          <cell r="A311" t="str">
            <v>Nederlandse Waterschapsbank N.V.</v>
          </cell>
          <cell r="B311" t="str">
            <v>NETHERLANDS</v>
          </cell>
          <cell r="C311" t="str">
            <v>Negative (multiple)</v>
          </cell>
          <cell r="D311" t="str">
            <v>Aaa</v>
          </cell>
          <cell r="E311" t="str">
            <v>LT Bank Deposits - Fgn Curr</v>
          </cell>
          <cell r="F311" t="str">
            <v>Aaa</v>
          </cell>
          <cell r="G311" t="str">
            <v>C+</v>
          </cell>
          <cell r="H311" t="str">
            <v>a2</v>
          </cell>
          <cell r="I311" t="str">
            <v>a2</v>
          </cell>
          <cell r="J311" t="str">
            <v>Aaa</v>
          </cell>
          <cell r="O311" t="str">
            <v>P-1</v>
          </cell>
          <cell r="P311" t="str">
            <v>Not on Watch</v>
          </cell>
        </row>
        <row r="312">
          <cell r="A312" t="str">
            <v>Old National Bank</v>
          </cell>
          <cell r="B312" t="str">
            <v>UNITED STATES</v>
          </cell>
          <cell r="C312" t="str">
            <v>Stable</v>
          </cell>
          <cell r="D312" t="str">
            <v>A2</v>
          </cell>
          <cell r="E312" t="str">
            <v>LT Bank Deposits - Dom Curr</v>
          </cell>
          <cell r="F312" t="str">
            <v>A2</v>
          </cell>
          <cell r="G312" t="str">
            <v>C+</v>
          </cell>
          <cell r="H312" t="str">
            <v>a2</v>
          </cell>
          <cell r="I312" t="str">
            <v>a2</v>
          </cell>
          <cell r="O312" t="str">
            <v>P-1</v>
          </cell>
          <cell r="P312" t="str">
            <v>Not on Watch</v>
          </cell>
        </row>
        <row r="313">
          <cell r="A313" t="str">
            <v>PNC Bank, N.A.</v>
          </cell>
          <cell r="B313" t="str">
            <v>UNITED STATES</v>
          </cell>
          <cell r="C313" t="str">
            <v>Stable</v>
          </cell>
          <cell r="D313" t="str">
            <v>A2</v>
          </cell>
          <cell r="E313" t="str">
            <v>LT Bank Deposits - Dom Curr</v>
          </cell>
          <cell r="F313" t="str">
            <v>A2</v>
          </cell>
          <cell r="G313" t="str">
            <v>C+</v>
          </cell>
          <cell r="H313" t="str">
            <v>a2</v>
          </cell>
          <cell r="I313" t="str">
            <v>a2</v>
          </cell>
          <cell r="J313" t="str">
            <v>A2</v>
          </cell>
          <cell r="K313" t="str">
            <v>A3</v>
          </cell>
          <cell r="O313" t="str">
            <v>P-1</v>
          </cell>
          <cell r="P313" t="str">
            <v>Not on Watch</v>
          </cell>
        </row>
        <row r="314">
          <cell r="A314" t="str">
            <v>Royal Bank of Canada</v>
          </cell>
          <cell r="B314" t="str">
            <v>CANADA</v>
          </cell>
          <cell r="C314" t="str">
            <v>Negative (multiple)</v>
          </cell>
          <cell r="D314" t="str">
            <v>Aa3</v>
          </cell>
          <cell r="E314" t="str">
            <v>LT Bank Deposits - Fgn Curr</v>
          </cell>
          <cell r="F314" t="str">
            <v>Aa3</v>
          </cell>
          <cell r="G314" t="str">
            <v>C+</v>
          </cell>
          <cell r="H314" t="str">
            <v>a2</v>
          </cell>
          <cell r="I314" t="str">
            <v>a2</v>
          </cell>
          <cell r="J314" t="str">
            <v>Aa3</v>
          </cell>
          <cell r="K314" t="str">
            <v>A3</v>
          </cell>
          <cell r="M314" t="str">
            <v>(P)Baa2</v>
          </cell>
          <cell r="N314" t="str">
            <v>Baa2</v>
          </cell>
          <cell r="O314" t="str">
            <v>P-1</v>
          </cell>
          <cell r="P314" t="str">
            <v>Not On Watch</v>
          </cell>
        </row>
        <row r="315">
          <cell r="A315" t="str">
            <v>Royal Trust Corporation of Canada</v>
          </cell>
          <cell r="B315" t="str">
            <v>CANADA</v>
          </cell>
          <cell r="C315" t="str">
            <v>Negative (multiple)</v>
          </cell>
          <cell r="D315" t="str">
            <v>Aa3</v>
          </cell>
          <cell r="E315" t="str">
            <v>LT Bank Deposits - Fgn Curr</v>
          </cell>
          <cell r="F315" t="str">
            <v>Aa3</v>
          </cell>
          <cell r="G315" t="str">
            <v>C+</v>
          </cell>
          <cell r="H315" t="str">
            <v>a2</v>
          </cell>
          <cell r="I315" t="str">
            <v>a2</v>
          </cell>
          <cell r="J315" t="str">
            <v>(P)Aa3</v>
          </cell>
          <cell r="O315" t="str">
            <v>P-1</v>
          </cell>
          <cell r="P315" t="str">
            <v>Not on Watch</v>
          </cell>
        </row>
        <row r="316">
          <cell r="A316" t="str">
            <v>Samba Financial Group</v>
          </cell>
          <cell r="B316" t="str">
            <v>SAUDI ARABIA</v>
          </cell>
          <cell r="C316" t="str">
            <v>Stable</v>
          </cell>
          <cell r="D316" t="str">
            <v>Aa3</v>
          </cell>
          <cell r="E316" t="str">
            <v>LT Bank Deposits - Fgn Curr</v>
          </cell>
          <cell r="F316" t="str">
            <v>Aa3</v>
          </cell>
          <cell r="G316" t="str">
            <v>C+</v>
          </cell>
          <cell r="H316" t="str">
            <v>a2</v>
          </cell>
          <cell r="I316" t="str">
            <v>a2</v>
          </cell>
          <cell r="O316" t="str">
            <v>P-1</v>
          </cell>
          <cell r="P316" t="str">
            <v>Not on Watch</v>
          </cell>
        </row>
        <row r="317">
          <cell r="A317" t="str">
            <v>Saudi British Bank</v>
          </cell>
          <cell r="B317" t="str">
            <v>SAUDI ARABIA</v>
          </cell>
          <cell r="C317" t="str">
            <v>Stable</v>
          </cell>
          <cell r="D317" t="str">
            <v>Aa3</v>
          </cell>
          <cell r="E317" t="str">
            <v>LT Bank Deposits - Fgn Curr</v>
          </cell>
          <cell r="F317" t="str">
            <v>Aa3</v>
          </cell>
          <cell r="G317" t="str">
            <v>C+</v>
          </cell>
          <cell r="H317" t="str">
            <v>a2</v>
          </cell>
          <cell r="I317" t="str">
            <v>a2</v>
          </cell>
          <cell r="O317" t="str">
            <v>P-1</v>
          </cell>
          <cell r="P317" t="str">
            <v>Not on Watch</v>
          </cell>
        </row>
        <row r="318">
          <cell r="A318" t="str">
            <v>Shanghai Commercial Bank</v>
          </cell>
          <cell r="B318" t="str">
            <v>HONG KONG</v>
          </cell>
          <cell r="C318" t="str">
            <v>Stable</v>
          </cell>
          <cell r="D318" t="str">
            <v>A2</v>
          </cell>
          <cell r="E318" t="str">
            <v>LT Bank Deposits - Fgn Curr</v>
          </cell>
          <cell r="F318" t="str">
            <v>A2</v>
          </cell>
          <cell r="G318" t="str">
            <v>C+</v>
          </cell>
          <cell r="H318" t="str">
            <v>a2</v>
          </cell>
          <cell r="I318" t="str">
            <v>a2</v>
          </cell>
          <cell r="O318" t="str">
            <v>P-1</v>
          </cell>
          <cell r="P318" t="str">
            <v>Not on Watch</v>
          </cell>
        </row>
        <row r="319">
          <cell r="A319" t="str">
            <v>Shizuoka Bank, Ltd.</v>
          </cell>
          <cell r="B319" t="str">
            <v>JAPAN</v>
          </cell>
          <cell r="C319" t="str">
            <v>Stable</v>
          </cell>
          <cell r="D319" t="str">
            <v>Aa3</v>
          </cell>
          <cell r="E319" t="str">
            <v>LT Bank Deposits - Fgn Curr</v>
          </cell>
          <cell r="F319" t="str">
            <v>Aa3</v>
          </cell>
          <cell r="G319" t="str">
            <v>C+</v>
          </cell>
          <cell r="H319" t="str">
            <v>a2</v>
          </cell>
          <cell r="I319" t="str">
            <v>a2</v>
          </cell>
          <cell r="J319" t="str">
            <v>Aa3</v>
          </cell>
          <cell r="O319" t="str">
            <v>P-1</v>
          </cell>
          <cell r="P319" t="str">
            <v>Not on Watch</v>
          </cell>
        </row>
        <row r="320">
          <cell r="A320" t="str">
            <v>Silicon Valley Bank</v>
          </cell>
          <cell r="B320" t="str">
            <v>UNITED STATES</v>
          </cell>
          <cell r="C320" t="str">
            <v>Negative</v>
          </cell>
          <cell r="D320" t="str">
            <v>A2</v>
          </cell>
          <cell r="E320" t="str">
            <v>LT Bank Deposits - Dom Curr</v>
          </cell>
          <cell r="F320" t="str">
            <v>A2</v>
          </cell>
          <cell r="G320" t="str">
            <v>C+</v>
          </cell>
          <cell r="H320" t="str">
            <v>a2</v>
          </cell>
          <cell r="I320" t="str">
            <v>a2</v>
          </cell>
          <cell r="K320" t="str">
            <v>A3</v>
          </cell>
          <cell r="O320" t="str">
            <v>P-1</v>
          </cell>
          <cell r="P320" t="str">
            <v>Not on Watch</v>
          </cell>
        </row>
        <row r="321">
          <cell r="A321" t="str">
            <v>Sparkassen-Finanzgruppe</v>
          </cell>
          <cell r="B321" t="str">
            <v>GERMANY</v>
          </cell>
          <cell r="C321" t="str">
            <v>Negative (multiple)</v>
          </cell>
          <cell r="D321" t="str">
            <v>Aa2</v>
          </cell>
          <cell r="E321" t="str">
            <v>LT Corporate Family Ratings - Dom Curr</v>
          </cell>
          <cell r="G321" t="str">
            <v>C+</v>
          </cell>
          <cell r="H321" t="str">
            <v>a2</v>
          </cell>
          <cell r="I321" t="str">
            <v>a2</v>
          </cell>
          <cell r="P321" t="str">
            <v>Not on Watch</v>
          </cell>
        </row>
        <row r="322">
          <cell r="A322" t="str">
            <v>St. Galler Kantonalbank</v>
          </cell>
          <cell r="B322" t="str">
            <v>SWITZERLAND</v>
          </cell>
          <cell r="C322" t="str">
            <v>Stable (multiple)</v>
          </cell>
          <cell r="D322" t="str">
            <v>Aa1</v>
          </cell>
          <cell r="E322" t="str">
            <v>LT Bank Deposits - Fgn Curr</v>
          </cell>
          <cell r="F322" t="str">
            <v>Aa1</v>
          </cell>
          <cell r="G322" t="str">
            <v>C+</v>
          </cell>
          <cell r="H322" t="str">
            <v>a2</v>
          </cell>
          <cell r="I322" t="str">
            <v>a2</v>
          </cell>
          <cell r="J322" t="str">
            <v>Aa1</v>
          </cell>
          <cell r="K322" t="str">
            <v>A3</v>
          </cell>
          <cell r="O322" t="str">
            <v>P-1</v>
          </cell>
          <cell r="P322" t="str">
            <v>Not on Watch</v>
          </cell>
        </row>
        <row r="323">
          <cell r="A323" t="str">
            <v>TD Bank, N.A.</v>
          </cell>
          <cell r="B323" t="str">
            <v>UNITED STATES</v>
          </cell>
          <cell r="C323" t="str">
            <v>Stable</v>
          </cell>
          <cell r="D323" t="str">
            <v>Aa3</v>
          </cell>
          <cell r="E323" t="str">
            <v>LT Bank Deposits - Dom Curr</v>
          </cell>
          <cell r="F323" t="str">
            <v>Aa3</v>
          </cell>
          <cell r="G323" t="str">
            <v>C+</v>
          </cell>
          <cell r="H323" t="str">
            <v>a2</v>
          </cell>
          <cell r="I323" t="str">
            <v>aa3</v>
          </cell>
          <cell r="O323" t="str">
            <v>P-1</v>
          </cell>
          <cell r="P323" t="str">
            <v>Not on Watch</v>
          </cell>
        </row>
        <row r="324">
          <cell r="A324" t="str">
            <v>Wells Fargo Bank Northwest, N.A.</v>
          </cell>
          <cell r="B324" t="str">
            <v>UNITED STATES</v>
          </cell>
          <cell r="C324" t="str">
            <v>Stable</v>
          </cell>
          <cell r="D324" t="str">
            <v>Aa3</v>
          </cell>
          <cell r="E324" t="str">
            <v>LT Bank Deposits - Dom Curr</v>
          </cell>
          <cell r="F324" t="str">
            <v>Aa3</v>
          </cell>
          <cell r="G324" t="str">
            <v>C+</v>
          </cell>
          <cell r="H324" t="str">
            <v>a2</v>
          </cell>
          <cell r="I324" t="str">
            <v>a2</v>
          </cell>
          <cell r="J324" t="str">
            <v>(P)Aa3</v>
          </cell>
          <cell r="O324" t="str">
            <v>P-1</v>
          </cell>
          <cell r="P324" t="str">
            <v>Not on Watch</v>
          </cell>
        </row>
        <row r="325">
          <cell r="A325" t="str">
            <v>Wells Fargo Bank, N.A.</v>
          </cell>
          <cell r="B325" t="str">
            <v>UNITED STATES</v>
          </cell>
          <cell r="C325" t="str">
            <v>Stable</v>
          </cell>
          <cell r="D325" t="str">
            <v>Aa3</v>
          </cell>
          <cell r="E325" t="str">
            <v>LT Bank Deposits - Dom Curr</v>
          </cell>
          <cell r="F325" t="str">
            <v>Aa3</v>
          </cell>
          <cell r="G325" t="str">
            <v>C+</v>
          </cell>
          <cell r="H325" t="str">
            <v>a2</v>
          </cell>
          <cell r="I325" t="str">
            <v>a2</v>
          </cell>
          <cell r="J325" t="str">
            <v>Aa3</v>
          </cell>
          <cell r="K325" t="str">
            <v>A1</v>
          </cell>
          <cell r="O325" t="str">
            <v>P-1</v>
          </cell>
          <cell r="P325" t="str">
            <v>Not On Watch</v>
          </cell>
        </row>
        <row r="326">
          <cell r="A326" t="str">
            <v>Wilmington Trust, National Association</v>
          </cell>
          <cell r="B326" t="str">
            <v>UNITED STATES</v>
          </cell>
          <cell r="C326" t="str">
            <v>Negative</v>
          </cell>
          <cell r="D326" t="str">
            <v>A2</v>
          </cell>
          <cell r="E326" t="str">
            <v>LT Bank Deposits - Dom Curr</v>
          </cell>
          <cell r="F326" t="str">
            <v>A2</v>
          </cell>
          <cell r="G326" t="str">
            <v>C+</v>
          </cell>
          <cell r="H326" t="str">
            <v>a2</v>
          </cell>
          <cell r="I326" t="str">
            <v>a2</v>
          </cell>
          <cell r="O326" t="str">
            <v>P-1</v>
          </cell>
          <cell r="P326" t="str">
            <v>Not on Watch</v>
          </cell>
        </row>
        <row r="327">
          <cell r="A327" t="str">
            <v>Wing Hang Bank, Limited</v>
          </cell>
          <cell r="B327" t="str">
            <v>HONG KONG</v>
          </cell>
          <cell r="C327" t="str">
            <v>Stable (multiple)</v>
          </cell>
          <cell r="D327" t="str">
            <v>Aa3</v>
          </cell>
          <cell r="E327" t="str">
            <v>LT Bank Deposits - Fgn Curr</v>
          </cell>
          <cell r="F327" t="str">
            <v>Aa3</v>
          </cell>
          <cell r="G327" t="str">
            <v>C+</v>
          </cell>
          <cell r="H327" t="str">
            <v>a2</v>
          </cell>
          <cell r="I327" t="str">
            <v>aa3</v>
          </cell>
          <cell r="K327" t="str">
            <v>(P)A1</v>
          </cell>
          <cell r="L327" t="str">
            <v>A2</v>
          </cell>
          <cell r="O327" t="str">
            <v>P-1</v>
          </cell>
          <cell r="P327" t="str">
            <v>Not on Watch</v>
          </cell>
        </row>
        <row r="328">
          <cell r="A328" t="str">
            <v>Zuercher Kantonalbank</v>
          </cell>
          <cell r="B328" t="str">
            <v>SWITZERLAND</v>
          </cell>
          <cell r="C328" t="str">
            <v>Stable</v>
          </cell>
          <cell r="D328" t="str">
            <v>Aaa</v>
          </cell>
          <cell r="E328" t="str">
            <v>LT Bank Deposits - Fgn Curr</v>
          </cell>
          <cell r="F328" t="str">
            <v>Aaa</v>
          </cell>
          <cell r="G328" t="str">
            <v>C+</v>
          </cell>
          <cell r="H328" t="str">
            <v>a2</v>
          </cell>
          <cell r="I328" t="str">
            <v>a2</v>
          </cell>
          <cell r="J328" t="str">
            <v>Aaa</v>
          </cell>
          <cell r="O328" t="str">
            <v>P-1</v>
          </cell>
          <cell r="P328" t="str">
            <v>Not on Watch</v>
          </cell>
        </row>
        <row r="329">
          <cell r="A329" t="str">
            <v>Abu Dhabi Islamic Bank</v>
          </cell>
          <cell r="B329" t="str">
            <v>UNITED ARAB EMIRATES</v>
          </cell>
          <cell r="C329" t="str">
            <v>Stable</v>
          </cell>
          <cell r="D329" t="str">
            <v>A2</v>
          </cell>
          <cell r="E329" t="str">
            <v>LT Issuer Rating - Fgn Curr</v>
          </cell>
          <cell r="G329" t="str">
            <v>D</v>
          </cell>
          <cell r="H329" t="str">
            <v>ba2</v>
          </cell>
          <cell r="I329" t="str">
            <v>ba2</v>
          </cell>
          <cell r="O329" t="str">
            <v>P-1</v>
          </cell>
          <cell r="P329" t="str">
            <v>Not on Watch</v>
          </cell>
        </row>
        <row r="330">
          <cell r="A330" t="str">
            <v>Al Hilal Bank PJSC</v>
          </cell>
          <cell r="B330" t="str">
            <v>UNITED ARAB EMIRATES</v>
          </cell>
          <cell r="C330" t="str">
            <v>Stable</v>
          </cell>
          <cell r="D330" t="str">
            <v>A1</v>
          </cell>
          <cell r="E330" t="str">
            <v>LT Issuer Rating - Fgn Curr</v>
          </cell>
          <cell r="G330" t="str">
            <v>D</v>
          </cell>
          <cell r="H330" t="str">
            <v>ba2</v>
          </cell>
          <cell r="I330" t="str">
            <v>ba2</v>
          </cell>
          <cell r="O330" t="str">
            <v>P-1</v>
          </cell>
          <cell r="P330" t="str">
            <v>Not on Watch</v>
          </cell>
        </row>
        <row r="331">
          <cell r="A331" t="str">
            <v>Alfa-Bank</v>
          </cell>
          <cell r="B331" t="str">
            <v>RUSSIA</v>
          </cell>
          <cell r="C331" t="str">
            <v>Stable</v>
          </cell>
          <cell r="D331" t="str">
            <v>Ba1</v>
          </cell>
          <cell r="E331" t="str">
            <v>LT Bank Deposits - Fgn Curr</v>
          </cell>
          <cell r="F331" t="str">
            <v>Ba1</v>
          </cell>
          <cell r="G331" t="str">
            <v>D</v>
          </cell>
          <cell r="H331" t="str">
            <v>ba2</v>
          </cell>
          <cell r="I331" t="str">
            <v>ba2</v>
          </cell>
          <cell r="J331" t="str">
            <v>Ba1</v>
          </cell>
          <cell r="K331" t="str">
            <v>Ba3</v>
          </cell>
          <cell r="O331" t="str">
            <v>NP</v>
          </cell>
          <cell r="P331" t="str">
            <v>Not on Watch</v>
          </cell>
        </row>
        <row r="332">
          <cell r="A332" t="str">
            <v>Amsterdam Trade Bank N.V.</v>
          </cell>
          <cell r="B332" t="str">
            <v>NETHERLANDS</v>
          </cell>
          <cell r="C332" t="str">
            <v>Negative</v>
          </cell>
          <cell r="D332" t="str">
            <v>Ba2</v>
          </cell>
          <cell r="E332" t="str">
            <v>LT Bank Deposits - Fgn Curr</v>
          </cell>
          <cell r="F332" t="str">
            <v>Ba2</v>
          </cell>
          <cell r="G332" t="str">
            <v>D</v>
          </cell>
          <cell r="H332" t="str">
            <v>ba2</v>
          </cell>
          <cell r="I332" t="str">
            <v>ba2</v>
          </cell>
          <cell r="O332" t="str">
            <v>NP</v>
          </cell>
          <cell r="P332" t="str">
            <v>Not on Watch</v>
          </cell>
        </row>
        <row r="333">
          <cell r="A333" t="str">
            <v>Arab Bank PLC</v>
          </cell>
          <cell r="B333" t="str">
            <v>JORDAN</v>
          </cell>
          <cell r="C333" t="str">
            <v>Stable</v>
          </cell>
          <cell r="D333" t="str">
            <v>B2</v>
          </cell>
          <cell r="E333" t="str">
            <v>LT Bank Deposits - Fgn Curr</v>
          </cell>
          <cell r="F333" t="str">
            <v>B2</v>
          </cell>
          <cell r="G333" t="str">
            <v>D</v>
          </cell>
          <cell r="H333" t="str">
            <v>ba2</v>
          </cell>
          <cell r="I333" t="str">
            <v>ba2</v>
          </cell>
          <cell r="O333" t="str">
            <v>NP</v>
          </cell>
          <cell r="P333" t="str">
            <v>Not on Watch</v>
          </cell>
        </row>
        <row r="334">
          <cell r="A334" t="str">
            <v>Arab Banking Corporation B.S.C.</v>
          </cell>
          <cell r="B334" t="str">
            <v>BAHRAIN</v>
          </cell>
          <cell r="C334" t="str">
            <v>Positive</v>
          </cell>
          <cell r="D334" t="str">
            <v>Ba1</v>
          </cell>
          <cell r="E334" t="str">
            <v>LT Bank Deposits - Fgn Curr</v>
          </cell>
          <cell r="F334" t="str">
            <v>Ba1</v>
          </cell>
          <cell r="G334" t="str">
            <v>D</v>
          </cell>
          <cell r="H334" t="str">
            <v>ba2</v>
          </cell>
          <cell r="I334" t="str">
            <v>ba1</v>
          </cell>
          <cell r="O334" t="str">
            <v>NP</v>
          </cell>
          <cell r="P334" t="str">
            <v>Not on Watch</v>
          </cell>
        </row>
        <row r="335">
          <cell r="A335" t="str">
            <v>Banca Nazionale Del Lavoro S.P.A.</v>
          </cell>
          <cell r="B335" t="str">
            <v>ITALY</v>
          </cell>
          <cell r="C335" t="str">
            <v>Stable (multiple)</v>
          </cell>
          <cell r="D335" t="str">
            <v>Baa2</v>
          </cell>
          <cell r="E335" t="str">
            <v>LT Bank Deposits - Fgn Curr</v>
          </cell>
          <cell r="F335" t="str">
            <v>Baa2</v>
          </cell>
          <cell r="G335" t="str">
            <v>D</v>
          </cell>
          <cell r="H335" t="str">
            <v>ba2</v>
          </cell>
          <cell r="I335" t="str">
            <v>baa2</v>
          </cell>
          <cell r="J335" t="str">
            <v>Baa2</v>
          </cell>
          <cell r="O335" t="str">
            <v>P-2</v>
          </cell>
          <cell r="P335" t="str">
            <v>Not on Watch</v>
          </cell>
        </row>
        <row r="336">
          <cell r="A336" t="str">
            <v>Banca Sella Holding</v>
          </cell>
          <cell r="B336" t="str">
            <v>ITALY</v>
          </cell>
          <cell r="C336" t="str">
            <v>Negative</v>
          </cell>
          <cell r="D336" t="str">
            <v>Ba1</v>
          </cell>
          <cell r="E336" t="str">
            <v>LT Bank Deposits - Fgn Curr</v>
          </cell>
          <cell r="F336" t="str">
            <v>Ba1</v>
          </cell>
          <cell r="G336" t="str">
            <v>D</v>
          </cell>
          <cell r="H336" t="str">
            <v>ba2</v>
          </cell>
          <cell r="I336" t="str">
            <v>ba2</v>
          </cell>
          <cell r="J336" t="str">
            <v>(P)Ba1</v>
          </cell>
          <cell r="K336" t="str">
            <v>Ba3</v>
          </cell>
          <cell r="O336" t="str">
            <v>NP</v>
          </cell>
          <cell r="P336" t="str">
            <v>Not on Watch</v>
          </cell>
        </row>
        <row r="337">
          <cell r="A337" t="str">
            <v>Banco Bilbao Vizcaya Argentaria Paraguay</v>
          </cell>
          <cell r="B337" t="str">
            <v>PARAGUAY</v>
          </cell>
          <cell r="C337" t="str">
            <v>Stable</v>
          </cell>
          <cell r="D337" t="str">
            <v>Ba3</v>
          </cell>
          <cell r="E337" t="str">
            <v>LT Bank Deposits - Fgn Curr</v>
          </cell>
          <cell r="F337" t="str">
            <v>Ba3</v>
          </cell>
          <cell r="G337" t="str">
            <v>D</v>
          </cell>
          <cell r="H337" t="str">
            <v>ba2</v>
          </cell>
          <cell r="I337" t="str">
            <v>ba1</v>
          </cell>
          <cell r="J337" t="str">
            <v>Ba1</v>
          </cell>
          <cell r="O337" t="str">
            <v>NP</v>
          </cell>
          <cell r="P337" t="str">
            <v>Not on Watch</v>
          </cell>
        </row>
        <row r="338">
          <cell r="A338" t="str">
            <v>Banco Continental S.A.E.C.A.</v>
          </cell>
          <cell r="B338" t="str">
            <v>PARAGUAY</v>
          </cell>
          <cell r="C338" t="str">
            <v>Stable</v>
          </cell>
          <cell r="D338" t="str">
            <v>Ba3</v>
          </cell>
          <cell r="E338" t="str">
            <v>LT Bank Deposits - Fgn Curr</v>
          </cell>
          <cell r="F338" t="str">
            <v>Ba3</v>
          </cell>
          <cell r="G338" t="str">
            <v>D</v>
          </cell>
          <cell r="H338" t="str">
            <v>ba2</v>
          </cell>
          <cell r="I338" t="str">
            <v>ba2</v>
          </cell>
          <cell r="J338" t="str">
            <v>Ba2</v>
          </cell>
          <cell r="O338" t="str">
            <v>NP</v>
          </cell>
          <cell r="P338" t="str">
            <v>Not on Watch</v>
          </cell>
        </row>
        <row r="339">
          <cell r="A339" t="str">
            <v>Banco do Estado de Sergipe S.A.</v>
          </cell>
          <cell r="B339" t="str">
            <v>BRAZIL</v>
          </cell>
          <cell r="C339" t="str">
            <v>Stable</v>
          </cell>
          <cell r="D339" t="str">
            <v>Ba2</v>
          </cell>
          <cell r="E339" t="str">
            <v>LT Bank Deposits - Fgn Curr</v>
          </cell>
          <cell r="F339" t="str">
            <v>Ba2</v>
          </cell>
          <cell r="G339" t="str">
            <v>D</v>
          </cell>
          <cell r="H339" t="str">
            <v>ba2</v>
          </cell>
          <cell r="I339" t="str">
            <v>ba2</v>
          </cell>
          <cell r="O339" t="str">
            <v>NP</v>
          </cell>
          <cell r="P339" t="str">
            <v>Not on Watch</v>
          </cell>
        </row>
        <row r="340">
          <cell r="A340" t="str">
            <v>Banco do Nordeste do Brasil S.A.</v>
          </cell>
          <cell r="B340" t="str">
            <v>BRAZIL</v>
          </cell>
          <cell r="C340" t="str">
            <v>Stable</v>
          </cell>
          <cell r="D340" t="str">
            <v>Baa3</v>
          </cell>
          <cell r="E340" t="str">
            <v>LT Bank Deposits</v>
          </cell>
          <cell r="F340" t="str">
            <v>Baa3</v>
          </cell>
          <cell r="G340" t="str">
            <v>D</v>
          </cell>
          <cell r="H340" t="str">
            <v>ba2</v>
          </cell>
          <cell r="I340" t="str">
            <v>ba2</v>
          </cell>
          <cell r="J340" t="str">
            <v>Baa3</v>
          </cell>
          <cell r="O340" t="str">
            <v>P-3</v>
          </cell>
          <cell r="P340" t="str">
            <v>Not on Watch</v>
          </cell>
        </row>
        <row r="341">
          <cell r="A341" t="str">
            <v>Banco Industrial do Brasil S.A.</v>
          </cell>
          <cell r="B341" t="str">
            <v>BRAZIL</v>
          </cell>
          <cell r="C341" t="str">
            <v>Stable</v>
          </cell>
          <cell r="D341" t="str">
            <v>Ba2</v>
          </cell>
          <cell r="E341" t="str">
            <v>LT Bank Deposits - Fgn Curr</v>
          </cell>
          <cell r="F341" t="str">
            <v>Ba2</v>
          </cell>
          <cell r="G341" t="str">
            <v>D</v>
          </cell>
          <cell r="H341" t="str">
            <v>ba2</v>
          </cell>
          <cell r="I341" t="str">
            <v>ba2</v>
          </cell>
          <cell r="O341" t="str">
            <v>NP</v>
          </cell>
          <cell r="P341" t="str">
            <v>Not on Watch</v>
          </cell>
        </row>
        <row r="342">
          <cell r="A342" t="str">
            <v>Banco Itau Uruguay S.A.</v>
          </cell>
          <cell r="B342" t="str">
            <v>URUGUAY</v>
          </cell>
          <cell r="C342" t="str">
            <v>Stable</v>
          </cell>
          <cell r="D342" t="str">
            <v>Baa2</v>
          </cell>
          <cell r="E342" t="str">
            <v>LT Bank Deposits - Fgn Curr</v>
          </cell>
          <cell r="F342" t="str">
            <v>Baa2</v>
          </cell>
          <cell r="G342" t="str">
            <v>D</v>
          </cell>
          <cell r="H342" t="str">
            <v>ba2</v>
          </cell>
          <cell r="I342" t="str">
            <v>baa2</v>
          </cell>
          <cell r="O342" t="str">
            <v>P-2</v>
          </cell>
          <cell r="P342" t="str">
            <v>Not on Watch</v>
          </cell>
        </row>
        <row r="343">
          <cell r="A343" t="str">
            <v>Banco Regional S.A.E.C.A.</v>
          </cell>
          <cell r="B343" t="str">
            <v>PARAGUAY</v>
          </cell>
          <cell r="C343" t="str">
            <v>Stable</v>
          </cell>
          <cell r="D343" t="str">
            <v>Ba3</v>
          </cell>
          <cell r="E343" t="str">
            <v>LT Bank Deposits - Fgn Curr</v>
          </cell>
          <cell r="F343" t="str">
            <v>Ba3</v>
          </cell>
          <cell r="G343" t="str">
            <v>D</v>
          </cell>
          <cell r="H343" t="str">
            <v>ba2</v>
          </cell>
          <cell r="I343" t="str">
            <v>ba2</v>
          </cell>
          <cell r="J343" t="str">
            <v>Ba2</v>
          </cell>
          <cell r="O343" t="str">
            <v>NP</v>
          </cell>
          <cell r="P343" t="str">
            <v>Not on Watch</v>
          </cell>
        </row>
        <row r="344">
          <cell r="A344" t="str">
            <v>Banco Santander Puerto Rico</v>
          </cell>
          <cell r="B344" t="str">
            <v>UNITED STATES</v>
          </cell>
          <cell r="C344" t="str">
            <v>Stable</v>
          </cell>
          <cell r="D344" t="str">
            <v>Baa1</v>
          </cell>
          <cell r="E344" t="str">
            <v>LT Bank Deposits - Dom Curr</v>
          </cell>
          <cell r="F344" t="str">
            <v>Baa1</v>
          </cell>
          <cell r="G344" t="str">
            <v>D</v>
          </cell>
          <cell r="H344" t="str">
            <v>ba2</v>
          </cell>
          <cell r="I344" t="str">
            <v>baa1</v>
          </cell>
          <cell r="J344" t="str">
            <v>(P)Baa1</v>
          </cell>
          <cell r="O344" t="str">
            <v>P-2</v>
          </cell>
          <cell r="P344" t="str">
            <v>Not on Watch</v>
          </cell>
        </row>
        <row r="345">
          <cell r="A345" t="str">
            <v>Banco Sofisa S.A.</v>
          </cell>
          <cell r="B345" t="str">
            <v>BRAZIL</v>
          </cell>
          <cell r="C345" t="str">
            <v>Stable</v>
          </cell>
          <cell r="D345" t="str">
            <v>Ba2</v>
          </cell>
          <cell r="E345" t="str">
            <v>LT Bank Deposits - Fgn Curr</v>
          </cell>
          <cell r="F345" t="str">
            <v>Ba2</v>
          </cell>
          <cell r="G345" t="str">
            <v>D</v>
          </cell>
          <cell r="H345" t="str">
            <v>ba2</v>
          </cell>
          <cell r="I345" t="str">
            <v>ba2</v>
          </cell>
          <cell r="J345" t="str">
            <v>(P)Ba2</v>
          </cell>
          <cell r="O345" t="str">
            <v>NP</v>
          </cell>
          <cell r="P345" t="str">
            <v>Not on Watch</v>
          </cell>
        </row>
        <row r="346">
          <cell r="A346" t="str">
            <v>Bank BPH S.A.</v>
          </cell>
          <cell r="B346" t="str">
            <v>POLAND</v>
          </cell>
          <cell r="C346" t="str">
            <v>Stable</v>
          </cell>
          <cell r="D346" t="str">
            <v>Baa2</v>
          </cell>
          <cell r="E346" t="str">
            <v>LT Bank Deposits - Fgn Curr</v>
          </cell>
          <cell r="F346" t="str">
            <v>Baa2</v>
          </cell>
          <cell r="G346" t="str">
            <v>D</v>
          </cell>
          <cell r="H346" t="str">
            <v>ba2</v>
          </cell>
          <cell r="I346" t="str">
            <v>baa2</v>
          </cell>
          <cell r="O346" t="str">
            <v>P-2</v>
          </cell>
          <cell r="P346" t="str">
            <v>Not on Watch</v>
          </cell>
        </row>
        <row r="347">
          <cell r="A347" t="str">
            <v>Bank Danamon Indonesia TBK (P.T.)</v>
          </cell>
          <cell r="B347" t="str">
            <v>INDONESIA</v>
          </cell>
          <cell r="C347" t="str">
            <v>Stable</v>
          </cell>
          <cell r="D347" t="str">
            <v>Baa3</v>
          </cell>
          <cell r="E347" t="str">
            <v>LT Bank Deposits - Fgn Curr</v>
          </cell>
          <cell r="F347" t="str">
            <v>Baa3</v>
          </cell>
          <cell r="G347" t="str">
            <v>D</v>
          </cell>
          <cell r="H347" t="str">
            <v>ba2</v>
          </cell>
          <cell r="I347" t="str">
            <v>ba1</v>
          </cell>
          <cell r="O347" t="str">
            <v>P-3</v>
          </cell>
          <cell r="P347" t="str">
            <v>Not on Watch</v>
          </cell>
        </row>
        <row r="348">
          <cell r="A348" t="str">
            <v>Bank Gospodarki Zywnosciowej S.A.</v>
          </cell>
          <cell r="B348" t="str">
            <v>POLAND</v>
          </cell>
          <cell r="C348" t="str">
            <v>Stable</v>
          </cell>
          <cell r="D348" t="str">
            <v>Baa3</v>
          </cell>
          <cell r="E348" t="str">
            <v>LT Bank Deposits - Fgn Curr</v>
          </cell>
          <cell r="F348" t="str">
            <v>Baa3</v>
          </cell>
          <cell r="G348" t="str">
            <v>D</v>
          </cell>
          <cell r="H348" t="str">
            <v>ba2</v>
          </cell>
          <cell r="I348" t="str">
            <v>baa3</v>
          </cell>
          <cell r="O348" t="str">
            <v>P-3</v>
          </cell>
          <cell r="P348" t="str">
            <v>Not on Watch</v>
          </cell>
        </row>
        <row r="349">
          <cell r="A349" t="str">
            <v>Bank of Baroda</v>
          </cell>
          <cell r="B349" t="str">
            <v>INDIA</v>
          </cell>
          <cell r="C349" t="str">
            <v>Stable (multiple)</v>
          </cell>
          <cell r="D349" t="str">
            <v>Baa3</v>
          </cell>
          <cell r="E349" t="str">
            <v>LT Bank Deposits - Fgn Curr</v>
          </cell>
          <cell r="F349" t="str">
            <v>Baa3</v>
          </cell>
          <cell r="G349" t="str">
            <v>D</v>
          </cell>
          <cell r="H349" t="str">
            <v>ba2</v>
          </cell>
          <cell r="I349" t="str">
            <v>ba2</v>
          </cell>
          <cell r="O349" t="str">
            <v>P-3</v>
          </cell>
          <cell r="P349" t="str">
            <v>Not on Watch</v>
          </cell>
        </row>
        <row r="350">
          <cell r="A350" t="str">
            <v>Bank of India</v>
          </cell>
          <cell r="B350" t="str">
            <v>INDIA</v>
          </cell>
          <cell r="C350" t="str">
            <v>Stable (multiple)</v>
          </cell>
          <cell r="D350" t="str">
            <v>Baa3</v>
          </cell>
          <cell r="E350" t="str">
            <v>LT Bank Deposits - Fgn Curr</v>
          </cell>
          <cell r="F350" t="str">
            <v>Baa3</v>
          </cell>
          <cell r="G350" t="str">
            <v>D</v>
          </cell>
          <cell r="H350" t="str">
            <v>ba2</v>
          </cell>
          <cell r="I350" t="str">
            <v>ba2</v>
          </cell>
          <cell r="J350" t="str">
            <v>(P)Baa3</v>
          </cell>
          <cell r="K350" t="str">
            <v>(P)Ba2</v>
          </cell>
          <cell r="O350" t="str">
            <v>P-3</v>
          </cell>
          <cell r="P350" t="str">
            <v>Not on Watch</v>
          </cell>
        </row>
        <row r="351">
          <cell r="A351" t="str">
            <v>Bank of Shanghai Co., Ltd.</v>
          </cell>
          <cell r="B351" t="str">
            <v>CHINA</v>
          </cell>
          <cell r="C351" t="str">
            <v>Stable</v>
          </cell>
          <cell r="D351" t="str">
            <v>Baa3</v>
          </cell>
          <cell r="E351" t="str">
            <v>LT Bank Deposits - Fgn Curr</v>
          </cell>
          <cell r="F351" t="str">
            <v>Baa3</v>
          </cell>
          <cell r="G351" t="str">
            <v>D</v>
          </cell>
          <cell r="H351" t="str">
            <v>ba2</v>
          </cell>
          <cell r="I351" t="str">
            <v>ba2</v>
          </cell>
          <cell r="O351" t="str">
            <v>P-3</v>
          </cell>
          <cell r="P351" t="str">
            <v>Not on Watch</v>
          </cell>
        </row>
        <row r="352">
          <cell r="A352" t="str">
            <v>Bank of Tokyo-Mitsubishi UFJ (Mexico), S.A.</v>
          </cell>
          <cell r="B352" t="str">
            <v>MEXICO</v>
          </cell>
          <cell r="C352" t="str">
            <v>Stable</v>
          </cell>
          <cell r="G352" t="str">
            <v>D</v>
          </cell>
          <cell r="H352" t="str">
            <v>ba2</v>
          </cell>
          <cell r="I352" t="str">
            <v>baa2</v>
          </cell>
          <cell r="P352" t="str">
            <v>Not on Watch</v>
          </cell>
        </row>
        <row r="353">
          <cell r="A353" t="str">
            <v>Bank Permata TBK (P.T.)</v>
          </cell>
          <cell r="B353" t="str">
            <v>INDONESIA</v>
          </cell>
          <cell r="C353" t="str">
            <v>Stable</v>
          </cell>
          <cell r="D353" t="str">
            <v>Baa3</v>
          </cell>
          <cell r="E353" t="str">
            <v>LT Bank Deposits - Fgn Curr</v>
          </cell>
          <cell r="F353" t="str">
            <v>Baa3</v>
          </cell>
          <cell r="G353" t="str">
            <v>D</v>
          </cell>
          <cell r="H353" t="str">
            <v>ba2</v>
          </cell>
          <cell r="I353" t="str">
            <v>ba1</v>
          </cell>
          <cell r="O353" t="str">
            <v>P-3</v>
          </cell>
          <cell r="P353" t="str">
            <v>Not on Watch</v>
          </cell>
        </row>
        <row r="354">
          <cell r="A354" t="str">
            <v>Bank Tabungan Negara (P.T.)</v>
          </cell>
          <cell r="B354" t="str">
            <v>INDONESIA</v>
          </cell>
          <cell r="C354" t="str">
            <v>Stable (multiple)</v>
          </cell>
          <cell r="D354" t="str">
            <v>Baa3</v>
          </cell>
          <cell r="E354" t="str">
            <v>LT Bank Deposits - Fgn Curr</v>
          </cell>
          <cell r="F354" t="str">
            <v>Baa3</v>
          </cell>
          <cell r="G354" t="str">
            <v>D</v>
          </cell>
          <cell r="H354" t="str">
            <v>ba2</v>
          </cell>
          <cell r="I354" t="str">
            <v>ba2</v>
          </cell>
          <cell r="O354" t="str">
            <v>P-3</v>
          </cell>
          <cell r="P354" t="str">
            <v>Not on Watch</v>
          </cell>
        </row>
        <row r="355">
          <cell r="A355" t="str">
            <v>Banque PSA Finance</v>
          </cell>
          <cell r="B355" t="str">
            <v>FRANCE</v>
          </cell>
          <cell r="C355" t="str">
            <v>Stable (multiple)</v>
          </cell>
          <cell r="D355" t="str">
            <v>Ba1</v>
          </cell>
          <cell r="E355" t="str">
            <v>LT Bank Deposits - Fgn Curr</v>
          </cell>
          <cell r="F355" t="str">
            <v>Ba1</v>
          </cell>
          <cell r="G355" t="str">
            <v>D</v>
          </cell>
          <cell r="H355" t="str">
            <v>ba2</v>
          </cell>
          <cell r="I355" t="str">
            <v>ba2</v>
          </cell>
          <cell r="J355" t="str">
            <v>Ba1</v>
          </cell>
          <cell r="K355" t="str">
            <v>A3</v>
          </cell>
          <cell r="L355" t="str">
            <v>A3</v>
          </cell>
          <cell r="N355" t="str">
            <v>Baa1</v>
          </cell>
          <cell r="O355" t="str">
            <v>NP</v>
          </cell>
          <cell r="P355" t="str">
            <v>Not on Watch</v>
          </cell>
        </row>
        <row r="356">
          <cell r="A356" t="str">
            <v>Barclays Bank Mexico, S.A.</v>
          </cell>
          <cell r="B356" t="str">
            <v>MEXICO</v>
          </cell>
          <cell r="C356" t="str">
            <v>Stable</v>
          </cell>
          <cell r="D356" t="str">
            <v>Baa3</v>
          </cell>
          <cell r="E356" t="str">
            <v>LT Bank Deposits - Fgn Curr</v>
          </cell>
          <cell r="F356" t="str">
            <v>Baa3</v>
          </cell>
          <cell r="G356" t="str">
            <v>D</v>
          </cell>
          <cell r="H356" t="str">
            <v>ba2</v>
          </cell>
          <cell r="I356" t="str">
            <v>baa3</v>
          </cell>
          <cell r="O356" t="str">
            <v>P-3</v>
          </cell>
          <cell r="P356" t="str">
            <v>Not on Watch</v>
          </cell>
        </row>
        <row r="357">
          <cell r="A357" t="str">
            <v>Bayerische Landesbank</v>
          </cell>
          <cell r="B357" t="str">
            <v>GERMANY</v>
          </cell>
          <cell r="C357" t="str">
            <v>Negative (multiple)</v>
          </cell>
          <cell r="D357" t="str">
            <v>A3</v>
          </cell>
          <cell r="E357" t="str">
            <v>LT Bank Deposits - Fgn Curr</v>
          </cell>
          <cell r="F357" t="str">
            <v>A3</v>
          </cell>
          <cell r="G357" t="str">
            <v>D</v>
          </cell>
          <cell r="H357" t="str">
            <v>ba2</v>
          </cell>
          <cell r="I357" t="str">
            <v>baa3</v>
          </cell>
          <cell r="J357" t="str">
            <v>A3</v>
          </cell>
          <cell r="K357" t="str">
            <v>Ba1</v>
          </cell>
          <cell r="L357" t="str">
            <v>Caa1</v>
          </cell>
          <cell r="O357" t="str">
            <v>P-2</v>
          </cell>
          <cell r="P357" t="str">
            <v>Not On Watch</v>
          </cell>
        </row>
        <row r="358">
          <cell r="A358" t="str">
            <v>Berlin Hyp AG</v>
          </cell>
          <cell r="B358" t="str">
            <v>GERMANY</v>
          </cell>
          <cell r="C358" t="str">
            <v>Negative (multiple)</v>
          </cell>
          <cell r="D358" t="str">
            <v>A2</v>
          </cell>
          <cell r="E358" t="str">
            <v>LT Bank Deposits - Fgn Curr</v>
          </cell>
          <cell r="F358" t="str">
            <v>A2</v>
          </cell>
          <cell r="G358" t="str">
            <v>D</v>
          </cell>
          <cell r="H358" t="str">
            <v>ba2</v>
          </cell>
          <cell r="I358" t="str">
            <v>baa3</v>
          </cell>
          <cell r="J358" t="str">
            <v>A2</v>
          </cell>
          <cell r="K358" t="str">
            <v>(P)Ba1</v>
          </cell>
          <cell r="O358" t="str">
            <v>P-1</v>
          </cell>
          <cell r="P358" t="str">
            <v>Not on Watch</v>
          </cell>
        </row>
        <row r="359">
          <cell r="A359" t="str">
            <v>Bermuda Commercial Bank Limited</v>
          </cell>
          <cell r="B359" t="str">
            <v>BERMUDA</v>
          </cell>
          <cell r="C359" t="str">
            <v>Stable</v>
          </cell>
          <cell r="D359" t="str">
            <v>Ba2</v>
          </cell>
          <cell r="E359" t="str">
            <v>LT Bank Deposits - Fgn Curr</v>
          </cell>
          <cell r="F359" t="str">
            <v>Ba2</v>
          </cell>
          <cell r="G359" t="str">
            <v>D</v>
          </cell>
          <cell r="H359" t="str">
            <v>ba2</v>
          </cell>
          <cell r="I359" t="str">
            <v>ba2</v>
          </cell>
          <cell r="O359" t="str">
            <v>NP</v>
          </cell>
          <cell r="P359" t="str">
            <v>Not on Watch</v>
          </cell>
        </row>
        <row r="360">
          <cell r="A360" t="str">
            <v>BPCE</v>
          </cell>
          <cell r="B360" t="str">
            <v>FRANCE</v>
          </cell>
          <cell r="C360" t="str">
            <v>Negative (multiple)</v>
          </cell>
          <cell r="D360" t="str">
            <v>A2</v>
          </cell>
          <cell r="E360" t="str">
            <v>LT Bank Deposits - Fgn Curr</v>
          </cell>
          <cell r="F360" t="str">
            <v>A2</v>
          </cell>
          <cell r="G360" t="str">
            <v>D</v>
          </cell>
          <cell r="H360" t="str">
            <v>ba2</v>
          </cell>
          <cell r="I360" t="str">
            <v>baa2</v>
          </cell>
          <cell r="J360" t="str">
            <v>A2</v>
          </cell>
          <cell r="K360" t="str">
            <v>Baa3</v>
          </cell>
          <cell r="M360" t="str">
            <v>Ba2</v>
          </cell>
          <cell r="N360" t="str">
            <v>Ba2</v>
          </cell>
          <cell r="O360" t="str">
            <v>P-1</v>
          </cell>
          <cell r="P360" t="str">
            <v>Not on Watch</v>
          </cell>
        </row>
        <row r="361">
          <cell r="A361" t="str">
            <v>Caixa Economica Federal (CAIXA)</v>
          </cell>
          <cell r="B361" t="str">
            <v>BRAZIL</v>
          </cell>
          <cell r="C361" t="str">
            <v>Negative (multiple)</v>
          </cell>
          <cell r="D361" t="str">
            <v>Baa2</v>
          </cell>
          <cell r="E361" t="str">
            <v>LT Bank Deposits - Fgn Curr</v>
          </cell>
          <cell r="F361" t="str">
            <v>Baa2</v>
          </cell>
          <cell r="G361" t="str">
            <v>D</v>
          </cell>
          <cell r="H361" t="str">
            <v>ba2</v>
          </cell>
          <cell r="I361" t="str">
            <v>ba2</v>
          </cell>
          <cell r="J361" t="str">
            <v>Baa2</v>
          </cell>
          <cell r="K361" t="str">
            <v>Ba3</v>
          </cell>
          <cell r="O361" t="str">
            <v>P-2</v>
          </cell>
          <cell r="P361" t="str">
            <v>Not on Watch</v>
          </cell>
        </row>
        <row r="362">
          <cell r="A362" t="str">
            <v>Canara Bank</v>
          </cell>
          <cell r="B362" t="str">
            <v>INDIA</v>
          </cell>
          <cell r="C362" t="str">
            <v>Stable (multiple)</v>
          </cell>
          <cell r="D362" t="str">
            <v>Baa3</v>
          </cell>
          <cell r="E362" t="str">
            <v>LT Bank Deposits - Fgn Curr</v>
          </cell>
          <cell r="F362" t="str">
            <v>Baa3</v>
          </cell>
          <cell r="G362" t="str">
            <v>D</v>
          </cell>
          <cell r="H362" t="str">
            <v>ba2</v>
          </cell>
          <cell r="I362" t="str">
            <v>ba2</v>
          </cell>
          <cell r="O362" t="str">
            <v>P-3</v>
          </cell>
          <cell r="P362" t="str">
            <v>Not on Watch</v>
          </cell>
        </row>
        <row r="363">
          <cell r="A363" t="str">
            <v>Capitec Bank Limited</v>
          </cell>
          <cell r="B363" t="str">
            <v>SOUTH AFRICA</v>
          </cell>
          <cell r="C363" t="str">
            <v>Ratings Under Review</v>
          </cell>
          <cell r="D363" t="str">
            <v>Ba2</v>
          </cell>
          <cell r="E363" t="str">
            <v>LT Bank Deposits - Fgn Curr</v>
          </cell>
          <cell r="F363" t="str">
            <v>Baa3</v>
          </cell>
          <cell r="G363" t="str">
            <v>D</v>
          </cell>
          <cell r="H363" t="str">
            <v>ba2</v>
          </cell>
          <cell r="I363" t="str">
            <v>ba2</v>
          </cell>
          <cell r="O363" t="str">
            <v>NP</v>
          </cell>
          <cell r="P363" t="str">
            <v>Possible Downgrade</v>
          </cell>
        </row>
        <row r="364">
          <cell r="A364" t="str">
            <v>card complete Service Bank AG</v>
          </cell>
          <cell r="B364" t="str">
            <v>AUSTRIA</v>
          </cell>
          <cell r="C364" t="str">
            <v>Negative (multiple)</v>
          </cell>
          <cell r="D364" t="str">
            <v>Baa3</v>
          </cell>
          <cell r="E364" t="str">
            <v>LT Bank Deposits - Fgn Curr</v>
          </cell>
          <cell r="F364" t="str">
            <v>Baa3</v>
          </cell>
          <cell r="G364" t="str">
            <v>D</v>
          </cell>
          <cell r="H364" t="str">
            <v>ba2</v>
          </cell>
          <cell r="I364" t="str">
            <v>baa3</v>
          </cell>
          <cell r="O364" t="str">
            <v>P-3</v>
          </cell>
          <cell r="P364" t="str">
            <v>Not on Watch</v>
          </cell>
        </row>
        <row r="365">
          <cell r="A365" t="str">
            <v>Cassa di Risp.di Bolzano-Sudtiroler Sparkasse</v>
          </cell>
          <cell r="B365" t="str">
            <v>ITALY</v>
          </cell>
          <cell r="C365" t="str">
            <v>Stable</v>
          </cell>
          <cell r="D365" t="str">
            <v>Ba2</v>
          </cell>
          <cell r="E365" t="str">
            <v>LT Bank Deposits - Fgn Curr</v>
          </cell>
          <cell r="F365" t="str">
            <v>Ba2</v>
          </cell>
          <cell r="G365" t="str">
            <v>D</v>
          </cell>
          <cell r="H365" t="str">
            <v>ba2</v>
          </cell>
          <cell r="I365" t="str">
            <v>ba2</v>
          </cell>
          <cell r="O365" t="str">
            <v>NP</v>
          </cell>
          <cell r="P365" t="str">
            <v>Not on Watch</v>
          </cell>
        </row>
        <row r="366">
          <cell r="A366" t="str">
            <v>Ceskoslovenska obchodna banka (Slovakia)</v>
          </cell>
          <cell r="B366" t="str">
            <v>SLOVAK REPUBLIC</v>
          </cell>
          <cell r="C366" t="str">
            <v>Negative (multiple)</v>
          </cell>
          <cell r="D366" t="str">
            <v>Baa2</v>
          </cell>
          <cell r="E366" t="str">
            <v>LT Bank Deposits - Fgn Curr</v>
          </cell>
          <cell r="F366" t="str">
            <v>Baa2</v>
          </cell>
          <cell r="G366" t="str">
            <v>D</v>
          </cell>
          <cell r="H366" t="str">
            <v>ba2</v>
          </cell>
          <cell r="I366" t="str">
            <v>baa3</v>
          </cell>
          <cell r="O366" t="str">
            <v>P-2</v>
          </cell>
          <cell r="P366" t="str">
            <v>Not on Watch</v>
          </cell>
        </row>
        <row r="367">
          <cell r="A367" t="str">
            <v>China CITIC Bank</v>
          </cell>
          <cell r="B367" t="str">
            <v>CHINA</v>
          </cell>
          <cell r="C367" t="str">
            <v>Ratings Under Review</v>
          </cell>
          <cell r="D367" t="str">
            <v>Baa2</v>
          </cell>
          <cell r="E367" t="str">
            <v>LT Bank Deposits - Fgn Curr</v>
          </cell>
          <cell r="F367" t="str">
            <v>Baa2</v>
          </cell>
          <cell r="G367" t="str">
            <v>D</v>
          </cell>
          <cell r="H367" t="str">
            <v>ba2</v>
          </cell>
          <cell r="I367" t="str">
            <v>ba2</v>
          </cell>
          <cell r="O367" t="str">
            <v>P-2</v>
          </cell>
          <cell r="P367" t="str">
            <v>Possible Upgrade</v>
          </cell>
        </row>
        <row r="368">
          <cell r="A368" t="str">
            <v>CIMB Thai Bank Public Company Limited</v>
          </cell>
          <cell r="B368" t="str">
            <v>THAILAND</v>
          </cell>
          <cell r="C368" t="str">
            <v>Stable</v>
          </cell>
          <cell r="D368" t="str">
            <v>Baa2</v>
          </cell>
          <cell r="E368" t="str">
            <v>LT Bank Deposits - Fgn Curr</v>
          </cell>
          <cell r="F368" t="str">
            <v>Baa2</v>
          </cell>
          <cell r="G368" t="str">
            <v>D</v>
          </cell>
          <cell r="H368" t="str">
            <v>ba2</v>
          </cell>
          <cell r="I368" t="str">
            <v>baa2</v>
          </cell>
          <cell r="O368" t="str">
            <v>P-2</v>
          </cell>
          <cell r="P368" t="str">
            <v>Not on Watch</v>
          </cell>
        </row>
        <row r="369">
          <cell r="A369" t="str">
            <v>Credit Agricole Bank Polska S.A.</v>
          </cell>
          <cell r="B369" t="str">
            <v>POLAND</v>
          </cell>
          <cell r="C369" t="str">
            <v>Stable</v>
          </cell>
          <cell r="D369" t="str">
            <v>Baa3</v>
          </cell>
          <cell r="E369" t="str">
            <v>LT Bank Deposits - Fgn Curr</v>
          </cell>
          <cell r="F369" t="str">
            <v>Baa3</v>
          </cell>
          <cell r="G369" t="str">
            <v>D</v>
          </cell>
          <cell r="H369" t="str">
            <v>ba2</v>
          </cell>
          <cell r="I369" t="str">
            <v>baa3</v>
          </cell>
          <cell r="O369" t="str">
            <v>P-3</v>
          </cell>
          <cell r="P369" t="str">
            <v>Not on Watch</v>
          </cell>
        </row>
        <row r="370">
          <cell r="A370" t="str">
            <v>Credit Agricole S.A.</v>
          </cell>
          <cell r="B370" t="str">
            <v>FRANCE</v>
          </cell>
          <cell r="C370" t="str">
            <v>Negative (multiple)</v>
          </cell>
          <cell r="D370" t="str">
            <v>A2</v>
          </cell>
          <cell r="E370" t="str">
            <v>LT Bank Deposits - Fgn Curr</v>
          </cell>
          <cell r="F370" t="str">
            <v>A2</v>
          </cell>
          <cell r="G370" t="str">
            <v>D</v>
          </cell>
          <cell r="H370" t="str">
            <v>ba2</v>
          </cell>
          <cell r="I370" t="str">
            <v>baa2</v>
          </cell>
          <cell r="J370" t="str">
            <v>A2</v>
          </cell>
          <cell r="K370" t="str">
            <v>Baa3</v>
          </cell>
          <cell r="L370" t="str">
            <v>Ba1</v>
          </cell>
          <cell r="N370" t="str">
            <v>Ba2</v>
          </cell>
          <cell r="O370" t="str">
            <v>P-1</v>
          </cell>
          <cell r="P370" t="str">
            <v>Not on Watch</v>
          </cell>
        </row>
        <row r="371">
          <cell r="A371" t="str">
            <v>DeltaCredit Bank</v>
          </cell>
          <cell r="B371" t="str">
            <v>RUSSIA</v>
          </cell>
          <cell r="C371" t="str">
            <v>Stable</v>
          </cell>
          <cell r="D371" t="str">
            <v>Baa3</v>
          </cell>
          <cell r="E371" t="str">
            <v>LT Bank Deposits - Fgn Curr</v>
          </cell>
          <cell r="F371" t="str">
            <v>Baa3</v>
          </cell>
          <cell r="G371" t="str">
            <v>D</v>
          </cell>
          <cell r="H371" t="str">
            <v>ba2</v>
          </cell>
          <cell r="I371" t="str">
            <v>baa3</v>
          </cell>
          <cell r="J371" t="str">
            <v>(P)Baa3</v>
          </cell>
          <cell r="O371" t="str">
            <v>P-3</v>
          </cell>
          <cell r="P371" t="str">
            <v>Not on Watch</v>
          </cell>
        </row>
        <row r="372">
          <cell r="A372" t="str">
            <v>Demir-Halk Bank (Nederland) N.V.</v>
          </cell>
          <cell r="B372" t="str">
            <v>NETHERLANDS</v>
          </cell>
          <cell r="C372" t="str">
            <v>Stable</v>
          </cell>
          <cell r="D372" t="str">
            <v>Ba2</v>
          </cell>
          <cell r="E372" t="str">
            <v>LT Bank Deposits - Fgn Curr</v>
          </cell>
          <cell r="F372" t="str">
            <v>Ba2</v>
          </cell>
          <cell r="G372" t="str">
            <v>D</v>
          </cell>
          <cell r="H372" t="str">
            <v>ba2</v>
          </cell>
          <cell r="I372" t="str">
            <v>ba2</v>
          </cell>
          <cell r="O372" t="str">
            <v>NP</v>
          </cell>
          <cell r="P372" t="str">
            <v>Not on Watch</v>
          </cell>
        </row>
        <row r="373">
          <cell r="A373" t="str">
            <v>Deutsche Bank Mexico, S.A.</v>
          </cell>
          <cell r="B373" t="str">
            <v>MEXICO</v>
          </cell>
          <cell r="C373" t="str">
            <v>Stable</v>
          </cell>
          <cell r="D373" t="str">
            <v>Baa3</v>
          </cell>
          <cell r="E373" t="str">
            <v>LT Bank Deposits - Fgn Curr</v>
          </cell>
          <cell r="F373" t="str">
            <v>Baa3</v>
          </cell>
          <cell r="G373" t="str">
            <v>D</v>
          </cell>
          <cell r="H373" t="str">
            <v>ba2</v>
          </cell>
          <cell r="I373" t="str">
            <v>baa3</v>
          </cell>
          <cell r="O373" t="str">
            <v>P-3</v>
          </cell>
          <cell r="P373" t="str">
            <v>Not on Watch</v>
          </cell>
        </row>
        <row r="374">
          <cell r="A374" t="str">
            <v>E*TRADE Bank</v>
          </cell>
          <cell r="B374" t="str">
            <v>UNITED STATES</v>
          </cell>
          <cell r="C374" t="str">
            <v>Positive</v>
          </cell>
          <cell r="D374" t="str">
            <v>Ba2</v>
          </cell>
          <cell r="E374" t="str">
            <v>LT Bank Deposits - Dom Curr</v>
          </cell>
          <cell r="F374" t="str">
            <v>Ba2</v>
          </cell>
          <cell r="G374" t="str">
            <v>D</v>
          </cell>
          <cell r="H374" t="str">
            <v>ba2</v>
          </cell>
          <cell r="I374" t="str">
            <v>ba2</v>
          </cell>
          <cell r="O374" t="str">
            <v>NP</v>
          </cell>
          <cell r="P374" t="str">
            <v>Not on Watch</v>
          </cell>
        </row>
        <row r="375">
          <cell r="A375" t="str">
            <v>Emirates NBD PJSC</v>
          </cell>
          <cell r="B375" t="str">
            <v>UNITED ARAB EMIRATES</v>
          </cell>
          <cell r="C375" t="str">
            <v>Stable</v>
          </cell>
          <cell r="D375" t="str">
            <v>Baa1</v>
          </cell>
          <cell r="E375" t="str">
            <v>LT Bank Deposits - Fgn Curr</v>
          </cell>
          <cell r="F375" t="str">
            <v>Baa1</v>
          </cell>
          <cell r="G375" t="str">
            <v>D</v>
          </cell>
          <cell r="H375" t="str">
            <v>ba2</v>
          </cell>
          <cell r="I375" t="str">
            <v>ba2</v>
          </cell>
          <cell r="J375" t="str">
            <v>Baa1</v>
          </cell>
          <cell r="K375" t="str">
            <v>(P)Baa3</v>
          </cell>
          <cell r="O375" t="str">
            <v>P-2</v>
          </cell>
          <cell r="P375" t="str">
            <v>Not on Watch</v>
          </cell>
        </row>
        <row r="376">
          <cell r="A376" t="str">
            <v>Gulf Bank K.S.C.</v>
          </cell>
          <cell r="B376" t="str">
            <v>KUWAIT</v>
          </cell>
          <cell r="C376" t="str">
            <v>Positive</v>
          </cell>
          <cell r="D376" t="str">
            <v>Baa1</v>
          </cell>
          <cell r="E376" t="str">
            <v>LT Bank Deposits - Fgn Curr</v>
          </cell>
          <cell r="F376" t="str">
            <v>Baa1</v>
          </cell>
          <cell r="G376" t="str">
            <v>D</v>
          </cell>
          <cell r="H376" t="str">
            <v>ba2</v>
          </cell>
          <cell r="I376" t="str">
            <v>ba2</v>
          </cell>
          <cell r="O376" t="str">
            <v>P-2</v>
          </cell>
          <cell r="P376" t="str">
            <v>Not on Watch</v>
          </cell>
        </row>
        <row r="377">
          <cell r="A377" t="str">
            <v>HSBC Bank (China) Company Limited</v>
          </cell>
          <cell r="B377" t="str">
            <v>CHINA</v>
          </cell>
          <cell r="C377" t="str">
            <v>Stable</v>
          </cell>
          <cell r="D377" t="str">
            <v>A2</v>
          </cell>
          <cell r="E377" t="str">
            <v>LT Bank Deposits - Fgn Curr</v>
          </cell>
          <cell r="F377" t="str">
            <v>A2</v>
          </cell>
          <cell r="G377" t="str">
            <v>D</v>
          </cell>
          <cell r="H377" t="str">
            <v>ba2</v>
          </cell>
          <cell r="I377" t="str">
            <v>a2</v>
          </cell>
          <cell r="O377" t="str">
            <v>P-1</v>
          </cell>
          <cell r="P377" t="str">
            <v>Not on Watch</v>
          </cell>
        </row>
        <row r="378">
          <cell r="A378" t="str">
            <v>ICICI Bank UK Plc.</v>
          </cell>
          <cell r="B378" t="str">
            <v>UNITED KINGDOM</v>
          </cell>
          <cell r="C378" t="str">
            <v>Stable</v>
          </cell>
          <cell r="D378" t="str">
            <v>Baa3</v>
          </cell>
          <cell r="E378" t="str">
            <v>LT Bank Deposits - Fgn Curr</v>
          </cell>
          <cell r="F378" t="str">
            <v>Baa3</v>
          </cell>
          <cell r="G378" t="str">
            <v>D</v>
          </cell>
          <cell r="H378" t="str">
            <v>ba2</v>
          </cell>
          <cell r="I378" t="str">
            <v>baa3</v>
          </cell>
          <cell r="J378" t="str">
            <v>Baa3</v>
          </cell>
          <cell r="K378" t="str">
            <v>Ba1</v>
          </cell>
          <cell r="L378" t="str">
            <v>Ba2</v>
          </cell>
          <cell r="O378" t="str">
            <v>P-3</v>
          </cell>
          <cell r="P378" t="str">
            <v>Not on Watch</v>
          </cell>
        </row>
        <row r="379">
          <cell r="A379" t="str">
            <v>ING Bank Eurasia</v>
          </cell>
          <cell r="B379" t="str">
            <v>RUSSIA</v>
          </cell>
          <cell r="C379" t="str">
            <v>Negative (multiple)</v>
          </cell>
          <cell r="D379" t="str">
            <v>Baa2</v>
          </cell>
          <cell r="E379" t="str">
            <v>LT Bank Deposits - Fgn Curr</v>
          </cell>
          <cell r="F379" t="str">
            <v>Baa2</v>
          </cell>
          <cell r="G379" t="str">
            <v>D</v>
          </cell>
          <cell r="H379" t="str">
            <v>ba2</v>
          </cell>
          <cell r="I379" t="str">
            <v>baa2</v>
          </cell>
          <cell r="J379" t="str">
            <v>Baa2</v>
          </cell>
          <cell r="O379" t="str">
            <v>P-2</v>
          </cell>
          <cell r="P379" t="str">
            <v>Not on Watch</v>
          </cell>
        </row>
        <row r="380">
          <cell r="A380" t="str">
            <v>Investcorp Bank B.S.C.</v>
          </cell>
          <cell r="B380" t="str">
            <v>BAHRAIN - OFF SHORE</v>
          </cell>
          <cell r="C380" t="str">
            <v>Stable</v>
          </cell>
          <cell r="D380" t="str">
            <v>Ba2</v>
          </cell>
          <cell r="E380" t="str">
            <v>LT Bank Deposits - Fgn Curr</v>
          </cell>
          <cell r="F380" t="str">
            <v>Ba2</v>
          </cell>
          <cell r="G380" t="str">
            <v>D</v>
          </cell>
          <cell r="H380" t="str">
            <v>ba2</v>
          </cell>
          <cell r="I380" t="str">
            <v>ba2</v>
          </cell>
          <cell r="O380" t="str">
            <v>NP</v>
          </cell>
          <cell r="P380" t="str">
            <v>Not on Watch</v>
          </cell>
        </row>
        <row r="381">
          <cell r="A381" t="str">
            <v>JSB Rosbank</v>
          </cell>
          <cell r="B381" t="str">
            <v>RUSSIA</v>
          </cell>
          <cell r="C381" t="str">
            <v>Stable</v>
          </cell>
          <cell r="D381" t="str">
            <v>Baa3</v>
          </cell>
          <cell r="E381" t="str">
            <v>LT Bank Deposits - Fgn Curr</v>
          </cell>
          <cell r="F381" t="str">
            <v>Baa3</v>
          </cell>
          <cell r="G381" t="str">
            <v>D</v>
          </cell>
          <cell r="H381" t="str">
            <v>ba2</v>
          </cell>
          <cell r="I381" t="str">
            <v>baa3</v>
          </cell>
          <cell r="J381" t="str">
            <v>Baa3</v>
          </cell>
          <cell r="O381" t="str">
            <v>P-3</v>
          </cell>
          <cell r="P381" t="str">
            <v>Not on Watch</v>
          </cell>
        </row>
        <row r="382">
          <cell r="A382" t="str">
            <v>KDB Asia Ltd.</v>
          </cell>
          <cell r="B382" t="str">
            <v>HONG KONG</v>
          </cell>
          <cell r="C382" t="str">
            <v>Stable</v>
          </cell>
          <cell r="D382" t="str">
            <v>Aa3</v>
          </cell>
          <cell r="E382" t="str">
            <v>LT Bank Deposits - Fgn Curr</v>
          </cell>
          <cell r="F382" t="str">
            <v>Aa3</v>
          </cell>
          <cell r="G382" t="str">
            <v>D</v>
          </cell>
          <cell r="H382" t="str">
            <v>ba2</v>
          </cell>
          <cell r="I382" t="str">
            <v>aa3</v>
          </cell>
          <cell r="O382" t="str">
            <v>P-1</v>
          </cell>
          <cell r="P382" t="str">
            <v>Not on Watch</v>
          </cell>
        </row>
        <row r="383">
          <cell r="A383" t="str">
            <v>Korea Development Bank</v>
          </cell>
          <cell r="B383" t="str">
            <v>KOREA</v>
          </cell>
          <cell r="C383" t="str">
            <v>Ratings Under Review</v>
          </cell>
          <cell r="D383" t="str">
            <v>Aa3</v>
          </cell>
          <cell r="E383" t="str">
            <v>LT Bank Deposits - Fgn Curr</v>
          </cell>
          <cell r="F383" t="str">
            <v>Aa3</v>
          </cell>
          <cell r="G383" t="str">
            <v>D</v>
          </cell>
          <cell r="H383" t="str">
            <v>ba2</v>
          </cell>
          <cell r="I383" t="str">
            <v>ba2</v>
          </cell>
          <cell r="J383" t="str">
            <v>Aa3</v>
          </cell>
          <cell r="O383" t="str">
            <v>P-1</v>
          </cell>
          <cell r="P383" t="str">
            <v>Possible Upgrade</v>
          </cell>
        </row>
        <row r="384">
          <cell r="A384" t="str">
            <v>Krung Thai Bank Public Company Limited</v>
          </cell>
          <cell r="B384" t="str">
            <v>THAILAND</v>
          </cell>
          <cell r="C384" t="str">
            <v>Stable</v>
          </cell>
          <cell r="D384" t="str">
            <v>Baa1</v>
          </cell>
          <cell r="E384" t="str">
            <v>LT Bank Deposits - Fgn Curr</v>
          </cell>
          <cell r="F384" t="str">
            <v>Baa1</v>
          </cell>
          <cell r="G384" t="str">
            <v>D</v>
          </cell>
          <cell r="H384" t="str">
            <v>ba2</v>
          </cell>
          <cell r="I384" t="str">
            <v>ba2</v>
          </cell>
          <cell r="J384" t="str">
            <v>(P)Baa1</v>
          </cell>
          <cell r="O384" t="str">
            <v>P-2</v>
          </cell>
          <cell r="P384" t="str">
            <v>Not on Watch</v>
          </cell>
        </row>
        <row r="385">
          <cell r="A385" t="str">
            <v>Kutxabank, S.A.</v>
          </cell>
          <cell r="B385" t="str">
            <v>SPAIN</v>
          </cell>
          <cell r="C385" t="str">
            <v>Negative (multiple)</v>
          </cell>
          <cell r="D385" t="str">
            <v>Ba1</v>
          </cell>
          <cell r="E385" t="str">
            <v>LT Bank Deposits - Dom Curr</v>
          </cell>
          <cell r="F385" t="str">
            <v>Ba1</v>
          </cell>
          <cell r="G385" t="str">
            <v>D</v>
          </cell>
          <cell r="H385" t="str">
            <v>ba2</v>
          </cell>
          <cell r="I385" t="str">
            <v>ba2</v>
          </cell>
          <cell r="J385" t="str">
            <v>Ba1</v>
          </cell>
          <cell r="K385" t="str">
            <v>Ba3</v>
          </cell>
          <cell r="O385" t="str">
            <v>NP</v>
          </cell>
          <cell r="P385" t="str">
            <v>Not on Watch</v>
          </cell>
        </row>
        <row r="386">
          <cell r="A386" t="str">
            <v>Land Bank of Taiwan</v>
          </cell>
          <cell r="B386" t="str">
            <v>TAIWAN</v>
          </cell>
          <cell r="C386" t="str">
            <v>Stable</v>
          </cell>
          <cell r="D386" t="str">
            <v>Aa3</v>
          </cell>
          <cell r="E386" t="str">
            <v>LT Bank Deposits - Fgn Curr</v>
          </cell>
          <cell r="F386" t="str">
            <v>Aa3</v>
          </cell>
          <cell r="G386" t="str">
            <v>D</v>
          </cell>
          <cell r="H386" t="str">
            <v>ba2</v>
          </cell>
          <cell r="I386" t="str">
            <v>ba2</v>
          </cell>
          <cell r="O386" t="str">
            <v>P-1</v>
          </cell>
          <cell r="P386" t="str">
            <v>Not on Watch</v>
          </cell>
        </row>
        <row r="387">
          <cell r="A387" t="str">
            <v>Landesbank Saar</v>
          </cell>
          <cell r="B387" t="str">
            <v>GERMANY</v>
          </cell>
          <cell r="C387" t="str">
            <v>Negative</v>
          </cell>
          <cell r="D387" t="str">
            <v>A3</v>
          </cell>
          <cell r="E387" t="str">
            <v>LT Bank Deposits - Fgn Curr</v>
          </cell>
          <cell r="F387" t="str">
            <v>A3</v>
          </cell>
          <cell r="G387" t="str">
            <v>D</v>
          </cell>
          <cell r="H387" t="str">
            <v>ba2</v>
          </cell>
          <cell r="I387" t="str">
            <v>baa3</v>
          </cell>
          <cell r="O387" t="str">
            <v>P-2</v>
          </cell>
          <cell r="P387" t="str">
            <v>Not on Watch</v>
          </cell>
        </row>
        <row r="388">
          <cell r="A388" t="str">
            <v>mBank S.A.</v>
          </cell>
          <cell r="B388" t="str">
            <v>POLAND</v>
          </cell>
          <cell r="C388" t="str">
            <v>Negative (multiple)</v>
          </cell>
          <cell r="D388" t="str">
            <v>Baa3</v>
          </cell>
          <cell r="E388" t="str">
            <v>LT Bank Deposits - Fgn Curr</v>
          </cell>
          <cell r="F388" t="str">
            <v>Baa3</v>
          </cell>
          <cell r="G388" t="str">
            <v>D</v>
          </cell>
          <cell r="H388" t="str">
            <v>ba2</v>
          </cell>
          <cell r="I388" t="str">
            <v>ba1</v>
          </cell>
          <cell r="O388" t="str">
            <v>P-3</v>
          </cell>
          <cell r="P388" t="str">
            <v>Not on Watch</v>
          </cell>
        </row>
        <row r="389">
          <cell r="A389" t="str">
            <v>Minato Bank, Ltd (The)</v>
          </cell>
          <cell r="B389" t="str">
            <v>JAPAN</v>
          </cell>
          <cell r="C389" t="str">
            <v>Stable</v>
          </cell>
          <cell r="D389" t="str">
            <v>A2</v>
          </cell>
          <cell r="E389" t="str">
            <v>LT Bank Deposits - Fgn Curr</v>
          </cell>
          <cell r="F389" t="str">
            <v>A2</v>
          </cell>
          <cell r="G389" t="str">
            <v>D</v>
          </cell>
          <cell r="H389" t="str">
            <v>ba2</v>
          </cell>
          <cell r="I389" t="str">
            <v>baa1</v>
          </cell>
          <cell r="K389" t="str">
            <v>A3</v>
          </cell>
          <cell r="O389" t="str">
            <v>P-1</v>
          </cell>
          <cell r="P389" t="str">
            <v>Not on Watch</v>
          </cell>
        </row>
        <row r="390">
          <cell r="A390" t="str">
            <v>Muenchener Hypothekenbank eG</v>
          </cell>
          <cell r="B390" t="str">
            <v>GERMANY</v>
          </cell>
          <cell r="C390" t="str">
            <v>Stable</v>
          </cell>
          <cell r="D390" t="str">
            <v>A2</v>
          </cell>
          <cell r="E390" t="str">
            <v>LT Bank Deposits - Fgn Curr</v>
          </cell>
          <cell r="F390" t="str">
            <v>A2</v>
          </cell>
          <cell r="G390" t="str">
            <v>D</v>
          </cell>
          <cell r="H390" t="str">
            <v>ba2</v>
          </cell>
          <cell r="I390" t="str">
            <v>baa1</v>
          </cell>
          <cell r="J390" t="str">
            <v>A2</v>
          </cell>
          <cell r="O390" t="str">
            <v>P-1</v>
          </cell>
          <cell r="P390" t="str">
            <v>Not on Watch</v>
          </cell>
        </row>
        <row r="391">
          <cell r="A391" t="str">
            <v>Natixis</v>
          </cell>
          <cell r="B391" t="str">
            <v>FRANCE</v>
          </cell>
          <cell r="C391" t="str">
            <v>Negative (multiple)</v>
          </cell>
          <cell r="D391" t="str">
            <v>A2</v>
          </cell>
          <cell r="E391" t="str">
            <v>LT Bank Deposits - Fgn Curr</v>
          </cell>
          <cell r="F391" t="str">
            <v>A2</v>
          </cell>
          <cell r="G391" t="str">
            <v>D</v>
          </cell>
          <cell r="H391" t="str">
            <v>ba2</v>
          </cell>
          <cell r="I391" t="str">
            <v>baa2</v>
          </cell>
          <cell r="J391" t="str">
            <v>A2</v>
          </cell>
          <cell r="K391" t="str">
            <v>Baa3</v>
          </cell>
          <cell r="N391" t="str">
            <v>Ba2</v>
          </cell>
          <cell r="O391" t="str">
            <v>P-1</v>
          </cell>
          <cell r="P391" t="str">
            <v>Not On Watch</v>
          </cell>
        </row>
        <row r="392">
          <cell r="A392" t="str">
            <v>Norddeutsche Landesbank GZ</v>
          </cell>
          <cell r="B392" t="str">
            <v>GERMANY</v>
          </cell>
          <cell r="C392" t="str">
            <v>Negative</v>
          </cell>
          <cell r="D392" t="str">
            <v>A3</v>
          </cell>
          <cell r="E392" t="str">
            <v>LT Bank Deposits - Fgn Curr</v>
          </cell>
          <cell r="F392" t="str">
            <v>A3</v>
          </cell>
          <cell r="G392" t="str">
            <v>D</v>
          </cell>
          <cell r="H392" t="str">
            <v>ba2</v>
          </cell>
          <cell r="I392" t="str">
            <v>baa3</v>
          </cell>
          <cell r="J392" t="str">
            <v>A3</v>
          </cell>
          <cell r="K392" t="str">
            <v>Ba1</v>
          </cell>
          <cell r="O392" t="str">
            <v>P-2</v>
          </cell>
          <cell r="P392" t="str">
            <v>Not On Watch</v>
          </cell>
        </row>
        <row r="393">
          <cell r="A393" t="str">
            <v>Oriental Bank of Commerce</v>
          </cell>
          <cell r="B393" t="str">
            <v>INDIA</v>
          </cell>
          <cell r="C393" t="str">
            <v>Stable (multiple)</v>
          </cell>
          <cell r="D393" t="str">
            <v>Baa3</v>
          </cell>
          <cell r="E393" t="str">
            <v>LT Bank Deposits - Fgn Curr</v>
          </cell>
          <cell r="F393" t="str">
            <v>Baa3</v>
          </cell>
          <cell r="G393" t="str">
            <v>D</v>
          </cell>
          <cell r="H393" t="str">
            <v>ba2</v>
          </cell>
          <cell r="I393" t="str">
            <v>ba2</v>
          </cell>
          <cell r="O393" t="str">
            <v>P-3</v>
          </cell>
          <cell r="P393" t="str">
            <v>Not on Watch</v>
          </cell>
        </row>
        <row r="394">
          <cell r="A394" t="str">
            <v>OTP Bank NyRt</v>
          </cell>
          <cell r="B394" t="str">
            <v>HUNGARY</v>
          </cell>
          <cell r="C394" t="str">
            <v>Negative</v>
          </cell>
          <cell r="D394" t="str">
            <v>Ba2</v>
          </cell>
          <cell r="E394" t="str">
            <v>LT Bank Deposits - Fgn Curr</v>
          </cell>
          <cell r="F394" t="str">
            <v>Ba2</v>
          </cell>
          <cell r="G394" t="str">
            <v>D</v>
          </cell>
          <cell r="H394" t="str">
            <v>ba2</v>
          </cell>
          <cell r="I394" t="str">
            <v>ba2</v>
          </cell>
          <cell r="K394" t="str">
            <v>Ba3</v>
          </cell>
          <cell r="L394" t="str">
            <v>B1</v>
          </cell>
          <cell r="O394" t="str">
            <v>NP</v>
          </cell>
          <cell r="P394" t="str">
            <v>Not on Watch</v>
          </cell>
        </row>
        <row r="395">
          <cell r="A395" t="str">
            <v>OTP Jelzalogbank Rt (OTP Mtge Bk)</v>
          </cell>
          <cell r="B395" t="str">
            <v>HUNGARY</v>
          </cell>
          <cell r="C395" t="str">
            <v>Negative</v>
          </cell>
          <cell r="D395" t="str">
            <v>Ba2</v>
          </cell>
          <cell r="E395" t="str">
            <v>LT Bank Deposits - Fgn Curr</v>
          </cell>
          <cell r="F395" t="str">
            <v>Ba2</v>
          </cell>
          <cell r="G395" t="str">
            <v>D</v>
          </cell>
          <cell r="H395" t="str">
            <v>ba2</v>
          </cell>
          <cell r="I395" t="str">
            <v>ba2</v>
          </cell>
          <cell r="O395" t="str">
            <v>NP</v>
          </cell>
          <cell r="P395" t="str">
            <v>Not on Watch</v>
          </cell>
        </row>
        <row r="396">
          <cell r="A396" t="str">
            <v>Pan Indonesia Bank TBK (P.T.)</v>
          </cell>
          <cell r="B396" t="str">
            <v>INDONESIA</v>
          </cell>
          <cell r="C396" t="str">
            <v>Stable</v>
          </cell>
          <cell r="D396" t="str">
            <v>Baa3</v>
          </cell>
          <cell r="E396" t="str">
            <v>LT Bank Deposits - Fgn Curr</v>
          </cell>
          <cell r="F396" t="str">
            <v>Baa3</v>
          </cell>
          <cell r="G396" t="str">
            <v>D</v>
          </cell>
          <cell r="H396" t="str">
            <v>ba2</v>
          </cell>
          <cell r="I396" t="str">
            <v>ba2</v>
          </cell>
          <cell r="O396" t="str">
            <v>P-3</v>
          </cell>
          <cell r="P396" t="str">
            <v>Not on Watch</v>
          </cell>
        </row>
        <row r="397">
          <cell r="A397" t="str">
            <v>Ping An Bank Co., Ltd</v>
          </cell>
          <cell r="B397" t="str">
            <v>CHINA</v>
          </cell>
          <cell r="C397" t="str">
            <v>Stable</v>
          </cell>
          <cell r="D397" t="str">
            <v>Ba1</v>
          </cell>
          <cell r="E397" t="str">
            <v>LT Bank Deposits - Fgn Curr</v>
          </cell>
          <cell r="F397" t="str">
            <v>Ba1</v>
          </cell>
          <cell r="G397" t="str">
            <v>D</v>
          </cell>
          <cell r="H397" t="str">
            <v>ba2</v>
          </cell>
          <cell r="I397" t="str">
            <v>ba1</v>
          </cell>
          <cell r="O397" t="str">
            <v>NP</v>
          </cell>
          <cell r="P397" t="str">
            <v>Not on Watch</v>
          </cell>
        </row>
        <row r="398">
          <cell r="A398" t="str">
            <v>PT Bank CIMB Niaga Tbk</v>
          </cell>
          <cell r="B398" t="str">
            <v>INDONESIA</v>
          </cell>
          <cell r="C398" t="str">
            <v>Stable</v>
          </cell>
          <cell r="D398" t="str">
            <v>Baa3</v>
          </cell>
          <cell r="E398" t="str">
            <v>LT Bank Deposits - Fgn Curr</v>
          </cell>
          <cell r="F398" t="str">
            <v>Baa3</v>
          </cell>
          <cell r="G398" t="str">
            <v>D</v>
          </cell>
          <cell r="H398" t="str">
            <v>ba2</v>
          </cell>
          <cell r="I398" t="str">
            <v>ba1</v>
          </cell>
          <cell r="O398" t="str">
            <v>P-3</v>
          </cell>
          <cell r="P398" t="str">
            <v>Not on Watch</v>
          </cell>
        </row>
        <row r="399">
          <cell r="A399" t="str">
            <v>Shanghai Pudong Development Bank Co., Ltd.</v>
          </cell>
          <cell r="B399" t="str">
            <v>CHINA</v>
          </cell>
          <cell r="C399" t="str">
            <v>Stable</v>
          </cell>
          <cell r="D399" t="str">
            <v>Baa3</v>
          </cell>
          <cell r="E399" t="str">
            <v>LT Bank Deposits - Fgn Curr</v>
          </cell>
          <cell r="F399" t="str">
            <v>Baa3</v>
          </cell>
          <cell r="G399" t="str">
            <v>D</v>
          </cell>
          <cell r="H399" t="str">
            <v>ba2</v>
          </cell>
          <cell r="I399" t="str">
            <v>ba2</v>
          </cell>
          <cell r="O399" t="str">
            <v>P-3</v>
          </cell>
          <cell r="P399" t="str">
            <v>Not on Watch</v>
          </cell>
        </row>
        <row r="400">
          <cell r="A400" t="str">
            <v>Shinsei Bank, Limited</v>
          </cell>
          <cell r="B400" t="str">
            <v>JAPAN</v>
          </cell>
          <cell r="C400" t="str">
            <v>Stable</v>
          </cell>
          <cell r="D400" t="str">
            <v>Baa3</v>
          </cell>
          <cell r="E400" t="str">
            <v>LT Bank Deposits - Fgn Curr</v>
          </cell>
          <cell r="F400" t="str">
            <v>Baa3</v>
          </cell>
          <cell r="G400" t="str">
            <v>D</v>
          </cell>
          <cell r="H400" t="str">
            <v>ba2</v>
          </cell>
          <cell r="I400" t="str">
            <v>ba2</v>
          </cell>
          <cell r="K400" t="str">
            <v>Ba1</v>
          </cell>
          <cell r="O400" t="str">
            <v>P-3</v>
          </cell>
          <cell r="P400" t="str">
            <v>Not on Watch</v>
          </cell>
        </row>
        <row r="401">
          <cell r="A401" t="str">
            <v>Shoko Chukin Bank, Ltd.</v>
          </cell>
          <cell r="B401" t="str">
            <v>JAPAN</v>
          </cell>
          <cell r="C401" t="str">
            <v>Stable</v>
          </cell>
          <cell r="D401" t="str">
            <v>Aa3</v>
          </cell>
          <cell r="E401" t="str">
            <v>LT Bank Deposits - Fgn Curr</v>
          </cell>
          <cell r="F401" t="str">
            <v>Aa3</v>
          </cell>
          <cell r="G401" t="str">
            <v>D</v>
          </cell>
          <cell r="H401" t="str">
            <v>ba2</v>
          </cell>
          <cell r="I401" t="str">
            <v>ba2</v>
          </cell>
          <cell r="O401" t="str">
            <v>P-1</v>
          </cell>
          <cell r="P401" t="str">
            <v>Not on Watch</v>
          </cell>
        </row>
        <row r="402">
          <cell r="A402" t="str">
            <v>Syndicate Bank</v>
          </cell>
          <cell r="B402" t="str">
            <v>INDIA</v>
          </cell>
          <cell r="C402" t="str">
            <v>Stable (multiple)</v>
          </cell>
          <cell r="D402" t="str">
            <v>Baa3</v>
          </cell>
          <cell r="E402" t="str">
            <v>LT Bank Deposits - Fgn Curr</v>
          </cell>
          <cell r="F402" t="str">
            <v>Baa3</v>
          </cell>
          <cell r="G402" t="str">
            <v>D</v>
          </cell>
          <cell r="H402" t="str">
            <v>ba2</v>
          </cell>
          <cell r="I402" t="str">
            <v>ba2</v>
          </cell>
          <cell r="J402" t="str">
            <v>(P)Baa3</v>
          </cell>
          <cell r="K402" t="str">
            <v>(P)Ba2</v>
          </cell>
          <cell r="L402" t="str">
            <v>(P)Ba3</v>
          </cell>
          <cell r="O402" t="str">
            <v>P-3</v>
          </cell>
          <cell r="P402" t="str">
            <v>Not on Watch</v>
          </cell>
        </row>
        <row r="403">
          <cell r="A403" t="str">
            <v>Synovus Bank</v>
          </cell>
          <cell r="B403" t="str">
            <v>UNITED STATES</v>
          </cell>
          <cell r="C403" t="str">
            <v>Ratings Under Review</v>
          </cell>
          <cell r="D403" t="str">
            <v>Ba2</v>
          </cell>
          <cell r="E403" t="str">
            <v>LT Bank Deposits - Dom Curr</v>
          </cell>
          <cell r="F403" t="str">
            <v>Ba2</v>
          </cell>
          <cell r="G403" t="str">
            <v>D</v>
          </cell>
          <cell r="H403" t="str">
            <v>ba2</v>
          </cell>
          <cell r="I403" t="str">
            <v>ba2</v>
          </cell>
          <cell r="O403" t="str">
            <v>NP</v>
          </cell>
          <cell r="P403" t="str">
            <v>Possible Upgrade</v>
          </cell>
        </row>
        <row r="404">
          <cell r="A404" t="str">
            <v>TMB Bank Public Company Limited</v>
          </cell>
          <cell r="B404" t="str">
            <v>THAILAND</v>
          </cell>
          <cell r="C404" t="str">
            <v>Stable</v>
          </cell>
          <cell r="D404" t="str">
            <v>Baa2</v>
          </cell>
          <cell r="E404" t="str">
            <v>LT Bank Deposits - Fgn Curr</v>
          </cell>
          <cell r="F404" t="str">
            <v>Baa2</v>
          </cell>
          <cell r="G404" t="str">
            <v>D</v>
          </cell>
          <cell r="H404" t="str">
            <v>ba2</v>
          </cell>
          <cell r="I404" t="str">
            <v>ba2</v>
          </cell>
          <cell r="J404" t="str">
            <v>(P)Baa2</v>
          </cell>
          <cell r="O404" t="str">
            <v>P-2</v>
          </cell>
          <cell r="P404" t="str">
            <v>Not On Watch</v>
          </cell>
        </row>
        <row r="405">
          <cell r="A405" t="str">
            <v>Turk Ekonomi Bankasi AS</v>
          </cell>
          <cell r="B405" t="str">
            <v>TURKEY</v>
          </cell>
          <cell r="C405" t="str">
            <v>Negative (multiple)</v>
          </cell>
          <cell r="D405" t="str">
            <v>Baa3</v>
          </cell>
          <cell r="E405" t="str">
            <v>LT Bank Deposits - Fgn Curr</v>
          </cell>
          <cell r="F405" t="str">
            <v>Baa3</v>
          </cell>
          <cell r="G405" t="str">
            <v>D</v>
          </cell>
          <cell r="H405" t="str">
            <v>ba2</v>
          </cell>
          <cell r="I405" t="str">
            <v>baa3</v>
          </cell>
          <cell r="O405" t="str">
            <v>P-3</v>
          </cell>
          <cell r="P405" t="str">
            <v>Not on Watch</v>
          </cell>
        </row>
        <row r="406">
          <cell r="A406" t="str">
            <v>Union Bank of India</v>
          </cell>
          <cell r="B406" t="str">
            <v>INDIA</v>
          </cell>
          <cell r="C406" t="str">
            <v>Stable (multiple)</v>
          </cell>
          <cell r="D406" t="str">
            <v>Baa3</v>
          </cell>
          <cell r="E406" t="str">
            <v>LT Bank Deposits - Fgn Curr</v>
          </cell>
          <cell r="F406" t="str">
            <v>Baa3</v>
          </cell>
          <cell r="G406" t="str">
            <v>D</v>
          </cell>
          <cell r="H406" t="str">
            <v>ba2</v>
          </cell>
          <cell r="I406" t="str">
            <v>ba2</v>
          </cell>
          <cell r="J406" t="str">
            <v>Baa3</v>
          </cell>
          <cell r="K406" t="str">
            <v>(P)Ba2</v>
          </cell>
          <cell r="L406" t="str">
            <v>(P)Ba3</v>
          </cell>
          <cell r="O406" t="str">
            <v>P-3</v>
          </cell>
          <cell r="P406" t="str">
            <v>Not on Watch</v>
          </cell>
        </row>
        <row r="407">
          <cell r="A407" t="str">
            <v>United Overseas Bank (Thai) Public Co Ltd</v>
          </cell>
          <cell r="B407" t="str">
            <v>THAILAND</v>
          </cell>
          <cell r="C407" t="str">
            <v>Stable</v>
          </cell>
          <cell r="D407" t="str">
            <v>Baa1</v>
          </cell>
          <cell r="E407" t="str">
            <v>LT Bank Deposits - Fgn Curr</v>
          </cell>
          <cell r="F407" t="str">
            <v>Baa1</v>
          </cell>
          <cell r="G407" t="str">
            <v>D</v>
          </cell>
          <cell r="H407" t="str">
            <v>ba2</v>
          </cell>
          <cell r="I407" t="str">
            <v>baa1</v>
          </cell>
          <cell r="O407" t="str">
            <v>P-2</v>
          </cell>
          <cell r="P407" t="str">
            <v>Not on Watch</v>
          </cell>
        </row>
        <row r="408">
          <cell r="A408" t="str">
            <v>Ardshininvestbank CJSC</v>
          </cell>
          <cell r="B408" t="str">
            <v>ARMENIA</v>
          </cell>
          <cell r="C408" t="str">
            <v>Stable</v>
          </cell>
          <cell r="D408" t="str">
            <v>Ba3</v>
          </cell>
          <cell r="E408" t="str">
            <v>LT Bank Deposits - Fgn Curr</v>
          </cell>
          <cell r="F408" t="str">
            <v>Ba3</v>
          </cell>
          <cell r="G408" t="str">
            <v>D-</v>
          </cell>
          <cell r="H408" t="str">
            <v>ba3</v>
          </cell>
          <cell r="I408" t="str">
            <v>ba3</v>
          </cell>
          <cell r="O408" t="str">
            <v>NP</v>
          </cell>
          <cell r="P408" t="str">
            <v>Not on Watch</v>
          </cell>
        </row>
        <row r="409">
          <cell r="A409" t="str">
            <v>Banca del Mezzogiorno - MedioCredito Centrale</v>
          </cell>
          <cell r="B409" t="str">
            <v>ITALY</v>
          </cell>
          <cell r="C409" t="str">
            <v>Negative</v>
          </cell>
          <cell r="D409" t="str">
            <v>Ba1</v>
          </cell>
          <cell r="E409" t="str">
            <v>LT Bank Deposits - Fgn Curr</v>
          </cell>
          <cell r="F409" t="str">
            <v>Ba1</v>
          </cell>
          <cell r="G409" t="str">
            <v>D-</v>
          </cell>
          <cell r="H409" t="str">
            <v>ba3</v>
          </cell>
          <cell r="I409" t="str">
            <v>ba1</v>
          </cell>
          <cell r="O409" t="str">
            <v>NP</v>
          </cell>
          <cell r="P409" t="str">
            <v>Not on Watch</v>
          </cell>
        </row>
        <row r="410">
          <cell r="A410" t="str">
            <v>Banca Intesa (Russia)</v>
          </cell>
          <cell r="B410" t="str">
            <v>RUSSIA</v>
          </cell>
          <cell r="C410" t="str">
            <v>Negative</v>
          </cell>
          <cell r="D410" t="str">
            <v>Ba1</v>
          </cell>
          <cell r="E410" t="str">
            <v>LT Bank Deposits - Fgn Curr</v>
          </cell>
          <cell r="F410" t="str">
            <v>Ba1</v>
          </cell>
          <cell r="G410" t="str">
            <v>D-</v>
          </cell>
          <cell r="H410" t="str">
            <v>ba3</v>
          </cell>
          <cell r="I410" t="str">
            <v>ba1</v>
          </cell>
          <cell r="O410" t="str">
            <v>NP</v>
          </cell>
          <cell r="P410" t="str">
            <v>Not on Watch</v>
          </cell>
        </row>
        <row r="411">
          <cell r="A411" t="str">
            <v>Banco Azteca, S.A.</v>
          </cell>
          <cell r="B411" t="str">
            <v>MEXICO</v>
          </cell>
          <cell r="C411" t="str">
            <v>Stable</v>
          </cell>
          <cell r="D411" t="str">
            <v>Ba1</v>
          </cell>
          <cell r="E411" t="str">
            <v>LT Bank Deposits - Fgn Curr</v>
          </cell>
          <cell r="F411" t="str">
            <v>Ba1</v>
          </cell>
          <cell r="G411" t="str">
            <v>D-</v>
          </cell>
          <cell r="H411" t="str">
            <v>ba3</v>
          </cell>
          <cell r="I411" t="str">
            <v>ba3</v>
          </cell>
          <cell r="J411" t="str">
            <v>Ba1</v>
          </cell>
          <cell r="O411" t="str">
            <v>NP</v>
          </cell>
          <cell r="P411" t="str">
            <v>Not on Watch</v>
          </cell>
        </row>
        <row r="412">
          <cell r="A412" t="str">
            <v>Banco BISA S.A.</v>
          </cell>
          <cell r="B412" t="str">
            <v>BOLIVIA</v>
          </cell>
          <cell r="C412" t="str">
            <v>Stable</v>
          </cell>
          <cell r="D412" t="str">
            <v>B1</v>
          </cell>
          <cell r="E412" t="str">
            <v>LT Bank Deposits - Fgn Curr</v>
          </cell>
          <cell r="F412" t="str">
            <v>B1</v>
          </cell>
          <cell r="G412" t="str">
            <v>D-</v>
          </cell>
          <cell r="H412" t="str">
            <v>ba3</v>
          </cell>
          <cell r="I412" t="str">
            <v>ba3</v>
          </cell>
          <cell r="O412" t="str">
            <v>NP</v>
          </cell>
          <cell r="P412" t="str">
            <v>Not on Watch</v>
          </cell>
        </row>
        <row r="413">
          <cell r="A413" t="str">
            <v>Banco Cetelem S.A.</v>
          </cell>
          <cell r="B413" t="str">
            <v>BRAZIL</v>
          </cell>
          <cell r="C413" t="str">
            <v>Stable</v>
          </cell>
          <cell r="D413" t="str">
            <v>Ba1</v>
          </cell>
          <cell r="E413" t="str">
            <v>LT Bank Deposits - Fgn Curr</v>
          </cell>
          <cell r="F413" t="str">
            <v>Ba1</v>
          </cell>
          <cell r="G413" t="str">
            <v>D-</v>
          </cell>
          <cell r="H413" t="str">
            <v>ba3</v>
          </cell>
          <cell r="I413" t="str">
            <v>ba1</v>
          </cell>
          <cell r="O413" t="str">
            <v>NP</v>
          </cell>
          <cell r="P413" t="str">
            <v>Not on Watch</v>
          </cell>
        </row>
        <row r="414">
          <cell r="A414" t="str">
            <v>Banco Cooperativo Espanol, S.A.</v>
          </cell>
          <cell r="B414" t="str">
            <v>SPAIN</v>
          </cell>
          <cell r="C414" t="str">
            <v>Negative</v>
          </cell>
          <cell r="D414" t="str">
            <v>Ba2</v>
          </cell>
          <cell r="E414" t="str">
            <v>LT Bank Deposits - Fgn Curr</v>
          </cell>
          <cell r="F414" t="str">
            <v>Ba2</v>
          </cell>
          <cell r="G414" t="str">
            <v>D-</v>
          </cell>
          <cell r="H414" t="str">
            <v>ba3</v>
          </cell>
          <cell r="I414" t="str">
            <v>ba3</v>
          </cell>
          <cell r="J414" t="str">
            <v>(P)Ba2</v>
          </cell>
          <cell r="K414" t="str">
            <v>(P)B1</v>
          </cell>
          <cell r="O414" t="str">
            <v>NP</v>
          </cell>
          <cell r="P414" t="str">
            <v>Not on Watch</v>
          </cell>
        </row>
        <row r="415">
          <cell r="A415" t="str">
            <v>Banco de Credito de Bolivia S.A.</v>
          </cell>
          <cell r="B415" t="str">
            <v>BOLIVIA</v>
          </cell>
          <cell r="C415" t="str">
            <v>Stable</v>
          </cell>
          <cell r="D415" t="str">
            <v>B1</v>
          </cell>
          <cell r="E415" t="str">
            <v>LT Bank Deposits - Fgn Curr</v>
          </cell>
          <cell r="F415" t="str">
            <v>B1</v>
          </cell>
          <cell r="G415" t="str">
            <v>D-</v>
          </cell>
          <cell r="H415" t="str">
            <v>ba3</v>
          </cell>
          <cell r="I415" t="str">
            <v>baa3</v>
          </cell>
          <cell r="J415" t="str">
            <v>Ba2</v>
          </cell>
          <cell r="O415" t="str">
            <v>NP</v>
          </cell>
          <cell r="P415" t="str">
            <v>Not on Watch</v>
          </cell>
        </row>
        <row r="416">
          <cell r="A416" t="str">
            <v>Banco do Estado do Para S.A.</v>
          </cell>
          <cell r="B416" t="str">
            <v>BRAZIL</v>
          </cell>
          <cell r="C416" t="str">
            <v>Stable</v>
          </cell>
          <cell r="D416" t="str">
            <v>Ba3</v>
          </cell>
          <cell r="E416" t="str">
            <v>LT Bank Deposits - Fgn Curr</v>
          </cell>
          <cell r="F416" t="str">
            <v>Ba3</v>
          </cell>
          <cell r="G416" t="str">
            <v>D-</v>
          </cell>
          <cell r="H416" t="str">
            <v>ba3</v>
          </cell>
          <cell r="I416" t="str">
            <v>ba3</v>
          </cell>
          <cell r="O416" t="str">
            <v>NP</v>
          </cell>
          <cell r="P416" t="str">
            <v>Not on Watch</v>
          </cell>
        </row>
        <row r="417">
          <cell r="A417" t="str">
            <v>Banco Ford S.A.</v>
          </cell>
          <cell r="B417" t="str">
            <v>BRAZIL</v>
          </cell>
          <cell r="C417" t="str">
            <v>Stable</v>
          </cell>
          <cell r="D417" t="str">
            <v>Ba2</v>
          </cell>
          <cell r="E417" t="str">
            <v>LT Bank Deposits - Fgn Curr</v>
          </cell>
          <cell r="F417" t="str">
            <v>Ba2</v>
          </cell>
          <cell r="G417" t="str">
            <v>D-</v>
          </cell>
          <cell r="H417" t="str">
            <v>ba3</v>
          </cell>
          <cell r="I417" t="str">
            <v>ba2</v>
          </cell>
          <cell r="O417" t="str">
            <v>NP</v>
          </cell>
          <cell r="P417" t="str">
            <v>Not on Watch</v>
          </cell>
        </row>
        <row r="418">
          <cell r="A418" t="str">
            <v>Banco GMAC S.A.</v>
          </cell>
          <cell r="B418" t="str">
            <v>BRAZIL</v>
          </cell>
          <cell r="C418" t="str">
            <v>Stable</v>
          </cell>
          <cell r="D418" t="str">
            <v>Ba3</v>
          </cell>
          <cell r="E418" t="str">
            <v>LT Bank Deposits - Fgn Curr</v>
          </cell>
          <cell r="F418" t="str">
            <v>Ba3</v>
          </cell>
          <cell r="G418" t="str">
            <v>D-</v>
          </cell>
          <cell r="H418" t="str">
            <v>ba3</v>
          </cell>
          <cell r="I418" t="str">
            <v>ba3</v>
          </cell>
          <cell r="O418" t="str">
            <v>NP</v>
          </cell>
          <cell r="P418" t="str">
            <v>Not on Watch</v>
          </cell>
        </row>
        <row r="419">
          <cell r="A419" t="str">
            <v>Banco GNB Sudameris S.A.</v>
          </cell>
          <cell r="B419" t="str">
            <v>COLOMBIA</v>
          </cell>
          <cell r="C419" t="str">
            <v>Stable</v>
          </cell>
          <cell r="D419" t="str">
            <v>Ba1</v>
          </cell>
          <cell r="E419" t="str">
            <v>LT Bank Deposits - Fgn Curr</v>
          </cell>
          <cell r="F419" t="str">
            <v>Ba1</v>
          </cell>
          <cell r="G419" t="str">
            <v>D-</v>
          </cell>
          <cell r="H419" t="str">
            <v>ba3</v>
          </cell>
          <cell r="I419" t="str">
            <v>ba3</v>
          </cell>
          <cell r="J419" t="str">
            <v>Ba1</v>
          </cell>
          <cell r="K419" t="str">
            <v>B1</v>
          </cell>
          <cell r="O419" t="str">
            <v>NP</v>
          </cell>
          <cell r="P419" t="str">
            <v>Not on Watch</v>
          </cell>
        </row>
        <row r="420">
          <cell r="A420" t="str">
            <v>Banco Interacciones, S.A.</v>
          </cell>
          <cell r="B420" t="str">
            <v>MEXICO</v>
          </cell>
          <cell r="C420" t="str">
            <v>Stable</v>
          </cell>
          <cell r="D420" t="str">
            <v>Ba2</v>
          </cell>
          <cell r="E420" t="str">
            <v>LT Bank Deposits - Fgn Curr</v>
          </cell>
          <cell r="F420" t="str">
            <v>Ba2</v>
          </cell>
          <cell r="G420" t="str">
            <v>D-</v>
          </cell>
          <cell r="H420" t="str">
            <v>ba3</v>
          </cell>
          <cell r="I420" t="str">
            <v>ba3</v>
          </cell>
          <cell r="O420" t="str">
            <v>NP</v>
          </cell>
          <cell r="P420" t="str">
            <v>Not on Watch</v>
          </cell>
        </row>
        <row r="421">
          <cell r="A421" t="str">
            <v>Banco Mercantil Santa Cruz S.A.</v>
          </cell>
          <cell r="B421" t="str">
            <v>BOLIVIA</v>
          </cell>
          <cell r="C421" t="str">
            <v>Stable</v>
          </cell>
          <cell r="D421" t="str">
            <v>B1</v>
          </cell>
          <cell r="E421" t="str">
            <v>LT Bank Deposits - Fgn Curr</v>
          </cell>
          <cell r="F421" t="str">
            <v>B1</v>
          </cell>
          <cell r="G421" t="str">
            <v>D-</v>
          </cell>
          <cell r="H421" t="str">
            <v>ba3</v>
          </cell>
          <cell r="I421" t="str">
            <v>ba3</v>
          </cell>
          <cell r="O421" t="str">
            <v>NP</v>
          </cell>
          <cell r="P421" t="str">
            <v>Not on Watch</v>
          </cell>
        </row>
        <row r="422">
          <cell r="A422" t="str">
            <v>Banco Mizuho do Brasil S.A.</v>
          </cell>
          <cell r="B422" t="str">
            <v>BRAZIL</v>
          </cell>
          <cell r="C422" t="str">
            <v>Stable</v>
          </cell>
          <cell r="D422" t="str">
            <v>Baa2</v>
          </cell>
          <cell r="E422" t="str">
            <v>LT Bank Deposits - Fgn Curr</v>
          </cell>
          <cell r="F422" t="str">
            <v>Baa2</v>
          </cell>
          <cell r="G422" t="str">
            <v>D-</v>
          </cell>
          <cell r="H422" t="str">
            <v>ba3</v>
          </cell>
          <cell r="I422" t="str">
            <v>baa2</v>
          </cell>
          <cell r="O422" t="str">
            <v>P-3</v>
          </cell>
          <cell r="P422" t="str">
            <v>Not on Watch</v>
          </cell>
        </row>
        <row r="423">
          <cell r="A423" t="str">
            <v>Banco Nacional de Bolivia S.A.</v>
          </cell>
          <cell r="B423" t="str">
            <v>BOLIVIA</v>
          </cell>
          <cell r="C423" t="str">
            <v>Stable</v>
          </cell>
          <cell r="D423" t="str">
            <v>B1</v>
          </cell>
          <cell r="E423" t="str">
            <v>LT Bank Deposits - Fgn Curr</v>
          </cell>
          <cell r="F423" t="str">
            <v>B1</v>
          </cell>
          <cell r="G423" t="str">
            <v>D-</v>
          </cell>
          <cell r="H423" t="str">
            <v>ba3</v>
          </cell>
          <cell r="I423" t="str">
            <v>ba3</v>
          </cell>
          <cell r="K423" t="str">
            <v>B1</v>
          </cell>
          <cell r="O423" t="str">
            <v>NP</v>
          </cell>
          <cell r="P423" t="str">
            <v>Not on Watch</v>
          </cell>
        </row>
        <row r="424">
          <cell r="A424" t="str">
            <v>Banco Popular de Puerto Rico</v>
          </cell>
          <cell r="B424" t="str">
            <v>UNITED STATES</v>
          </cell>
          <cell r="C424" t="str">
            <v>Negative</v>
          </cell>
          <cell r="D424" t="str">
            <v>Ba3</v>
          </cell>
          <cell r="E424" t="str">
            <v>LT Bank Deposits - Dom Curr</v>
          </cell>
          <cell r="F424" t="str">
            <v>Ba3</v>
          </cell>
          <cell r="G424" t="str">
            <v>D-</v>
          </cell>
          <cell r="H424" t="str">
            <v>ba3</v>
          </cell>
          <cell r="I424" t="str">
            <v>ba3</v>
          </cell>
          <cell r="O424" t="str">
            <v>NP</v>
          </cell>
          <cell r="P424" t="str">
            <v>Not on Watch</v>
          </cell>
        </row>
        <row r="425">
          <cell r="A425" t="str">
            <v>Banco Psa Finance Brasil S.A.</v>
          </cell>
          <cell r="B425" t="str">
            <v>BRAZIL</v>
          </cell>
          <cell r="C425" t="str">
            <v>Negative (multiple)</v>
          </cell>
          <cell r="D425" t="str">
            <v>Ba2</v>
          </cell>
          <cell r="E425" t="str">
            <v>LT Bank Deposits - Fgn Curr</v>
          </cell>
          <cell r="F425" t="str">
            <v>Ba2</v>
          </cell>
          <cell r="G425" t="str">
            <v>D-</v>
          </cell>
          <cell r="H425" t="str">
            <v>ba3</v>
          </cell>
          <cell r="I425" t="str">
            <v>ba2</v>
          </cell>
          <cell r="J425" t="str">
            <v>Ba2</v>
          </cell>
          <cell r="O425" t="str">
            <v>NP</v>
          </cell>
          <cell r="P425" t="str">
            <v>Not on Watch</v>
          </cell>
        </row>
        <row r="426">
          <cell r="A426" t="str">
            <v>Banco Pyme Los Andes Procredit. S.A.</v>
          </cell>
          <cell r="B426" t="str">
            <v>BOLIVIA</v>
          </cell>
          <cell r="C426" t="str">
            <v>Negative (multiple)</v>
          </cell>
          <cell r="D426" t="str">
            <v>B1</v>
          </cell>
          <cell r="E426" t="str">
            <v>LT Bank Deposits - Fgn Curr</v>
          </cell>
          <cell r="F426" t="str">
            <v>B1</v>
          </cell>
          <cell r="G426" t="str">
            <v>D-</v>
          </cell>
          <cell r="H426" t="str">
            <v>ba3</v>
          </cell>
          <cell r="I426" t="str">
            <v>ba3</v>
          </cell>
          <cell r="O426" t="str">
            <v>NP</v>
          </cell>
          <cell r="P426" t="str">
            <v>Not on Watch</v>
          </cell>
        </row>
        <row r="427">
          <cell r="A427" t="str">
            <v>Banco Sabadell, S.A.</v>
          </cell>
          <cell r="B427" t="str">
            <v>SPAIN</v>
          </cell>
          <cell r="C427" t="str">
            <v>Negative</v>
          </cell>
          <cell r="D427" t="str">
            <v>Ba2</v>
          </cell>
          <cell r="E427" t="str">
            <v>LT Bank Deposits - Fgn Curr</v>
          </cell>
          <cell r="F427" t="str">
            <v>Ba2</v>
          </cell>
          <cell r="G427" t="str">
            <v>D-</v>
          </cell>
          <cell r="H427" t="str">
            <v>ba3</v>
          </cell>
          <cell r="I427" t="str">
            <v>ba3</v>
          </cell>
          <cell r="J427" t="str">
            <v>Ba2</v>
          </cell>
          <cell r="K427" t="str">
            <v>B1</v>
          </cell>
          <cell r="N427" t="str">
            <v>Caa1</v>
          </cell>
          <cell r="O427" t="str">
            <v>NP</v>
          </cell>
          <cell r="P427" t="str">
            <v>Not on Watch</v>
          </cell>
        </row>
        <row r="428">
          <cell r="A428" t="str">
            <v>Banco Santander Totta S.A.</v>
          </cell>
          <cell r="B428" t="str">
            <v>PORTUGAL</v>
          </cell>
          <cell r="C428" t="str">
            <v>Stable</v>
          </cell>
          <cell r="D428" t="str">
            <v>Ba1</v>
          </cell>
          <cell r="E428" t="str">
            <v>LT Bank Deposits - Fgn Curr</v>
          </cell>
          <cell r="F428" t="str">
            <v>Ba1</v>
          </cell>
          <cell r="G428" t="str">
            <v>D-</v>
          </cell>
          <cell r="H428" t="str">
            <v>ba3</v>
          </cell>
          <cell r="I428" t="str">
            <v>ba1</v>
          </cell>
          <cell r="J428" t="str">
            <v>Ba1</v>
          </cell>
          <cell r="O428" t="str">
            <v>NP</v>
          </cell>
          <cell r="P428" t="str">
            <v>Not on Watch</v>
          </cell>
        </row>
        <row r="429">
          <cell r="A429" t="str">
            <v>Banco Solidario S.A. (Bolivia)</v>
          </cell>
          <cell r="B429" t="str">
            <v>BOLIVIA</v>
          </cell>
          <cell r="C429" t="str">
            <v>Negative (multiple)</v>
          </cell>
          <cell r="D429" t="str">
            <v>B1</v>
          </cell>
          <cell r="E429" t="str">
            <v>LT Bank Deposits - Fgn Curr</v>
          </cell>
          <cell r="F429" t="str">
            <v>B1</v>
          </cell>
          <cell r="G429" t="str">
            <v>D-</v>
          </cell>
          <cell r="H429" t="str">
            <v>ba3</v>
          </cell>
          <cell r="I429" t="str">
            <v>ba3</v>
          </cell>
          <cell r="J429" t="str">
            <v>Ba2</v>
          </cell>
          <cell r="K429" t="str">
            <v>B1</v>
          </cell>
          <cell r="O429" t="str">
            <v>NP</v>
          </cell>
          <cell r="P429" t="str">
            <v>Not on Watch</v>
          </cell>
        </row>
        <row r="430">
          <cell r="A430" t="str">
            <v>Banco Ve por Mas, S.A.</v>
          </cell>
          <cell r="B430" t="str">
            <v>MEXICO</v>
          </cell>
          <cell r="C430" t="str">
            <v>Stable</v>
          </cell>
          <cell r="D430" t="str">
            <v>Ba3</v>
          </cell>
          <cell r="E430" t="str">
            <v>LT Bank Deposits - Fgn Curr</v>
          </cell>
          <cell r="F430" t="str">
            <v>Ba3</v>
          </cell>
          <cell r="G430" t="str">
            <v>D-</v>
          </cell>
          <cell r="H430" t="str">
            <v>ba3</v>
          </cell>
          <cell r="I430" t="str">
            <v>ba3</v>
          </cell>
          <cell r="O430" t="str">
            <v>NP</v>
          </cell>
          <cell r="P430" t="str">
            <v>Not on Watch</v>
          </cell>
        </row>
        <row r="431">
          <cell r="A431" t="str">
            <v>Bank of Georgia</v>
          </cell>
          <cell r="B431" t="str">
            <v>GEORGIA</v>
          </cell>
          <cell r="C431" t="str">
            <v>Stable</v>
          </cell>
          <cell r="D431" t="str">
            <v>B1</v>
          </cell>
          <cell r="E431" t="str">
            <v>LT Bank Deposits - Fgn Curr</v>
          </cell>
          <cell r="F431" t="str">
            <v>B1</v>
          </cell>
          <cell r="G431" t="str">
            <v>D-</v>
          </cell>
          <cell r="H431" t="str">
            <v>ba3</v>
          </cell>
          <cell r="I431" t="str">
            <v>ba3</v>
          </cell>
          <cell r="J431" t="str">
            <v>Ba3</v>
          </cell>
          <cell r="O431" t="str">
            <v>NP</v>
          </cell>
          <cell r="P431" t="str">
            <v>Not on Watch</v>
          </cell>
        </row>
        <row r="432">
          <cell r="A432" t="str">
            <v>Bank Otkritie Financial Corporation OJSC</v>
          </cell>
          <cell r="B432" t="str">
            <v>RUSSIA</v>
          </cell>
          <cell r="C432" t="str">
            <v>Stable</v>
          </cell>
          <cell r="D432" t="str">
            <v>Ba3</v>
          </cell>
          <cell r="E432" t="str">
            <v>LT Bank Deposits - Fgn Curr</v>
          </cell>
          <cell r="F432" t="str">
            <v>Ba3</v>
          </cell>
          <cell r="G432" t="str">
            <v>D-</v>
          </cell>
          <cell r="H432" t="str">
            <v>ba3</v>
          </cell>
          <cell r="I432" t="str">
            <v>ba3</v>
          </cell>
          <cell r="J432" t="str">
            <v>Ba3</v>
          </cell>
          <cell r="K432" t="str">
            <v>B1</v>
          </cell>
          <cell r="O432" t="str">
            <v>NP</v>
          </cell>
          <cell r="P432" t="str">
            <v>Not on Watch</v>
          </cell>
        </row>
        <row r="433">
          <cell r="A433" t="str">
            <v>Bank Saint-Petersburg OJSC</v>
          </cell>
          <cell r="B433" t="str">
            <v>RUSSIA</v>
          </cell>
          <cell r="C433" t="str">
            <v>Negative</v>
          </cell>
          <cell r="D433" t="str">
            <v>Ba3</v>
          </cell>
          <cell r="E433" t="str">
            <v>LT Bank Deposits - Fgn Curr</v>
          </cell>
          <cell r="F433" t="str">
            <v>Ba3</v>
          </cell>
          <cell r="G433" t="str">
            <v>D-</v>
          </cell>
          <cell r="H433" t="str">
            <v>ba3</v>
          </cell>
          <cell r="I433" t="str">
            <v>ba3</v>
          </cell>
          <cell r="J433" t="str">
            <v>(P)Ba3</v>
          </cell>
          <cell r="K433" t="str">
            <v>B1</v>
          </cell>
          <cell r="O433" t="str">
            <v>NP</v>
          </cell>
          <cell r="P433" t="str">
            <v>Not on Watch</v>
          </cell>
        </row>
        <row r="434">
          <cell r="A434" t="str">
            <v>Bank VTB, JSC</v>
          </cell>
          <cell r="B434" t="str">
            <v>RUSSIA</v>
          </cell>
          <cell r="C434" t="str">
            <v>Negative</v>
          </cell>
          <cell r="D434" t="str">
            <v>Baa2</v>
          </cell>
          <cell r="E434" t="str">
            <v>LT Bank Deposits - Fgn Curr</v>
          </cell>
          <cell r="F434" t="str">
            <v>Baa2</v>
          </cell>
          <cell r="G434" t="str">
            <v>D-</v>
          </cell>
          <cell r="H434" t="str">
            <v>ba3</v>
          </cell>
          <cell r="I434" t="str">
            <v>ba3</v>
          </cell>
          <cell r="J434" t="str">
            <v>Baa2</v>
          </cell>
          <cell r="K434" t="str">
            <v>Ba1</v>
          </cell>
          <cell r="O434" t="str">
            <v>P-2</v>
          </cell>
          <cell r="P434" t="str">
            <v>Not on Watch</v>
          </cell>
        </row>
        <row r="435">
          <cell r="A435" t="str">
            <v>Bankoa, S.A</v>
          </cell>
          <cell r="B435" t="str">
            <v>SPAIN</v>
          </cell>
          <cell r="C435" t="str">
            <v>Stable</v>
          </cell>
          <cell r="D435" t="str">
            <v>Ba1</v>
          </cell>
          <cell r="E435" t="str">
            <v>LT Bank Deposits - Fgn Curr</v>
          </cell>
          <cell r="F435" t="str">
            <v>Ba1</v>
          </cell>
          <cell r="G435" t="str">
            <v>D-</v>
          </cell>
          <cell r="H435" t="str">
            <v>ba3</v>
          </cell>
          <cell r="I435" t="str">
            <v>ba1</v>
          </cell>
          <cell r="O435" t="str">
            <v>NP</v>
          </cell>
          <cell r="P435" t="str">
            <v>Not on Watch</v>
          </cell>
        </row>
        <row r="436">
          <cell r="A436" t="str">
            <v>BMCE Bank</v>
          </cell>
          <cell r="B436" t="str">
            <v>MOROCCO</v>
          </cell>
          <cell r="C436" t="str">
            <v>Negative</v>
          </cell>
          <cell r="D436" t="str">
            <v>Ba2</v>
          </cell>
          <cell r="E436" t="str">
            <v>LT Bank Deposits - Fgn Curr</v>
          </cell>
          <cell r="F436" t="str">
            <v>Ba2</v>
          </cell>
          <cell r="G436" t="str">
            <v>D-</v>
          </cell>
          <cell r="H436" t="str">
            <v>ba3</v>
          </cell>
          <cell r="I436" t="str">
            <v>ba3</v>
          </cell>
          <cell r="J436" t="str">
            <v>Ba1</v>
          </cell>
          <cell r="K436" t="str">
            <v>B1</v>
          </cell>
          <cell r="O436" t="str">
            <v>NP</v>
          </cell>
          <cell r="P436" t="str">
            <v>Not on Watch</v>
          </cell>
        </row>
        <row r="437">
          <cell r="A437" t="str">
            <v>Center-Invest Bank</v>
          </cell>
          <cell r="B437" t="str">
            <v>RUSSIA</v>
          </cell>
          <cell r="C437" t="str">
            <v>Stable</v>
          </cell>
          <cell r="D437" t="str">
            <v>Ba3</v>
          </cell>
          <cell r="E437" t="str">
            <v>LT Bank Deposits - Fgn Curr</v>
          </cell>
          <cell r="F437" t="str">
            <v>Ba3</v>
          </cell>
          <cell r="G437" t="str">
            <v>D-</v>
          </cell>
          <cell r="H437" t="str">
            <v>ba3</v>
          </cell>
          <cell r="I437" t="str">
            <v>ba3</v>
          </cell>
          <cell r="J437" t="str">
            <v>Ba3</v>
          </cell>
          <cell r="O437" t="str">
            <v>NP</v>
          </cell>
          <cell r="P437" t="str">
            <v>Not on Watch</v>
          </cell>
        </row>
        <row r="438">
          <cell r="A438" t="str">
            <v>China Everbright Bank</v>
          </cell>
          <cell r="B438" t="str">
            <v>CHINA</v>
          </cell>
          <cell r="C438" t="str">
            <v>Stable</v>
          </cell>
          <cell r="D438" t="str">
            <v>Baa3</v>
          </cell>
          <cell r="E438" t="str">
            <v>LT Bank Deposits - Fgn Curr</v>
          </cell>
          <cell r="F438" t="str">
            <v>Baa3</v>
          </cell>
          <cell r="G438" t="str">
            <v>D-</v>
          </cell>
          <cell r="H438" t="str">
            <v>ba3</v>
          </cell>
          <cell r="I438" t="str">
            <v>ba3</v>
          </cell>
          <cell r="O438" t="str">
            <v>P-3</v>
          </cell>
          <cell r="P438" t="str">
            <v>Not on Watch</v>
          </cell>
        </row>
        <row r="439">
          <cell r="A439" t="str">
            <v>China Guangfa Bank</v>
          </cell>
          <cell r="B439" t="str">
            <v>CHINA</v>
          </cell>
          <cell r="C439" t="str">
            <v>Stable</v>
          </cell>
          <cell r="D439" t="str">
            <v>Ba2</v>
          </cell>
          <cell r="E439" t="str">
            <v>LT Bank Deposits - Fgn Curr</v>
          </cell>
          <cell r="F439" t="str">
            <v>Ba2</v>
          </cell>
          <cell r="G439" t="str">
            <v>D-</v>
          </cell>
          <cell r="H439" t="str">
            <v>ba3</v>
          </cell>
          <cell r="I439" t="str">
            <v>ba3</v>
          </cell>
          <cell r="O439" t="str">
            <v>NP</v>
          </cell>
          <cell r="P439" t="str">
            <v>Not On Watch</v>
          </cell>
        </row>
        <row r="440">
          <cell r="A440" t="str">
            <v>Credit Agricole Corporate and Investment Bank</v>
          </cell>
          <cell r="B440" t="str">
            <v>FRANCE</v>
          </cell>
          <cell r="C440" t="str">
            <v>Negative (multiple)</v>
          </cell>
          <cell r="D440" t="str">
            <v>A2</v>
          </cell>
          <cell r="E440" t="str">
            <v>LT Bank Deposits - Fgn Curr</v>
          </cell>
          <cell r="F440" t="str">
            <v>A2</v>
          </cell>
          <cell r="G440" t="str">
            <v>D-</v>
          </cell>
          <cell r="H440" t="str">
            <v>ba3</v>
          </cell>
          <cell r="I440" t="str">
            <v>baa2</v>
          </cell>
          <cell r="J440" t="str">
            <v>A2</v>
          </cell>
          <cell r="O440" t="str">
            <v>P-1</v>
          </cell>
          <cell r="P440" t="str">
            <v>Not On Watch</v>
          </cell>
        </row>
        <row r="441">
          <cell r="A441" t="str">
            <v>Credit du Maroc</v>
          </cell>
          <cell r="B441" t="str">
            <v>MOROCCO</v>
          </cell>
          <cell r="C441" t="str">
            <v>Stable</v>
          </cell>
          <cell r="D441" t="str">
            <v>Ba2</v>
          </cell>
          <cell r="E441" t="str">
            <v>LT Bank Deposits - Fgn Curr</v>
          </cell>
          <cell r="F441" t="str">
            <v>Ba2</v>
          </cell>
          <cell r="G441" t="str">
            <v>D-</v>
          </cell>
          <cell r="H441" t="str">
            <v>ba3</v>
          </cell>
          <cell r="I441" t="str">
            <v>ba1</v>
          </cell>
          <cell r="O441" t="str">
            <v>NP</v>
          </cell>
          <cell r="P441" t="str">
            <v>Not on Watch</v>
          </cell>
        </row>
        <row r="442">
          <cell r="A442" t="str">
            <v>Credit Europe Bank N.V.</v>
          </cell>
          <cell r="B442" t="str">
            <v>NETHERLANDS</v>
          </cell>
          <cell r="C442" t="str">
            <v>Negative</v>
          </cell>
          <cell r="D442" t="str">
            <v>Ba3</v>
          </cell>
          <cell r="E442" t="str">
            <v>LT Bank Deposits - Fgn Curr</v>
          </cell>
          <cell r="F442" t="str">
            <v>Ba3</v>
          </cell>
          <cell r="G442" t="str">
            <v>D-</v>
          </cell>
          <cell r="H442" t="str">
            <v>ba3</v>
          </cell>
          <cell r="I442" t="str">
            <v>ba3</v>
          </cell>
          <cell r="K442" t="str">
            <v>B1</v>
          </cell>
          <cell r="O442" t="str">
            <v>NP</v>
          </cell>
          <cell r="P442" t="str">
            <v>Not on Watch</v>
          </cell>
        </row>
        <row r="443">
          <cell r="A443" t="str">
            <v>Denizbank A.S.</v>
          </cell>
          <cell r="B443" t="str">
            <v>TURKEY</v>
          </cell>
          <cell r="C443" t="str">
            <v>Stable</v>
          </cell>
          <cell r="D443" t="str">
            <v>Ba1</v>
          </cell>
          <cell r="E443" t="str">
            <v>LT Bank Deposits - Fgn Curr</v>
          </cell>
          <cell r="F443" t="str">
            <v>Ba1</v>
          </cell>
          <cell r="G443" t="str">
            <v>D-</v>
          </cell>
          <cell r="H443" t="str">
            <v>ba3</v>
          </cell>
          <cell r="I443" t="str">
            <v>ba1</v>
          </cell>
          <cell r="O443" t="str">
            <v>NP</v>
          </cell>
          <cell r="P443" t="str">
            <v>Not on Watch</v>
          </cell>
        </row>
        <row r="444">
          <cell r="A444" t="str">
            <v>DSK Bank PLC</v>
          </cell>
          <cell r="B444" t="str">
            <v>BULGARIA</v>
          </cell>
          <cell r="C444" t="str">
            <v>Negative (multiple)</v>
          </cell>
          <cell r="D444" t="str">
            <v>Ba1</v>
          </cell>
          <cell r="E444" t="str">
            <v>LT Bank Deposits - Fgn Curr</v>
          </cell>
          <cell r="F444" t="str">
            <v>Ba1</v>
          </cell>
          <cell r="G444" t="str">
            <v>D-</v>
          </cell>
          <cell r="H444" t="str">
            <v>ba3</v>
          </cell>
          <cell r="I444" t="str">
            <v>ba2</v>
          </cell>
          <cell r="O444" t="str">
            <v>NP</v>
          </cell>
          <cell r="P444" t="str">
            <v>Not on Watch</v>
          </cell>
        </row>
        <row r="445">
          <cell r="A445" t="str">
            <v>Dubai Islamic Bank PJSC</v>
          </cell>
          <cell r="B445" t="str">
            <v>UNITED ARAB EMIRATES</v>
          </cell>
          <cell r="C445" t="str">
            <v>Stable</v>
          </cell>
          <cell r="D445" t="str">
            <v>Baa1</v>
          </cell>
          <cell r="E445" t="str">
            <v>LT Issuer Rating - Fgn Curr</v>
          </cell>
          <cell r="G445" t="str">
            <v>D-</v>
          </cell>
          <cell r="H445" t="str">
            <v>ba3</v>
          </cell>
          <cell r="I445" t="str">
            <v>ba3</v>
          </cell>
          <cell r="O445" t="str">
            <v>P-2</v>
          </cell>
          <cell r="P445" t="str">
            <v>Not on Watch</v>
          </cell>
        </row>
        <row r="446">
          <cell r="A446" t="str">
            <v>DVB Bank S.E.</v>
          </cell>
          <cell r="B446" t="str">
            <v>GERMANY</v>
          </cell>
          <cell r="C446" t="str">
            <v>Stable</v>
          </cell>
          <cell r="D446" t="str">
            <v>Baa1</v>
          </cell>
          <cell r="E446" t="str">
            <v>LT Bank Deposits - Fgn Curr</v>
          </cell>
          <cell r="F446" t="str">
            <v>Baa1</v>
          </cell>
          <cell r="G446" t="str">
            <v>D-</v>
          </cell>
          <cell r="H446" t="str">
            <v>ba3</v>
          </cell>
          <cell r="I446" t="str">
            <v>baa1</v>
          </cell>
          <cell r="J446" t="str">
            <v>Baa1</v>
          </cell>
          <cell r="K446" t="str">
            <v>Baa2</v>
          </cell>
          <cell r="O446" t="str">
            <v>P-2</v>
          </cell>
          <cell r="P446" t="str">
            <v>Not on Watch</v>
          </cell>
        </row>
        <row r="447">
          <cell r="A447" t="str">
            <v>Gazprombank</v>
          </cell>
          <cell r="B447" t="str">
            <v>RUSSIA</v>
          </cell>
          <cell r="C447" t="str">
            <v>Negative</v>
          </cell>
          <cell r="D447" t="str">
            <v>Baa3</v>
          </cell>
          <cell r="E447" t="str">
            <v>LT Bank Deposits - Fgn Curr</v>
          </cell>
          <cell r="F447" t="str">
            <v>Baa3</v>
          </cell>
          <cell r="G447" t="str">
            <v>D-</v>
          </cell>
          <cell r="H447" t="str">
            <v>ba3</v>
          </cell>
          <cell r="I447" t="str">
            <v>ba3</v>
          </cell>
          <cell r="J447" t="str">
            <v>Baa3</v>
          </cell>
          <cell r="K447" t="str">
            <v>Ba3</v>
          </cell>
          <cell r="O447" t="str">
            <v>P-3</v>
          </cell>
          <cell r="P447" t="str">
            <v>Not on Watch</v>
          </cell>
        </row>
        <row r="448">
          <cell r="A448" t="str">
            <v>Getin Noble Bank S.A.</v>
          </cell>
          <cell r="B448" t="str">
            <v>POLAND</v>
          </cell>
          <cell r="C448" t="str">
            <v>Negative (multiple)</v>
          </cell>
          <cell r="D448" t="str">
            <v>Ba2</v>
          </cell>
          <cell r="E448" t="str">
            <v>LT Bank Deposits - Fgn Curr</v>
          </cell>
          <cell r="F448" t="str">
            <v>Ba2</v>
          </cell>
          <cell r="G448" t="str">
            <v>D-</v>
          </cell>
          <cell r="H448" t="str">
            <v>ba3</v>
          </cell>
          <cell r="I448" t="str">
            <v>ba3</v>
          </cell>
          <cell r="O448" t="str">
            <v>NP</v>
          </cell>
          <cell r="P448" t="str">
            <v>Not on Watch</v>
          </cell>
        </row>
        <row r="449">
          <cell r="A449" t="str">
            <v>Halyk Savings Bank of Kazakhstan</v>
          </cell>
          <cell r="B449" t="str">
            <v>KAZAKHSTAN</v>
          </cell>
          <cell r="C449" t="str">
            <v>Stable</v>
          </cell>
          <cell r="D449" t="str">
            <v>Ba2</v>
          </cell>
          <cell r="E449" t="str">
            <v>LT Bank Deposits - Fgn Curr</v>
          </cell>
          <cell r="F449" t="str">
            <v>Ba2</v>
          </cell>
          <cell r="G449" t="str">
            <v>D-</v>
          </cell>
          <cell r="H449" t="str">
            <v>ba3</v>
          </cell>
          <cell r="I449" t="str">
            <v>ba3</v>
          </cell>
          <cell r="J449" t="str">
            <v>Ba3</v>
          </cell>
          <cell r="O449" t="str">
            <v>NP</v>
          </cell>
          <cell r="P449" t="str">
            <v>Not on Watch</v>
          </cell>
        </row>
        <row r="450">
          <cell r="A450" t="str">
            <v>Hang Seng Bank (China) Limited</v>
          </cell>
          <cell r="B450" t="str">
            <v>CHINA</v>
          </cell>
          <cell r="C450" t="str">
            <v>Stable</v>
          </cell>
          <cell r="D450" t="str">
            <v>A3</v>
          </cell>
          <cell r="E450" t="str">
            <v>LT Bank Deposits - Fgn Curr</v>
          </cell>
          <cell r="F450" t="str">
            <v>A3</v>
          </cell>
          <cell r="G450" t="str">
            <v>D-</v>
          </cell>
          <cell r="H450" t="str">
            <v>ba3</v>
          </cell>
          <cell r="I450" t="str">
            <v>a3</v>
          </cell>
          <cell r="O450" t="str">
            <v>P-2</v>
          </cell>
          <cell r="P450" t="str">
            <v>Not on Watch</v>
          </cell>
        </row>
        <row r="451">
          <cell r="A451" t="str">
            <v>Home Credit &amp; Finance Bank</v>
          </cell>
          <cell r="B451" t="str">
            <v>RUSSIA</v>
          </cell>
          <cell r="C451" t="str">
            <v>Negative</v>
          </cell>
          <cell r="D451" t="str">
            <v>Ba3</v>
          </cell>
          <cell r="E451" t="str">
            <v>LT Bank Deposits - Fgn Curr</v>
          </cell>
          <cell r="F451" t="str">
            <v>Ba3</v>
          </cell>
          <cell r="G451" t="str">
            <v>D-</v>
          </cell>
          <cell r="H451" t="str">
            <v>ba3</v>
          </cell>
          <cell r="I451" t="str">
            <v>ba3</v>
          </cell>
          <cell r="J451" t="str">
            <v>Ba3</v>
          </cell>
          <cell r="O451" t="str">
            <v>NP</v>
          </cell>
          <cell r="P451" t="str">
            <v>Not on Watch</v>
          </cell>
        </row>
        <row r="452">
          <cell r="A452" t="str">
            <v>House Constr. Sav. Bank of Kazakhstan JSC</v>
          </cell>
          <cell r="B452" t="str">
            <v>KAZAKHSTAN</v>
          </cell>
          <cell r="C452" t="str">
            <v>Stable</v>
          </cell>
          <cell r="D452" t="str">
            <v>Baa3</v>
          </cell>
          <cell r="E452" t="str">
            <v>LT Bank Deposits - Dom Curr</v>
          </cell>
          <cell r="F452" t="str">
            <v>Baa3</v>
          </cell>
          <cell r="G452" t="str">
            <v>D-</v>
          </cell>
          <cell r="H452" t="str">
            <v>ba3</v>
          </cell>
          <cell r="I452" t="str">
            <v>ba3</v>
          </cell>
          <cell r="O452" t="str">
            <v>P-3</v>
          </cell>
          <cell r="P452" t="str">
            <v>Not on Watch</v>
          </cell>
        </row>
        <row r="453">
          <cell r="A453" t="str">
            <v>HSBC Bank A.S. (Turkey)</v>
          </cell>
          <cell r="B453" t="str">
            <v>TURKEY</v>
          </cell>
          <cell r="C453" t="str">
            <v>Negative</v>
          </cell>
          <cell r="D453" t="str">
            <v>Baa3</v>
          </cell>
          <cell r="E453" t="str">
            <v>LT Bank Deposits - Fgn Curr</v>
          </cell>
          <cell r="F453" t="str">
            <v>Baa3</v>
          </cell>
          <cell r="G453" t="str">
            <v>D-</v>
          </cell>
          <cell r="H453" t="str">
            <v>ba3</v>
          </cell>
          <cell r="I453" t="str">
            <v>baa2</v>
          </cell>
          <cell r="O453" t="str">
            <v>P-3</v>
          </cell>
          <cell r="P453" t="str">
            <v>Not on Watch</v>
          </cell>
        </row>
        <row r="454">
          <cell r="A454" t="str">
            <v>IDBI Bank Ltd</v>
          </cell>
          <cell r="B454" t="str">
            <v>INDIA</v>
          </cell>
          <cell r="C454" t="str">
            <v>Stable (multiple)</v>
          </cell>
          <cell r="D454" t="str">
            <v>Baa3</v>
          </cell>
          <cell r="E454" t="str">
            <v>LT Bank Deposits - Fgn Curr</v>
          </cell>
          <cell r="F454" t="str">
            <v>Baa3</v>
          </cell>
          <cell r="G454" t="str">
            <v>D-</v>
          </cell>
          <cell r="H454" t="str">
            <v>ba3</v>
          </cell>
          <cell r="I454" t="str">
            <v>ba3</v>
          </cell>
          <cell r="J454" t="str">
            <v>Baa3</v>
          </cell>
          <cell r="K454" t="str">
            <v>(P)Ba3</v>
          </cell>
          <cell r="L454" t="str">
            <v>(P)B1</v>
          </cell>
          <cell r="O454" t="str">
            <v>P-3</v>
          </cell>
          <cell r="P454" t="str">
            <v>Not On Watch</v>
          </cell>
        </row>
        <row r="455">
          <cell r="A455" t="str">
            <v>Indian Overseas Bank</v>
          </cell>
          <cell r="B455" t="str">
            <v>INDIA</v>
          </cell>
          <cell r="C455" t="str">
            <v>Negative</v>
          </cell>
          <cell r="D455" t="str">
            <v>Baa3</v>
          </cell>
          <cell r="E455" t="str">
            <v>LT Bank Deposits - Fgn Curr</v>
          </cell>
          <cell r="F455" t="str">
            <v>Baa3</v>
          </cell>
          <cell r="G455" t="str">
            <v>D-</v>
          </cell>
          <cell r="H455" t="str">
            <v>ba3</v>
          </cell>
          <cell r="I455" t="str">
            <v>ba3</v>
          </cell>
          <cell r="J455" t="str">
            <v>(P)Baa3</v>
          </cell>
          <cell r="K455" t="str">
            <v>(P)Ba3</v>
          </cell>
          <cell r="L455" t="str">
            <v>(P)B1</v>
          </cell>
          <cell r="O455" t="str">
            <v>P-3</v>
          </cell>
          <cell r="P455" t="str">
            <v>Not on Watch</v>
          </cell>
        </row>
        <row r="456">
          <cell r="A456" t="str">
            <v>ING Bank A.S. (Turkey)</v>
          </cell>
          <cell r="B456" t="str">
            <v>TURKEY</v>
          </cell>
          <cell r="C456" t="str">
            <v>Negative (multiple)</v>
          </cell>
          <cell r="D456" t="str">
            <v>Baa3</v>
          </cell>
          <cell r="E456" t="str">
            <v>LT Bank Deposits - Fgn Curr</v>
          </cell>
          <cell r="F456" t="str">
            <v>Baa3</v>
          </cell>
          <cell r="G456" t="str">
            <v>D-</v>
          </cell>
          <cell r="H456" t="str">
            <v>ba3</v>
          </cell>
          <cell r="I456" t="str">
            <v>baa3</v>
          </cell>
          <cell r="O456" t="str">
            <v>P-3</v>
          </cell>
          <cell r="P456" t="str">
            <v>Not on Watch</v>
          </cell>
        </row>
        <row r="457">
          <cell r="A457" t="str">
            <v>Kansai Urban Banking Corporation</v>
          </cell>
          <cell r="B457" t="str">
            <v>JAPAN</v>
          </cell>
          <cell r="C457" t="str">
            <v>Stable</v>
          </cell>
          <cell r="D457" t="str">
            <v>A3</v>
          </cell>
          <cell r="E457" t="str">
            <v>LT Bank Deposits - Fgn Curr</v>
          </cell>
          <cell r="F457" t="str">
            <v>A3</v>
          </cell>
          <cell r="G457" t="str">
            <v>D-</v>
          </cell>
          <cell r="H457" t="str">
            <v>ba3</v>
          </cell>
          <cell r="I457" t="str">
            <v>baa2</v>
          </cell>
          <cell r="K457" t="str">
            <v>Baa1</v>
          </cell>
          <cell r="L457" t="str">
            <v>Baa2</v>
          </cell>
          <cell r="O457" t="str">
            <v>P-2</v>
          </cell>
          <cell r="P457" t="str">
            <v>Not on Watch</v>
          </cell>
        </row>
        <row r="458">
          <cell r="A458" t="str">
            <v>Land Bank of the Philippines</v>
          </cell>
          <cell r="B458" t="str">
            <v>PHILIPPINES</v>
          </cell>
          <cell r="C458" t="str">
            <v>Positive (multiple)</v>
          </cell>
          <cell r="D458" t="str">
            <v>Baa3</v>
          </cell>
          <cell r="E458" t="str">
            <v>LT Bank Deposits - Fgn Curr</v>
          </cell>
          <cell r="F458" t="str">
            <v>Baa3</v>
          </cell>
          <cell r="G458" t="str">
            <v>D-</v>
          </cell>
          <cell r="H458" t="str">
            <v>ba3</v>
          </cell>
          <cell r="I458" t="str">
            <v>ba3</v>
          </cell>
          <cell r="O458" t="str">
            <v>P-3</v>
          </cell>
          <cell r="P458" t="str">
            <v>Not on Watch</v>
          </cell>
        </row>
        <row r="459">
          <cell r="A459" t="str">
            <v>Mediocredito Trentino-Alto Adige S.p.A.</v>
          </cell>
          <cell r="B459" t="str">
            <v>ITALY</v>
          </cell>
          <cell r="C459" t="str">
            <v>Negative</v>
          </cell>
          <cell r="D459" t="str">
            <v>Baa3</v>
          </cell>
          <cell r="E459" t="str">
            <v>LT Bank Deposits - Fgn Curr</v>
          </cell>
          <cell r="F459" t="str">
            <v>Baa3</v>
          </cell>
          <cell r="G459" t="str">
            <v>D-</v>
          </cell>
          <cell r="H459" t="str">
            <v>ba3</v>
          </cell>
          <cell r="I459" t="str">
            <v>baa3</v>
          </cell>
          <cell r="O459" t="str">
            <v>P-3</v>
          </cell>
          <cell r="P459" t="str">
            <v>Not on Watch</v>
          </cell>
        </row>
        <row r="460">
          <cell r="A460" t="str">
            <v>OTP Bank (Russia), OJSC</v>
          </cell>
          <cell r="B460" t="str">
            <v>RUSSIA</v>
          </cell>
          <cell r="C460" t="str">
            <v>Negative</v>
          </cell>
          <cell r="D460" t="str">
            <v>Ba2</v>
          </cell>
          <cell r="E460" t="str">
            <v>LT Bank Deposits - Fgn Curr</v>
          </cell>
          <cell r="F460" t="str">
            <v>Ba2</v>
          </cell>
          <cell r="G460" t="str">
            <v>D-</v>
          </cell>
          <cell r="H460" t="str">
            <v>ba3</v>
          </cell>
          <cell r="I460" t="str">
            <v>ba2</v>
          </cell>
          <cell r="O460" t="str">
            <v>NP</v>
          </cell>
          <cell r="P460" t="str">
            <v>Not on Watch</v>
          </cell>
        </row>
        <row r="461">
          <cell r="A461" t="str">
            <v>Philippine National Bank</v>
          </cell>
          <cell r="B461" t="str">
            <v>PHILIPPINES</v>
          </cell>
          <cell r="C461" t="str">
            <v>Positive</v>
          </cell>
          <cell r="D461" t="str">
            <v>Ba2</v>
          </cell>
          <cell r="E461" t="str">
            <v>LT Bank Deposits - Fgn Curr</v>
          </cell>
          <cell r="F461" t="str">
            <v>Ba2</v>
          </cell>
          <cell r="G461" t="str">
            <v>D-</v>
          </cell>
          <cell r="H461" t="str">
            <v>ba3</v>
          </cell>
          <cell r="I461" t="str">
            <v>ba3</v>
          </cell>
          <cell r="O461" t="str">
            <v>NP</v>
          </cell>
          <cell r="P461" t="str">
            <v>Not on Watch</v>
          </cell>
        </row>
        <row r="462">
          <cell r="A462" t="str">
            <v>Promsvyazbank</v>
          </cell>
          <cell r="B462" t="str">
            <v>RUSSIA</v>
          </cell>
          <cell r="C462" t="str">
            <v>Ratings Under Review</v>
          </cell>
          <cell r="D462" t="str">
            <v>Ba3</v>
          </cell>
          <cell r="E462" t="str">
            <v>LT Bank Deposits - Fgn Curr</v>
          </cell>
          <cell r="F462" t="str">
            <v>Ba3</v>
          </cell>
          <cell r="G462" t="str">
            <v>D-</v>
          </cell>
          <cell r="H462" t="str">
            <v>ba3</v>
          </cell>
          <cell r="I462" t="str">
            <v>ba3</v>
          </cell>
          <cell r="J462" t="str">
            <v>Ba3</v>
          </cell>
          <cell r="K462" t="str">
            <v>B1</v>
          </cell>
          <cell r="O462" t="str">
            <v>NP</v>
          </cell>
          <cell r="P462" t="str">
            <v>Possible Downgrade</v>
          </cell>
        </row>
        <row r="463">
          <cell r="A463" t="str">
            <v>Punjab National Bank</v>
          </cell>
          <cell r="B463" t="str">
            <v>INDIA</v>
          </cell>
          <cell r="C463" t="str">
            <v>Stable</v>
          </cell>
          <cell r="D463" t="str">
            <v>Baa3</v>
          </cell>
          <cell r="E463" t="str">
            <v>LT Bank Deposits - Fgn Curr</v>
          </cell>
          <cell r="F463" t="str">
            <v>Baa3</v>
          </cell>
          <cell r="G463" t="str">
            <v>D-</v>
          </cell>
          <cell r="H463" t="str">
            <v>ba3</v>
          </cell>
          <cell r="I463" t="str">
            <v>ba3</v>
          </cell>
          <cell r="O463" t="str">
            <v>P-3</v>
          </cell>
          <cell r="P463" t="str">
            <v>Not on Watch</v>
          </cell>
        </row>
        <row r="464">
          <cell r="A464" t="str">
            <v>Raiffeisen Bank SA</v>
          </cell>
          <cell r="B464" t="str">
            <v>ROMANIA</v>
          </cell>
          <cell r="C464" t="str">
            <v>Stable</v>
          </cell>
          <cell r="D464" t="str">
            <v>Ba1</v>
          </cell>
          <cell r="E464" t="str">
            <v>LT Bank Deposits - Fgn Curr</v>
          </cell>
          <cell r="F464" t="str">
            <v>Ba1</v>
          </cell>
          <cell r="G464" t="str">
            <v>D-</v>
          </cell>
          <cell r="H464" t="str">
            <v>ba3</v>
          </cell>
          <cell r="I464" t="str">
            <v>ba1</v>
          </cell>
          <cell r="J464" t="str">
            <v>Ba1</v>
          </cell>
          <cell r="O464" t="str">
            <v>NP</v>
          </cell>
          <cell r="P464" t="str">
            <v>Not on Watch</v>
          </cell>
        </row>
        <row r="465">
          <cell r="A465" t="str">
            <v>Rizal Commercial Banking Corporation</v>
          </cell>
          <cell r="B465" t="str">
            <v>PHILIPPINES</v>
          </cell>
          <cell r="C465" t="str">
            <v>Positive</v>
          </cell>
          <cell r="D465" t="str">
            <v>Ba2</v>
          </cell>
          <cell r="E465" t="str">
            <v>LT Bank Deposits - Fgn Curr</v>
          </cell>
          <cell r="F465" t="str">
            <v>Ba2</v>
          </cell>
          <cell r="G465" t="str">
            <v>D-</v>
          </cell>
          <cell r="H465" t="str">
            <v>ba3</v>
          </cell>
          <cell r="I465" t="str">
            <v>ba3</v>
          </cell>
          <cell r="J465" t="str">
            <v>Ba2</v>
          </cell>
          <cell r="O465" t="str">
            <v>NP</v>
          </cell>
          <cell r="P465" t="str">
            <v>Not on Watch</v>
          </cell>
        </row>
        <row r="466">
          <cell r="A466" t="str">
            <v>Sekerbank T.A.S.</v>
          </cell>
          <cell r="B466" t="str">
            <v>TURKEY</v>
          </cell>
          <cell r="C466" t="str">
            <v>Negative</v>
          </cell>
          <cell r="D466" t="str">
            <v>Ba2</v>
          </cell>
          <cell r="E466" t="str">
            <v>LT Bank Deposits - Fgn Curr</v>
          </cell>
          <cell r="F466" t="str">
            <v>Ba2</v>
          </cell>
          <cell r="G466" t="str">
            <v>D-</v>
          </cell>
          <cell r="H466" t="str">
            <v>ba3</v>
          </cell>
          <cell r="I466" t="str">
            <v>ba3</v>
          </cell>
          <cell r="O466" t="str">
            <v>NP</v>
          </cell>
          <cell r="P466" t="str">
            <v>Not on Watch</v>
          </cell>
        </row>
        <row r="467">
          <cell r="A467" t="str">
            <v>Sparkasse KoelnBonn</v>
          </cell>
          <cell r="B467" t="str">
            <v>GERMANY</v>
          </cell>
          <cell r="C467" t="str">
            <v>Negative (multiple)</v>
          </cell>
          <cell r="D467" t="str">
            <v>A1</v>
          </cell>
          <cell r="E467" t="str">
            <v>LT Bank Deposits - Fgn Curr</v>
          </cell>
          <cell r="F467" t="str">
            <v>A1</v>
          </cell>
          <cell r="G467" t="str">
            <v>D-</v>
          </cell>
          <cell r="H467" t="str">
            <v>ba3</v>
          </cell>
          <cell r="I467" t="str">
            <v>baa3</v>
          </cell>
          <cell r="J467" t="str">
            <v>A1</v>
          </cell>
          <cell r="K467" t="str">
            <v>Ba1</v>
          </cell>
          <cell r="O467" t="str">
            <v>P-1</v>
          </cell>
          <cell r="P467" t="str">
            <v>Not on Watch</v>
          </cell>
        </row>
        <row r="468">
          <cell r="A468" t="str">
            <v>Suhyup Bank</v>
          </cell>
          <cell r="B468" t="str">
            <v>KOREA</v>
          </cell>
          <cell r="C468" t="str">
            <v>Stable</v>
          </cell>
          <cell r="D468" t="str">
            <v>A2</v>
          </cell>
          <cell r="E468" t="str">
            <v>LT Bank Deposits - Fgn Curr</v>
          </cell>
          <cell r="F468" t="str">
            <v>A2</v>
          </cell>
          <cell r="G468" t="str">
            <v>D-</v>
          </cell>
          <cell r="H468" t="str">
            <v>ba3</v>
          </cell>
          <cell r="I468" t="str">
            <v>ba3</v>
          </cell>
          <cell r="J468" t="str">
            <v>A2</v>
          </cell>
          <cell r="K468" t="str">
            <v>(P)A3</v>
          </cell>
          <cell r="O468" t="str">
            <v>P-1</v>
          </cell>
          <cell r="P468" t="str">
            <v>Not on Watch</v>
          </cell>
        </row>
        <row r="469">
          <cell r="A469" t="str">
            <v>TBC Bank</v>
          </cell>
          <cell r="B469" t="str">
            <v>GEORGIA</v>
          </cell>
          <cell r="C469" t="str">
            <v>Stable</v>
          </cell>
          <cell r="D469" t="str">
            <v>B1</v>
          </cell>
          <cell r="E469" t="str">
            <v>LT Bank Deposits - Fgn Curr</v>
          </cell>
          <cell r="F469" t="str">
            <v>B1</v>
          </cell>
          <cell r="G469" t="str">
            <v>D-</v>
          </cell>
          <cell r="H469" t="str">
            <v>ba3</v>
          </cell>
          <cell r="I469" t="str">
            <v>ba3</v>
          </cell>
          <cell r="O469" t="str">
            <v>NP</v>
          </cell>
          <cell r="P469" t="str">
            <v>Not on Watch</v>
          </cell>
        </row>
        <row r="470">
          <cell r="A470" t="str">
            <v>Vozrozhdenie Bank</v>
          </cell>
          <cell r="B470" t="str">
            <v>RUSSIA</v>
          </cell>
          <cell r="C470" t="str">
            <v>Stable</v>
          </cell>
          <cell r="D470" t="str">
            <v>Ba3</v>
          </cell>
          <cell r="E470" t="str">
            <v>LT Bank Deposits - Fgn Curr</v>
          </cell>
          <cell r="F470" t="str">
            <v>Ba3</v>
          </cell>
          <cell r="G470" t="str">
            <v>D-</v>
          </cell>
          <cell r="H470" t="str">
            <v>ba3</v>
          </cell>
          <cell r="I470" t="str">
            <v>ba3</v>
          </cell>
          <cell r="O470" t="str">
            <v>NP</v>
          </cell>
          <cell r="P470" t="str">
            <v>Not on Watch</v>
          </cell>
        </row>
        <row r="471">
          <cell r="A471" t="str">
            <v>VTB Bank (Armenia)</v>
          </cell>
          <cell r="B471" t="str">
            <v>ARMENIA</v>
          </cell>
          <cell r="C471" t="str">
            <v>Negative (multiple)</v>
          </cell>
          <cell r="D471" t="str">
            <v>Ba3</v>
          </cell>
          <cell r="E471" t="str">
            <v>LT Bank Deposits - Fgn Curr</v>
          </cell>
          <cell r="F471" t="str">
            <v>Ba3</v>
          </cell>
          <cell r="G471" t="str">
            <v>D-</v>
          </cell>
          <cell r="H471" t="str">
            <v>ba3</v>
          </cell>
          <cell r="I471" t="str">
            <v>ba1</v>
          </cell>
          <cell r="J471" t="str">
            <v>Ba3</v>
          </cell>
          <cell r="O471" t="str">
            <v>NP</v>
          </cell>
          <cell r="P471" t="str">
            <v>Not on Watch</v>
          </cell>
        </row>
        <row r="472">
          <cell r="A472" t="str">
            <v>VTB Bank (Austria) AG</v>
          </cell>
          <cell r="B472" t="str">
            <v>AUSTRIA</v>
          </cell>
          <cell r="C472" t="str">
            <v>Negative</v>
          </cell>
          <cell r="D472" t="str">
            <v>Baa3</v>
          </cell>
          <cell r="E472" t="str">
            <v>LT Bank Deposits - Fgn Curr</v>
          </cell>
          <cell r="F472" t="str">
            <v>Baa3</v>
          </cell>
          <cell r="G472" t="str">
            <v>D-</v>
          </cell>
          <cell r="H472" t="str">
            <v>ba3</v>
          </cell>
          <cell r="I472" t="str">
            <v>baa3</v>
          </cell>
          <cell r="O472" t="str">
            <v>P-3</v>
          </cell>
          <cell r="P472" t="str">
            <v>Not on Watch</v>
          </cell>
        </row>
        <row r="473">
          <cell r="A473" t="str">
            <v>VTB Bank (Deutschland) AG</v>
          </cell>
          <cell r="B473" t="str">
            <v>GERMANY</v>
          </cell>
          <cell r="C473" t="str">
            <v>Stable (multiple)</v>
          </cell>
          <cell r="D473" t="str">
            <v>Ba1</v>
          </cell>
          <cell r="E473" t="str">
            <v>LT Bank Deposits - Fgn Curr</v>
          </cell>
          <cell r="F473" t="str">
            <v>Ba1</v>
          </cell>
          <cell r="G473" t="str">
            <v>D-</v>
          </cell>
          <cell r="H473" t="str">
            <v>ba3</v>
          </cell>
          <cell r="I473" t="str">
            <v>ba1</v>
          </cell>
          <cell r="O473" t="str">
            <v>NP</v>
          </cell>
          <cell r="P473" t="str">
            <v>Not on Watch</v>
          </cell>
        </row>
        <row r="474">
          <cell r="A474" t="str">
            <v>VTB Capital plc</v>
          </cell>
          <cell r="B474" t="str">
            <v>UNITED KINGDOM</v>
          </cell>
          <cell r="C474" t="str">
            <v>Negative</v>
          </cell>
          <cell r="D474" t="str">
            <v>Baa3</v>
          </cell>
          <cell r="E474" t="str">
            <v>LT Bank Deposits - Fgn Curr</v>
          </cell>
          <cell r="F474" t="str">
            <v>Baa3</v>
          </cell>
          <cell r="G474" t="str">
            <v>D-</v>
          </cell>
          <cell r="H474" t="str">
            <v>ba3</v>
          </cell>
          <cell r="I474" t="str">
            <v>baa3</v>
          </cell>
          <cell r="O474" t="str">
            <v>P-3</v>
          </cell>
          <cell r="P474" t="str">
            <v>Not on Watch</v>
          </cell>
        </row>
        <row r="475">
          <cell r="A475" t="str">
            <v>VTB24</v>
          </cell>
          <cell r="B475" t="str">
            <v>RUSSIA</v>
          </cell>
          <cell r="C475" t="str">
            <v>Negative (multiple)</v>
          </cell>
          <cell r="D475" t="str">
            <v>Baa2</v>
          </cell>
          <cell r="E475" t="str">
            <v>LT Bank Deposits - Fgn Curr</v>
          </cell>
          <cell r="F475" t="str">
            <v>Baa2</v>
          </cell>
          <cell r="G475" t="str">
            <v>D-</v>
          </cell>
          <cell r="H475" t="str">
            <v>ba3</v>
          </cell>
          <cell r="I475" t="str">
            <v>baa2</v>
          </cell>
          <cell r="O475" t="str">
            <v>P-2</v>
          </cell>
          <cell r="P475" t="str">
            <v>Not on Watch</v>
          </cell>
        </row>
        <row r="476">
          <cell r="A476" t="str">
            <v>Zenit Bank</v>
          </cell>
          <cell r="B476" t="str">
            <v>RUSSIA</v>
          </cell>
          <cell r="C476" t="str">
            <v>Stable</v>
          </cell>
          <cell r="D476" t="str">
            <v>Ba3</v>
          </cell>
          <cell r="E476" t="str">
            <v>LT Bank Deposits - Fgn Curr</v>
          </cell>
          <cell r="F476" t="str">
            <v>Ba3</v>
          </cell>
          <cell r="G476" t="str">
            <v>D-</v>
          </cell>
          <cell r="H476" t="str">
            <v>ba3</v>
          </cell>
          <cell r="I476" t="str">
            <v>ba3</v>
          </cell>
          <cell r="J476" t="str">
            <v>Ba3</v>
          </cell>
          <cell r="O476" t="str">
            <v>NP</v>
          </cell>
          <cell r="P476" t="str">
            <v>Not on Watch</v>
          </cell>
        </row>
        <row r="477">
          <cell r="A477" t="str">
            <v>Abu Dhabi Commercial Bank</v>
          </cell>
          <cell r="B477" t="str">
            <v>UNITED ARAB EMIRATES</v>
          </cell>
          <cell r="C477" t="str">
            <v>Stable</v>
          </cell>
          <cell r="D477" t="str">
            <v>A1</v>
          </cell>
          <cell r="E477" t="str">
            <v>LT Bank Deposits - Fgn Curr</v>
          </cell>
          <cell r="F477" t="str">
            <v>A1</v>
          </cell>
          <cell r="G477" t="str">
            <v>D+</v>
          </cell>
          <cell r="H477" t="str">
            <v>ba1</v>
          </cell>
          <cell r="I477" t="str">
            <v>ba1</v>
          </cell>
          <cell r="J477" t="str">
            <v>A1</v>
          </cell>
          <cell r="K477" t="str">
            <v>Baa2</v>
          </cell>
          <cell r="O477" t="str">
            <v>P-1</v>
          </cell>
          <cell r="P477" t="str">
            <v>Not on Watch</v>
          </cell>
        </row>
        <row r="478">
          <cell r="A478" t="str">
            <v>Agricultural Bank of China Limited</v>
          </cell>
          <cell r="B478" t="str">
            <v>CHINA</v>
          </cell>
          <cell r="C478" t="str">
            <v>Stable</v>
          </cell>
          <cell r="D478" t="str">
            <v>A1</v>
          </cell>
          <cell r="E478" t="str">
            <v>LT Bank Deposits - Fgn Curr</v>
          </cell>
          <cell r="F478" t="str">
            <v>A1</v>
          </cell>
          <cell r="G478" t="str">
            <v>D+</v>
          </cell>
          <cell r="H478" t="str">
            <v>baa3</v>
          </cell>
          <cell r="I478" t="str">
            <v>baa3</v>
          </cell>
          <cell r="O478" t="str">
            <v>P-1</v>
          </cell>
          <cell r="P478" t="str">
            <v>Not on Watch</v>
          </cell>
        </row>
        <row r="479">
          <cell r="A479" t="str">
            <v>Ahli United Bank K.S.C.</v>
          </cell>
          <cell r="B479" t="str">
            <v>KUWAIT</v>
          </cell>
          <cell r="C479" t="str">
            <v>Stable</v>
          </cell>
          <cell r="D479" t="str">
            <v>A2</v>
          </cell>
          <cell r="E479" t="str">
            <v>LT Bank Deposits - Fgn Curr</v>
          </cell>
          <cell r="F479" t="str">
            <v>A2</v>
          </cell>
          <cell r="G479" t="str">
            <v>D+</v>
          </cell>
          <cell r="H479" t="str">
            <v>baa3</v>
          </cell>
          <cell r="I479" t="str">
            <v>baa3</v>
          </cell>
          <cell r="O479" t="str">
            <v>P-1</v>
          </cell>
          <cell r="P479" t="str">
            <v>Not on Watch</v>
          </cell>
        </row>
        <row r="480">
          <cell r="A480" t="str">
            <v>Akbank TAS</v>
          </cell>
          <cell r="B480" t="str">
            <v>TURKEY</v>
          </cell>
          <cell r="C480" t="str">
            <v>Negative (multiple)</v>
          </cell>
          <cell r="D480" t="str">
            <v>Baa3</v>
          </cell>
          <cell r="E480" t="str">
            <v>LT Bank Deposits - Fgn Curr</v>
          </cell>
          <cell r="F480" t="str">
            <v>Baa3</v>
          </cell>
          <cell r="G480" t="str">
            <v>D+</v>
          </cell>
          <cell r="H480" t="str">
            <v>ba1</v>
          </cell>
          <cell r="I480" t="str">
            <v>ba1</v>
          </cell>
          <cell r="J480" t="str">
            <v>Baa3</v>
          </cell>
          <cell r="O480" t="str">
            <v>P-3</v>
          </cell>
          <cell r="P480" t="str">
            <v>Not on Watch</v>
          </cell>
        </row>
        <row r="481">
          <cell r="A481" t="str">
            <v>Al Ahli Bank of Kuwait K.S.C</v>
          </cell>
          <cell r="B481" t="str">
            <v>KUWAIT</v>
          </cell>
          <cell r="C481" t="str">
            <v>Stable</v>
          </cell>
          <cell r="D481" t="str">
            <v>A2</v>
          </cell>
          <cell r="E481" t="str">
            <v>LT Bank Deposits - Fgn Curr</v>
          </cell>
          <cell r="F481" t="str">
            <v>A2</v>
          </cell>
          <cell r="G481" t="str">
            <v>D+</v>
          </cell>
          <cell r="H481" t="str">
            <v>baa3</v>
          </cell>
          <cell r="I481" t="str">
            <v>baa3</v>
          </cell>
          <cell r="O481" t="str">
            <v>P-1</v>
          </cell>
          <cell r="P481" t="str">
            <v>Not on Watch</v>
          </cell>
        </row>
        <row r="482">
          <cell r="A482" t="str">
            <v>AmBank (M) Berhad</v>
          </cell>
          <cell r="B482" t="str">
            <v>MALAYSIA</v>
          </cell>
          <cell r="C482" t="str">
            <v>Stable</v>
          </cell>
          <cell r="D482" t="str">
            <v>Baa1</v>
          </cell>
          <cell r="E482" t="str">
            <v>LT Bank Deposits - Fgn Curr</v>
          </cell>
          <cell r="F482" t="str">
            <v>Baa1</v>
          </cell>
          <cell r="G482" t="str">
            <v>D+</v>
          </cell>
          <cell r="H482" t="str">
            <v>ba1</v>
          </cell>
          <cell r="I482" t="str">
            <v>ba1</v>
          </cell>
          <cell r="J482" t="str">
            <v>Baa1</v>
          </cell>
          <cell r="O482" t="str">
            <v>P-2</v>
          </cell>
          <cell r="P482" t="str">
            <v>Not on Watch</v>
          </cell>
        </row>
        <row r="483">
          <cell r="A483" t="str">
            <v>Amegy Bank National Association</v>
          </cell>
          <cell r="B483" t="str">
            <v>UNITED STATES</v>
          </cell>
          <cell r="C483" t="str">
            <v>Stable</v>
          </cell>
          <cell r="D483" t="str">
            <v>Baa3</v>
          </cell>
          <cell r="E483" t="str">
            <v>LT Bank Deposits - Dom Curr</v>
          </cell>
          <cell r="F483" t="str">
            <v>Baa3</v>
          </cell>
          <cell r="G483" t="str">
            <v>D+</v>
          </cell>
          <cell r="H483" t="str">
            <v>baa3</v>
          </cell>
          <cell r="I483" t="str">
            <v>baa3</v>
          </cell>
          <cell r="O483" t="str">
            <v>P-3</v>
          </cell>
          <cell r="P483" t="str">
            <v>Not on Watch</v>
          </cell>
        </row>
        <row r="484">
          <cell r="A484" t="str">
            <v>AMP Bank Limited</v>
          </cell>
          <cell r="B484" t="str">
            <v>AUSTRALIA</v>
          </cell>
          <cell r="C484" t="str">
            <v>Stable</v>
          </cell>
          <cell r="D484" t="str">
            <v>A2</v>
          </cell>
          <cell r="E484" t="str">
            <v>LT Bank Deposits - Fgn Curr</v>
          </cell>
          <cell r="F484" t="str">
            <v>A2</v>
          </cell>
          <cell r="G484" t="str">
            <v>D+</v>
          </cell>
          <cell r="H484" t="str">
            <v>baa3</v>
          </cell>
          <cell r="I484" t="str">
            <v>a2</v>
          </cell>
          <cell r="O484" t="str">
            <v>P-1</v>
          </cell>
          <cell r="P484" t="str">
            <v>Not on Watch</v>
          </cell>
        </row>
        <row r="485">
          <cell r="A485" t="str">
            <v>Aozora Bank, Ltd.</v>
          </cell>
          <cell r="B485" t="str">
            <v>JAPAN</v>
          </cell>
          <cell r="C485" t="str">
            <v>Stable</v>
          </cell>
          <cell r="D485" t="str">
            <v>Baa2</v>
          </cell>
          <cell r="E485" t="str">
            <v>LT Bank Deposits - Fgn Curr</v>
          </cell>
          <cell r="F485" t="str">
            <v>Baa2</v>
          </cell>
          <cell r="G485" t="str">
            <v>D+</v>
          </cell>
          <cell r="H485" t="str">
            <v>ba1</v>
          </cell>
          <cell r="I485" t="str">
            <v>ba1</v>
          </cell>
          <cell r="J485" t="str">
            <v>Baa2</v>
          </cell>
          <cell r="O485" t="str">
            <v>P-2</v>
          </cell>
          <cell r="P485" t="str">
            <v>Not On Watch</v>
          </cell>
        </row>
        <row r="486">
          <cell r="A486" t="str">
            <v>Axa Bank Europe</v>
          </cell>
          <cell r="B486" t="str">
            <v>BELGIUM</v>
          </cell>
          <cell r="C486" t="str">
            <v>Stable</v>
          </cell>
          <cell r="D486" t="str">
            <v>A2</v>
          </cell>
          <cell r="E486" t="str">
            <v>LT Bank Deposits - Fgn Curr</v>
          </cell>
          <cell r="F486" t="str">
            <v>A2</v>
          </cell>
          <cell r="G486" t="str">
            <v>D+</v>
          </cell>
          <cell r="H486" t="str">
            <v>baa3</v>
          </cell>
          <cell r="I486" t="str">
            <v>a2</v>
          </cell>
          <cell r="O486" t="str">
            <v>P-1</v>
          </cell>
          <cell r="P486" t="str">
            <v>Not on Watch</v>
          </cell>
        </row>
        <row r="487">
          <cell r="A487" t="str">
            <v>Axis Bank Ltd</v>
          </cell>
          <cell r="B487" t="str">
            <v>INDIA</v>
          </cell>
          <cell r="C487" t="str">
            <v>Stable</v>
          </cell>
          <cell r="D487" t="str">
            <v>Baa3</v>
          </cell>
          <cell r="E487" t="str">
            <v>LT Bank Deposits - Fgn Curr</v>
          </cell>
          <cell r="F487" t="str">
            <v>Baa3</v>
          </cell>
          <cell r="G487" t="str">
            <v>D+</v>
          </cell>
          <cell r="H487" t="str">
            <v>baa3</v>
          </cell>
          <cell r="I487" t="str">
            <v>baa3</v>
          </cell>
          <cell r="O487" t="str">
            <v>P-3</v>
          </cell>
          <cell r="P487" t="str">
            <v>Not on Watch</v>
          </cell>
        </row>
        <row r="488">
          <cell r="A488" t="str">
            <v>BAC International Bank, Inc</v>
          </cell>
          <cell r="B488" t="str">
            <v>PANAMA</v>
          </cell>
          <cell r="C488" t="str">
            <v>Stable</v>
          </cell>
          <cell r="D488" t="str">
            <v>Baa3</v>
          </cell>
          <cell r="E488" t="str">
            <v>LT Bank Deposits - Fgn Curr</v>
          </cell>
          <cell r="F488" t="str">
            <v>Baa3</v>
          </cell>
          <cell r="G488" t="str">
            <v>D+</v>
          </cell>
          <cell r="H488" t="str">
            <v>baa3</v>
          </cell>
          <cell r="I488" t="str">
            <v>baa3</v>
          </cell>
          <cell r="O488" t="str">
            <v>P-3</v>
          </cell>
          <cell r="P488" t="str">
            <v>Not on Watch</v>
          </cell>
        </row>
        <row r="489">
          <cell r="A489" t="str">
            <v>Banca IMI Spa</v>
          </cell>
          <cell r="B489" t="str">
            <v>ITALY</v>
          </cell>
          <cell r="C489" t="str">
            <v>Stable</v>
          </cell>
          <cell r="D489" t="str">
            <v>Baa2</v>
          </cell>
          <cell r="E489" t="str">
            <v>LT Bank Deposits - Fgn Curr</v>
          </cell>
          <cell r="F489" t="str">
            <v>Baa2</v>
          </cell>
          <cell r="G489" t="str">
            <v>D+</v>
          </cell>
          <cell r="H489" t="str">
            <v>baa3</v>
          </cell>
          <cell r="I489" t="str">
            <v>baa3</v>
          </cell>
          <cell r="J489" t="str">
            <v>Baa2</v>
          </cell>
          <cell r="O489" t="str">
            <v>P-2</v>
          </cell>
          <cell r="P489" t="str">
            <v>Not On Watch</v>
          </cell>
        </row>
        <row r="490">
          <cell r="A490" t="str">
            <v>Banca March S.A.</v>
          </cell>
          <cell r="B490" t="str">
            <v>SPAIN</v>
          </cell>
          <cell r="C490" t="str">
            <v>Negative</v>
          </cell>
          <cell r="D490" t="str">
            <v>Baa3</v>
          </cell>
          <cell r="E490" t="str">
            <v>LT Bank Deposits - Fgn Curr</v>
          </cell>
          <cell r="F490" t="str">
            <v>Baa3</v>
          </cell>
          <cell r="G490" t="str">
            <v>D+</v>
          </cell>
          <cell r="H490" t="str">
            <v>baa3</v>
          </cell>
          <cell r="I490" t="str">
            <v>baa3</v>
          </cell>
          <cell r="J490" t="str">
            <v>(P)Baa3</v>
          </cell>
          <cell r="K490" t="str">
            <v>(P)Ba1</v>
          </cell>
          <cell r="O490" t="str">
            <v>P-3</v>
          </cell>
          <cell r="P490" t="str">
            <v>Not on Watch</v>
          </cell>
        </row>
        <row r="491">
          <cell r="A491" t="str">
            <v>Banco ABC Brasil S.A.</v>
          </cell>
          <cell r="B491" t="str">
            <v>BRAZIL</v>
          </cell>
          <cell r="C491" t="str">
            <v>Stable</v>
          </cell>
          <cell r="D491" t="str">
            <v>Baa3</v>
          </cell>
          <cell r="E491" t="str">
            <v>LT Bank Deposits - Fgn Curr</v>
          </cell>
          <cell r="F491" t="str">
            <v>Baa3</v>
          </cell>
          <cell r="G491" t="str">
            <v>D+</v>
          </cell>
          <cell r="H491" t="str">
            <v>baa3</v>
          </cell>
          <cell r="I491" t="str">
            <v>baa3</v>
          </cell>
          <cell r="J491" t="str">
            <v>Baa3</v>
          </cell>
          <cell r="K491" t="str">
            <v>Ba1</v>
          </cell>
          <cell r="O491" t="str">
            <v>P-3</v>
          </cell>
          <cell r="P491" t="str">
            <v>Not on Watch</v>
          </cell>
        </row>
        <row r="492">
          <cell r="A492" t="str">
            <v>Banco BBM S.A.</v>
          </cell>
          <cell r="B492" t="str">
            <v>BRAZIL</v>
          </cell>
          <cell r="C492" t="str">
            <v>Stable</v>
          </cell>
          <cell r="D492" t="str">
            <v>Ba1</v>
          </cell>
          <cell r="E492" t="str">
            <v>LT Bank Deposits - Fgn Curr</v>
          </cell>
          <cell r="F492" t="str">
            <v>Ba1</v>
          </cell>
          <cell r="G492" t="str">
            <v>D+</v>
          </cell>
          <cell r="H492" t="str">
            <v>ba1</v>
          </cell>
          <cell r="I492" t="str">
            <v>ba1</v>
          </cell>
          <cell r="J492" t="str">
            <v>Ba1</v>
          </cell>
          <cell r="O492" t="str">
            <v>NP</v>
          </cell>
          <cell r="P492" t="str">
            <v>Not on Watch</v>
          </cell>
        </row>
        <row r="493">
          <cell r="A493" t="str">
            <v>Banco BTG Pactual S.A.</v>
          </cell>
          <cell r="B493" t="str">
            <v>BRAZIL</v>
          </cell>
          <cell r="C493" t="str">
            <v>Stable</v>
          </cell>
          <cell r="D493" t="str">
            <v>Baa3</v>
          </cell>
          <cell r="E493" t="str">
            <v>LT Bank Deposits - Fgn Curr</v>
          </cell>
          <cell r="F493" t="str">
            <v>Baa3</v>
          </cell>
          <cell r="G493" t="str">
            <v>D+</v>
          </cell>
          <cell r="H493" t="str">
            <v>baa3</v>
          </cell>
          <cell r="I493" t="str">
            <v>baa3</v>
          </cell>
          <cell r="J493" t="str">
            <v>(P)Baa3</v>
          </cell>
          <cell r="O493" t="str">
            <v>P-3</v>
          </cell>
          <cell r="P493" t="str">
            <v>Not on Watch</v>
          </cell>
        </row>
        <row r="494">
          <cell r="A494" t="str">
            <v>Banco Davivienda S.A.</v>
          </cell>
          <cell r="B494" t="str">
            <v>COLOMBIA</v>
          </cell>
          <cell r="C494" t="str">
            <v>Stable</v>
          </cell>
          <cell r="D494" t="str">
            <v>Baa3</v>
          </cell>
          <cell r="E494" t="str">
            <v>LT Bank Deposits - Fgn Curr</v>
          </cell>
          <cell r="F494" t="str">
            <v>Baa3</v>
          </cell>
          <cell r="G494" t="str">
            <v>D+</v>
          </cell>
          <cell r="H494" t="str">
            <v>ba1</v>
          </cell>
          <cell r="I494" t="str">
            <v>ba1</v>
          </cell>
          <cell r="J494" t="str">
            <v>Baa3</v>
          </cell>
          <cell r="K494" t="str">
            <v>Ba2</v>
          </cell>
          <cell r="O494" t="str">
            <v>P-3</v>
          </cell>
          <cell r="P494" t="str">
            <v>Not on Watch</v>
          </cell>
        </row>
        <row r="495">
          <cell r="A495" t="str">
            <v>Banco Daycoval S.A.</v>
          </cell>
          <cell r="B495" t="str">
            <v>BRAZIL</v>
          </cell>
          <cell r="C495" t="str">
            <v>Stable</v>
          </cell>
          <cell r="D495" t="str">
            <v>Baa3</v>
          </cell>
          <cell r="E495" t="str">
            <v>LT Bank Deposits - Fgn Curr</v>
          </cell>
          <cell r="F495" t="str">
            <v>Baa3</v>
          </cell>
          <cell r="G495" t="str">
            <v>D+</v>
          </cell>
          <cell r="H495" t="str">
            <v>baa3</v>
          </cell>
          <cell r="I495" t="str">
            <v>baa3</v>
          </cell>
          <cell r="J495" t="str">
            <v>Baa3</v>
          </cell>
          <cell r="O495" t="str">
            <v>P-3</v>
          </cell>
          <cell r="P495" t="str">
            <v>Not On Watch</v>
          </cell>
        </row>
        <row r="496">
          <cell r="A496" t="str">
            <v>Banco de Costa Rica</v>
          </cell>
          <cell r="B496" t="str">
            <v>COSTA RICA</v>
          </cell>
          <cell r="C496" t="str">
            <v>Negative</v>
          </cell>
          <cell r="D496" t="str">
            <v>Baa3</v>
          </cell>
          <cell r="E496" t="str">
            <v>LT Bank Deposits - Fgn Curr</v>
          </cell>
          <cell r="F496" t="str">
            <v>Baa3</v>
          </cell>
          <cell r="G496" t="str">
            <v>D+</v>
          </cell>
          <cell r="H496" t="str">
            <v>baa3</v>
          </cell>
          <cell r="I496" t="str">
            <v>baa3</v>
          </cell>
          <cell r="J496" t="str">
            <v>Baa3</v>
          </cell>
          <cell r="O496" t="str">
            <v>P-3</v>
          </cell>
          <cell r="P496" t="str">
            <v>Not on Watch</v>
          </cell>
        </row>
        <row r="497">
          <cell r="A497" t="str">
            <v>Banco de la Republica Oriental del Uruguay</v>
          </cell>
          <cell r="B497" t="str">
            <v>URUGUAY</v>
          </cell>
          <cell r="C497" t="str">
            <v>Stable</v>
          </cell>
          <cell r="D497" t="str">
            <v>Baa2</v>
          </cell>
          <cell r="E497" t="str">
            <v>LT Bank Deposits - Fgn Curr</v>
          </cell>
          <cell r="F497" t="str">
            <v>Baa2</v>
          </cell>
          <cell r="G497" t="str">
            <v>D+</v>
          </cell>
          <cell r="H497" t="str">
            <v>baa3</v>
          </cell>
          <cell r="I497" t="str">
            <v>baa3</v>
          </cell>
          <cell r="O497" t="str">
            <v>P-2</v>
          </cell>
          <cell r="P497" t="str">
            <v>Not on Watch</v>
          </cell>
        </row>
        <row r="498">
          <cell r="A498" t="str">
            <v>Banco del Bajio, S.A.</v>
          </cell>
          <cell r="B498" t="str">
            <v>MEXICO</v>
          </cell>
          <cell r="C498" t="str">
            <v>Positive (multiple)</v>
          </cell>
          <cell r="D498" t="str">
            <v>Baa3</v>
          </cell>
          <cell r="E498" t="str">
            <v>LT Bank Deposits - Fgn Curr</v>
          </cell>
          <cell r="F498" t="str">
            <v>Baa3</v>
          </cell>
          <cell r="G498" t="str">
            <v>D+</v>
          </cell>
          <cell r="H498" t="str">
            <v>ba1</v>
          </cell>
          <cell r="I498" t="str">
            <v>ba1</v>
          </cell>
          <cell r="O498" t="str">
            <v>P-3</v>
          </cell>
          <cell r="P498" t="str">
            <v>Not on Watch</v>
          </cell>
        </row>
        <row r="499">
          <cell r="A499" t="str">
            <v>Banco do Estado do Rio Grande do Sul S.A.</v>
          </cell>
          <cell r="B499" t="str">
            <v>BRAZIL</v>
          </cell>
          <cell r="C499" t="str">
            <v>Stable</v>
          </cell>
          <cell r="D499" t="str">
            <v>Baa3</v>
          </cell>
          <cell r="E499" t="str">
            <v>LT Bank Deposits - Fgn Curr</v>
          </cell>
          <cell r="F499" t="str">
            <v>Baa3</v>
          </cell>
          <cell r="G499" t="str">
            <v>D+</v>
          </cell>
          <cell r="H499" t="str">
            <v>baa3</v>
          </cell>
          <cell r="I499" t="str">
            <v>baa3</v>
          </cell>
          <cell r="K499" t="str">
            <v>Ba1</v>
          </cell>
          <cell r="O499" t="str">
            <v>P-3</v>
          </cell>
          <cell r="P499" t="str">
            <v>Not on Watch</v>
          </cell>
        </row>
        <row r="500">
          <cell r="A500" t="str">
            <v>Banco Industrial e Comercial S.A. (Bicbanco)</v>
          </cell>
          <cell r="B500" t="str">
            <v>BRAZIL</v>
          </cell>
          <cell r="C500" t="str">
            <v>Developing</v>
          </cell>
          <cell r="D500" t="str">
            <v>Ba1</v>
          </cell>
          <cell r="E500" t="str">
            <v>LT Bank Deposits - Fgn Curr</v>
          </cell>
          <cell r="F500" t="str">
            <v>Ba1</v>
          </cell>
          <cell r="G500" t="str">
            <v>D+</v>
          </cell>
          <cell r="H500" t="str">
            <v>ba1</v>
          </cell>
          <cell r="I500" t="str">
            <v>ba1</v>
          </cell>
          <cell r="J500" t="str">
            <v>Ba1</v>
          </cell>
          <cell r="K500" t="str">
            <v>Ba2</v>
          </cell>
          <cell r="O500" t="str">
            <v>NP</v>
          </cell>
          <cell r="P500" t="str">
            <v>Not on Watch</v>
          </cell>
        </row>
        <row r="501">
          <cell r="A501" t="str">
            <v>Banco Industrial S.A.</v>
          </cell>
          <cell r="B501" t="str">
            <v>GUATEMALA</v>
          </cell>
          <cell r="C501" t="str">
            <v>Stable</v>
          </cell>
          <cell r="D501" t="str">
            <v>Ba2</v>
          </cell>
          <cell r="E501" t="str">
            <v>LT Bank Deposits - Fgn Curr</v>
          </cell>
          <cell r="F501" t="str">
            <v>Ba2</v>
          </cell>
          <cell r="G501" t="str">
            <v>D+</v>
          </cell>
          <cell r="H501" t="str">
            <v>ba1</v>
          </cell>
          <cell r="I501" t="str">
            <v>ba1</v>
          </cell>
          <cell r="L501" t="str">
            <v>B1</v>
          </cell>
          <cell r="O501" t="str">
            <v>NP</v>
          </cell>
          <cell r="P501" t="str">
            <v>Not on Watch</v>
          </cell>
        </row>
        <row r="502">
          <cell r="A502" t="str">
            <v>Banco Internacional de Costa Rica, S.A.</v>
          </cell>
          <cell r="B502" t="str">
            <v>PANAMA</v>
          </cell>
          <cell r="C502" t="str">
            <v>Stable</v>
          </cell>
          <cell r="D502" t="str">
            <v>Ba1</v>
          </cell>
          <cell r="E502" t="str">
            <v>LT Bank Deposits - Fgn Curr</v>
          </cell>
          <cell r="F502" t="str">
            <v>Ba1</v>
          </cell>
          <cell r="G502" t="str">
            <v>D+</v>
          </cell>
          <cell r="H502" t="str">
            <v>ba1</v>
          </cell>
          <cell r="I502" t="str">
            <v>ba1</v>
          </cell>
          <cell r="O502" t="str">
            <v>NP</v>
          </cell>
          <cell r="P502" t="str">
            <v>Not on Watch</v>
          </cell>
        </row>
        <row r="503">
          <cell r="A503" t="str">
            <v>Banco Internacional del Peru - Interbank</v>
          </cell>
          <cell r="B503" t="str">
            <v>PERU</v>
          </cell>
          <cell r="C503" t="str">
            <v>Stable</v>
          </cell>
          <cell r="D503" t="str">
            <v>Baa2</v>
          </cell>
          <cell r="E503" t="str">
            <v>LT Bank Deposits - Fgn Curr</v>
          </cell>
          <cell r="F503" t="str">
            <v>Baa2</v>
          </cell>
          <cell r="G503" t="str">
            <v>D+</v>
          </cell>
          <cell r="H503" t="str">
            <v>baa3</v>
          </cell>
          <cell r="I503" t="str">
            <v>baa3</v>
          </cell>
          <cell r="K503" t="str">
            <v>Ba1</v>
          </cell>
          <cell r="O503" t="str">
            <v>P-2</v>
          </cell>
          <cell r="P503" t="str">
            <v>Not on Watch</v>
          </cell>
        </row>
        <row r="504">
          <cell r="A504" t="str">
            <v>Banco Nacional de Costa Rica</v>
          </cell>
          <cell r="B504" t="str">
            <v>COSTA RICA</v>
          </cell>
          <cell r="C504" t="str">
            <v>Negative</v>
          </cell>
          <cell r="D504" t="str">
            <v>Baa3</v>
          </cell>
          <cell r="E504" t="str">
            <v>LT Bank Deposits - Fgn Curr</v>
          </cell>
          <cell r="F504" t="str">
            <v>Baa3</v>
          </cell>
          <cell r="G504" t="str">
            <v>D+</v>
          </cell>
          <cell r="H504" t="str">
            <v>ba1</v>
          </cell>
          <cell r="I504" t="str">
            <v>baa3</v>
          </cell>
          <cell r="J504" t="str">
            <v>Baa3</v>
          </cell>
          <cell r="O504" t="str">
            <v>P-3</v>
          </cell>
          <cell r="P504" t="str">
            <v>Not on Watch</v>
          </cell>
        </row>
        <row r="505">
          <cell r="A505" t="str">
            <v>Banco Pine S.A.</v>
          </cell>
          <cell r="B505" t="str">
            <v>BRAZIL</v>
          </cell>
          <cell r="C505" t="str">
            <v>Stable</v>
          </cell>
          <cell r="D505" t="str">
            <v>Ba1</v>
          </cell>
          <cell r="E505" t="str">
            <v>LT Bank Deposits - Fgn Curr</v>
          </cell>
          <cell r="F505" t="str">
            <v>Ba1</v>
          </cell>
          <cell r="G505" t="str">
            <v>D+</v>
          </cell>
          <cell r="H505" t="str">
            <v>ba1</v>
          </cell>
          <cell r="I505" t="str">
            <v>ba1</v>
          </cell>
          <cell r="J505" t="str">
            <v>Ba1</v>
          </cell>
          <cell r="K505" t="str">
            <v>Ba2</v>
          </cell>
          <cell r="O505" t="str">
            <v>NP</v>
          </cell>
          <cell r="P505" t="str">
            <v>Not on Watch</v>
          </cell>
        </row>
        <row r="506">
          <cell r="A506" t="str">
            <v>Banco Regional de Monterrey, S.A.</v>
          </cell>
          <cell r="B506" t="str">
            <v>MEXICO</v>
          </cell>
          <cell r="C506" t="str">
            <v>Stable</v>
          </cell>
          <cell r="D506" t="str">
            <v>Baa2</v>
          </cell>
          <cell r="E506" t="str">
            <v>LT Bank Deposits - Fgn Curr</v>
          </cell>
          <cell r="F506" t="str">
            <v>Baa2</v>
          </cell>
          <cell r="G506" t="str">
            <v>D+</v>
          </cell>
          <cell r="H506" t="str">
            <v>baa3</v>
          </cell>
          <cell r="I506" t="str">
            <v>baa3</v>
          </cell>
          <cell r="O506" t="str">
            <v>P-2</v>
          </cell>
          <cell r="P506" t="str">
            <v>Not on Watch</v>
          </cell>
        </row>
        <row r="507">
          <cell r="A507" t="str">
            <v>Banco Santander, S.A. (Uruguay)</v>
          </cell>
          <cell r="B507" t="str">
            <v>URUGUAY</v>
          </cell>
          <cell r="C507" t="str">
            <v>Stable</v>
          </cell>
          <cell r="D507" t="str">
            <v>Baa3</v>
          </cell>
          <cell r="E507" t="str">
            <v>LT Bank Deposits - Fgn Curr</v>
          </cell>
          <cell r="F507" t="str">
            <v>Baa3</v>
          </cell>
          <cell r="G507" t="str">
            <v>D+</v>
          </cell>
          <cell r="H507" t="str">
            <v>ba1</v>
          </cell>
          <cell r="I507" t="str">
            <v>baa3</v>
          </cell>
          <cell r="O507" t="str">
            <v>P-3</v>
          </cell>
          <cell r="P507" t="str">
            <v>Not on Watch</v>
          </cell>
        </row>
        <row r="508">
          <cell r="A508" t="str">
            <v>Banco Votorantim S.A.</v>
          </cell>
          <cell r="B508" t="str">
            <v>BRAZIL</v>
          </cell>
          <cell r="C508" t="str">
            <v>Negative (multiple)</v>
          </cell>
          <cell r="D508" t="str">
            <v>Baa2</v>
          </cell>
          <cell r="E508" t="str">
            <v>LT Bank Deposits - Fgn Curr</v>
          </cell>
          <cell r="F508" t="str">
            <v>Baa2</v>
          </cell>
          <cell r="G508" t="str">
            <v>D+</v>
          </cell>
          <cell r="H508" t="str">
            <v>baa3</v>
          </cell>
          <cell r="I508" t="str">
            <v>baa2</v>
          </cell>
          <cell r="J508" t="str">
            <v>Baa2</v>
          </cell>
          <cell r="K508" t="str">
            <v>Baa3</v>
          </cell>
          <cell r="O508" t="str">
            <v>P-2</v>
          </cell>
          <cell r="P508" t="str">
            <v>Not on Watch</v>
          </cell>
        </row>
        <row r="509">
          <cell r="A509" t="str">
            <v>Bancolombia S.A.</v>
          </cell>
          <cell r="B509" t="str">
            <v>COLOMBIA</v>
          </cell>
          <cell r="C509" t="str">
            <v>Stable (multiple)</v>
          </cell>
          <cell r="D509" t="str">
            <v>Baa2</v>
          </cell>
          <cell r="E509" t="str">
            <v>LT Bank Deposits - Fgn Curr</v>
          </cell>
          <cell r="F509" t="str">
            <v>Baa2</v>
          </cell>
          <cell r="G509" t="str">
            <v>D+</v>
          </cell>
          <cell r="H509" t="str">
            <v>baa3</v>
          </cell>
          <cell r="I509" t="str">
            <v>baa3</v>
          </cell>
          <cell r="J509" t="str">
            <v>Baa2</v>
          </cell>
          <cell r="K509" t="str">
            <v>Ba1</v>
          </cell>
          <cell r="O509" t="str">
            <v>P-2</v>
          </cell>
          <cell r="P509" t="str">
            <v>Not on Watch</v>
          </cell>
        </row>
        <row r="510">
          <cell r="A510" t="str">
            <v>Bank Al-Jazira</v>
          </cell>
          <cell r="B510" t="str">
            <v>SAUDI ARABIA</v>
          </cell>
          <cell r="C510" t="str">
            <v>Stable</v>
          </cell>
          <cell r="D510" t="str">
            <v>A3</v>
          </cell>
          <cell r="E510" t="str">
            <v>LT Bank Deposits - Fgn Curr</v>
          </cell>
          <cell r="F510" t="str">
            <v>A3</v>
          </cell>
          <cell r="G510" t="str">
            <v>D+</v>
          </cell>
          <cell r="H510" t="str">
            <v>baa3</v>
          </cell>
          <cell r="I510" t="str">
            <v>baa3</v>
          </cell>
          <cell r="O510" t="str">
            <v>P-2</v>
          </cell>
          <cell r="P510" t="str">
            <v>Not on Watch</v>
          </cell>
        </row>
        <row r="511">
          <cell r="A511" t="str">
            <v>Bank Central Asia Tbk (P.T.)</v>
          </cell>
          <cell r="B511" t="str">
            <v>INDONESIA</v>
          </cell>
          <cell r="C511" t="str">
            <v>Stable</v>
          </cell>
          <cell r="D511" t="str">
            <v>Baa3</v>
          </cell>
          <cell r="E511" t="str">
            <v>LT Bank Deposits - Fgn Curr</v>
          </cell>
          <cell r="F511" t="str">
            <v>Baa3</v>
          </cell>
          <cell r="G511" t="str">
            <v>D+</v>
          </cell>
          <cell r="H511" t="str">
            <v>baa3</v>
          </cell>
          <cell r="I511" t="str">
            <v>baa3</v>
          </cell>
          <cell r="O511" t="str">
            <v>P-3</v>
          </cell>
          <cell r="P511" t="str">
            <v>Not on Watch</v>
          </cell>
        </row>
        <row r="512">
          <cell r="A512" t="str">
            <v>Bank Dhofar SAOG</v>
          </cell>
          <cell r="B512" t="str">
            <v>OMAN</v>
          </cell>
          <cell r="C512" t="str">
            <v>Stable</v>
          </cell>
          <cell r="D512" t="str">
            <v>A3</v>
          </cell>
          <cell r="E512" t="str">
            <v>LT Bank Deposits - Fgn Curr</v>
          </cell>
          <cell r="F512" t="str">
            <v>A3</v>
          </cell>
          <cell r="G512" t="str">
            <v>D+</v>
          </cell>
          <cell r="H512" t="str">
            <v>ba1</v>
          </cell>
          <cell r="I512" t="str">
            <v>ba1</v>
          </cell>
          <cell r="O512" t="str">
            <v>P-2</v>
          </cell>
          <cell r="P512" t="str">
            <v>Not on Watch</v>
          </cell>
        </row>
        <row r="513">
          <cell r="A513" t="str">
            <v>Bank Handlowy w Warszawie S.A.</v>
          </cell>
          <cell r="B513" t="str">
            <v>POLAND</v>
          </cell>
          <cell r="C513" t="str">
            <v>Stable</v>
          </cell>
          <cell r="D513" t="str">
            <v>Baa3</v>
          </cell>
          <cell r="E513" t="str">
            <v>LT Bank Deposits - Fgn Curr</v>
          </cell>
          <cell r="F513" t="str">
            <v>Baa3</v>
          </cell>
          <cell r="G513" t="str">
            <v>D+</v>
          </cell>
          <cell r="H513" t="str">
            <v>baa3</v>
          </cell>
          <cell r="I513" t="str">
            <v>baa3</v>
          </cell>
          <cell r="O513" t="str">
            <v>P-3</v>
          </cell>
          <cell r="P513" t="str">
            <v>Not on Watch</v>
          </cell>
        </row>
        <row r="514">
          <cell r="A514" t="str">
            <v>Bank Mandiri (P.T.)</v>
          </cell>
          <cell r="B514" t="str">
            <v>INDONESIA</v>
          </cell>
          <cell r="C514" t="str">
            <v>Stable</v>
          </cell>
          <cell r="D514" t="str">
            <v>Baa3</v>
          </cell>
          <cell r="E514" t="str">
            <v>LT Bank Deposits - Fgn Curr</v>
          </cell>
          <cell r="F514" t="str">
            <v>Baa3</v>
          </cell>
          <cell r="G514" t="str">
            <v>D+</v>
          </cell>
          <cell r="H514" t="str">
            <v>ba1</v>
          </cell>
          <cell r="I514" t="str">
            <v>ba1</v>
          </cell>
          <cell r="O514" t="str">
            <v>P-3</v>
          </cell>
          <cell r="P514" t="str">
            <v>Not on Watch</v>
          </cell>
        </row>
        <row r="515">
          <cell r="A515" t="str">
            <v>Bank Morgan Stanley AG</v>
          </cell>
          <cell r="B515" t="str">
            <v>SWITZERLAND</v>
          </cell>
          <cell r="C515" t="str">
            <v>Positive</v>
          </cell>
          <cell r="D515" t="str">
            <v>Baa2</v>
          </cell>
          <cell r="E515" t="str">
            <v>LT Bank Deposits - Fgn Curr</v>
          </cell>
          <cell r="F515" t="str">
            <v>Baa2</v>
          </cell>
          <cell r="G515" t="str">
            <v>D+</v>
          </cell>
          <cell r="H515" t="str">
            <v>baa3</v>
          </cell>
          <cell r="I515" t="str">
            <v>baa2</v>
          </cell>
          <cell r="O515" t="str">
            <v>P-2</v>
          </cell>
          <cell r="P515" t="str">
            <v>Not on Watch</v>
          </cell>
        </row>
        <row r="516">
          <cell r="A516" t="str">
            <v>Bank Negara Indonesia TBK (P.T.)</v>
          </cell>
          <cell r="B516" t="str">
            <v>INDONESIA</v>
          </cell>
          <cell r="C516" t="str">
            <v>Stable</v>
          </cell>
          <cell r="D516" t="str">
            <v>Baa3</v>
          </cell>
          <cell r="E516" t="str">
            <v>LT Bank Deposits - Fgn Curr</v>
          </cell>
          <cell r="F516" t="str">
            <v>Baa3</v>
          </cell>
          <cell r="G516" t="str">
            <v>D+</v>
          </cell>
          <cell r="H516" t="str">
            <v>ba1</v>
          </cell>
          <cell r="I516" t="str">
            <v>ba1</v>
          </cell>
          <cell r="J516" t="str">
            <v>Baa3</v>
          </cell>
          <cell r="O516" t="str">
            <v>P-3</v>
          </cell>
          <cell r="P516" t="str">
            <v>Not on Watch</v>
          </cell>
        </row>
        <row r="517">
          <cell r="A517" t="str">
            <v>Bank of Ayudhya</v>
          </cell>
          <cell r="B517" t="str">
            <v>THAILAND</v>
          </cell>
          <cell r="C517" t="str">
            <v>Stable</v>
          </cell>
          <cell r="D517" t="str">
            <v>Baa1</v>
          </cell>
          <cell r="E517" t="str">
            <v>LT Bank Deposits - Fgn Curr</v>
          </cell>
          <cell r="F517" t="str">
            <v>Baa1</v>
          </cell>
          <cell r="G517" t="str">
            <v>D+</v>
          </cell>
          <cell r="H517" t="str">
            <v>ba1</v>
          </cell>
          <cell r="I517" t="str">
            <v>baa2</v>
          </cell>
          <cell r="O517" t="str">
            <v>P-2</v>
          </cell>
          <cell r="P517" t="str">
            <v>Not on Watch</v>
          </cell>
        </row>
        <row r="518">
          <cell r="A518" t="str">
            <v>Bank of Communications Co., Ltd.</v>
          </cell>
          <cell r="B518" t="str">
            <v>CHINA</v>
          </cell>
          <cell r="C518" t="str">
            <v>Stable</v>
          </cell>
          <cell r="D518" t="str">
            <v>A2</v>
          </cell>
          <cell r="E518" t="str">
            <v>LT Bank Deposits - Fgn Curr</v>
          </cell>
          <cell r="F518" t="str">
            <v>A2</v>
          </cell>
          <cell r="G518" t="str">
            <v>D+</v>
          </cell>
          <cell r="H518" t="str">
            <v>baa3</v>
          </cell>
          <cell r="I518" t="str">
            <v>baa3</v>
          </cell>
          <cell r="O518" t="str">
            <v>P-1</v>
          </cell>
          <cell r="P518" t="str">
            <v>Not on Watch</v>
          </cell>
        </row>
        <row r="519">
          <cell r="A519" t="str">
            <v>Bank of Fukuoka, Ltd.</v>
          </cell>
          <cell r="B519" t="str">
            <v>JAPAN</v>
          </cell>
          <cell r="C519" t="str">
            <v>Stable</v>
          </cell>
          <cell r="D519" t="str">
            <v>Baa1</v>
          </cell>
          <cell r="E519" t="str">
            <v>LT Bank Deposits - Fgn Curr</v>
          </cell>
          <cell r="F519" t="str">
            <v>Baa1</v>
          </cell>
          <cell r="G519" t="str">
            <v>D+</v>
          </cell>
          <cell r="H519" t="str">
            <v>baa3</v>
          </cell>
          <cell r="I519" t="str">
            <v>baa3</v>
          </cell>
          <cell r="O519" t="str">
            <v>P-2</v>
          </cell>
          <cell r="P519" t="str">
            <v>Not on Watch</v>
          </cell>
        </row>
        <row r="520">
          <cell r="A520" t="str">
            <v>Bank of N.T. Butterfield &amp; Son Ltd.(The)</v>
          </cell>
          <cell r="B520" t="str">
            <v>BERMUDA</v>
          </cell>
          <cell r="C520" t="str">
            <v>Stable</v>
          </cell>
          <cell r="D520" t="str">
            <v>A3</v>
          </cell>
          <cell r="E520" t="str">
            <v>LT Bank Deposits - Fgn Curr</v>
          </cell>
          <cell r="F520" t="str">
            <v>A3</v>
          </cell>
          <cell r="G520" t="str">
            <v>D+</v>
          </cell>
          <cell r="H520" t="str">
            <v>baa3</v>
          </cell>
          <cell r="I520" t="str">
            <v>baa3</v>
          </cell>
          <cell r="K520" t="str">
            <v>Baa1</v>
          </cell>
          <cell r="O520" t="str">
            <v>P-2</v>
          </cell>
          <cell r="P520" t="str">
            <v>Not on Watch</v>
          </cell>
        </row>
        <row r="521">
          <cell r="A521" t="str">
            <v>Bank of the Philippine Islands</v>
          </cell>
          <cell r="B521" t="str">
            <v>PHILIPPINES</v>
          </cell>
          <cell r="C521" t="str">
            <v>Positive</v>
          </cell>
          <cell r="D521" t="str">
            <v>Baa3</v>
          </cell>
          <cell r="E521" t="str">
            <v>LT Bank Deposits - Fgn Curr</v>
          </cell>
          <cell r="F521" t="str">
            <v>Baa3</v>
          </cell>
          <cell r="G521" t="str">
            <v>D+</v>
          </cell>
          <cell r="H521" t="str">
            <v>baa3</v>
          </cell>
          <cell r="I521" t="str">
            <v>baa3</v>
          </cell>
          <cell r="O521" t="str">
            <v>P-3</v>
          </cell>
          <cell r="P521" t="str">
            <v>Not on Watch</v>
          </cell>
        </row>
        <row r="522">
          <cell r="A522" t="str">
            <v>Bank Rakyat Indonesia (P.T.)</v>
          </cell>
          <cell r="B522" t="str">
            <v>INDONESIA</v>
          </cell>
          <cell r="C522" t="str">
            <v>Stable</v>
          </cell>
          <cell r="D522" t="str">
            <v>Baa3</v>
          </cell>
          <cell r="E522" t="str">
            <v>LT Bank Deposits - Fgn Curr</v>
          </cell>
          <cell r="F522" t="str">
            <v>Baa3</v>
          </cell>
          <cell r="G522" t="str">
            <v>D+</v>
          </cell>
          <cell r="H522" t="str">
            <v>baa3</v>
          </cell>
          <cell r="I522" t="str">
            <v>baa3</v>
          </cell>
          <cell r="J522" t="str">
            <v>Baa3</v>
          </cell>
          <cell r="O522" t="str">
            <v>P-3</v>
          </cell>
          <cell r="P522" t="str">
            <v>Not on Watch</v>
          </cell>
        </row>
        <row r="523">
          <cell r="A523" t="str">
            <v>Bank Zachodni WBK S.A.</v>
          </cell>
          <cell r="B523" t="str">
            <v>POLAND</v>
          </cell>
          <cell r="C523" t="str">
            <v>Negative (multiple)</v>
          </cell>
          <cell r="D523" t="str">
            <v>Baa1</v>
          </cell>
          <cell r="E523" t="str">
            <v>LT Bank Deposits - Fgn Curr</v>
          </cell>
          <cell r="F523" t="str">
            <v>Baa1</v>
          </cell>
          <cell r="G523" t="str">
            <v>D+</v>
          </cell>
          <cell r="H523" t="str">
            <v>baa3</v>
          </cell>
          <cell r="I523" t="str">
            <v>baa2</v>
          </cell>
          <cell r="O523" t="str">
            <v>P-2</v>
          </cell>
          <cell r="P523" t="str">
            <v>Not on Watch</v>
          </cell>
        </row>
        <row r="524">
          <cell r="A524" t="str">
            <v>Bankinter, S.A.</v>
          </cell>
          <cell r="B524" t="str">
            <v>SPAIN</v>
          </cell>
          <cell r="C524" t="str">
            <v>Negative (multiple)</v>
          </cell>
          <cell r="D524" t="str">
            <v>Baa3</v>
          </cell>
          <cell r="E524" t="str">
            <v>LT Bank Deposits - Fgn Curr</v>
          </cell>
          <cell r="F524" t="str">
            <v>Baa3</v>
          </cell>
          <cell r="G524" t="str">
            <v>D+</v>
          </cell>
          <cell r="H524" t="str">
            <v>ba1</v>
          </cell>
          <cell r="I524" t="str">
            <v>ba1</v>
          </cell>
          <cell r="J524" t="str">
            <v>Baa3</v>
          </cell>
          <cell r="K524" t="str">
            <v>Ba2</v>
          </cell>
          <cell r="O524" t="str">
            <v>P-3</v>
          </cell>
          <cell r="P524" t="str">
            <v>Not on Watch</v>
          </cell>
        </row>
        <row r="525">
          <cell r="A525" t="str">
            <v>BankUnited, National Association</v>
          </cell>
          <cell r="B525" t="str">
            <v>UNITED STATES</v>
          </cell>
          <cell r="C525" t="str">
            <v>Stable</v>
          </cell>
          <cell r="D525" t="str">
            <v>Baa3</v>
          </cell>
          <cell r="E525" t="str">
            <v>LT Bank Deposits - Dom Curr</v>
          </cell>
          <cell r="F525" t="str">
            <v>Baa3</v>
          </cell>
          <cell r="G525" t="str">
            <v>D+</v>
          </cell>
          <cell r="H525" t="str">
            <v>baa3</v>
          </cell>
          <cell r="I525" t="str">
            <v>baa3</v>
          </cell>
          <cell r="O525" t="str">
            <v>P-3</v>
          </cell>
          <cell r="P525" t="str">
            <v>Not on Watch</v>
          </cell>
        </row>
        <row r="526">
          <cell r="A526" t="str">
            <v>Banque Internationale a Luxembourg</v>
          </cell>
          <cell r="B526" t="str">
            <v>LUXEMBOURG</v>
          </cell>
          <cell r="C526" t="str">
            <v>Negative (multiple)</v>
          </cell>
          <cell r="D526" t="str">
            <v>Baa1</v>
          </cell>
          <cell r="E526" t="str">
            <v>LT Bank Deposits - Fgn Curr</v>
          </cell>
          <cell r="F526" t="str">
            <v>Baa1</v>
          </cell>
          <cell r="G526" t="str">
            <v>D+</v>
          </cell>
          <cell r="H526" t="str">
            <v>ba1</v>
          </cell>
          <cell r="I526" t="str">
            <v>ba1</v>
          </cell>
          <cell r="J526" t="str">
            <v>Baa1</v>
          </cell>
          <cell r="K526" t="str">
            <v>Ba2</v>
          </cell>
          <cell r="L526" t="str">
            <v>Ba3</v>
          </cell>
          <cell r="N526" t="str">
            <v>B2</v>
          </cell>
          <cell r="O526" t="str">
            <v>P-2</v>
          </cell>
          <cell r="P526" t="str">
            <v>Not On Watch</v>
          </cell>
        </row>
        <row r="527">
          <cell r="A527" t="str">
            <v>Banque Palatine</v>
          </cell>
          <cell r="B527" t="str">
            <v>FRANCE</v>
          </cell>
          <cell r="C527" t="str">
            <v>Negative</v>
          </cell>
          <cell r="D527" t="str">
            <v>A2</v>
          </cell>
          <cell r="E527" t="str">
            <v>LT Bank Deposits - Fgn Curr</v>
          </cell>
          <cell r="F527" t="str">
            <v>A2</v>
          </cell>
          <cell r="G527" t="str">
            <v>D+</v>
          </cell>
          <cell r="H527" t="str">
            <v>baa3</v>
          </cell>
          <cell r="I527" t="str">
            <v>baa2</v>
          </cell>
          <cell r="O527" t="str">
            <v>P-1</v>
          </cell>
          <cell r="P527" t="str">
            <v>Not on Watch</v>
          </cell>
        </row>
        <row r="528">
          <cell r="A528" t="str">
            <v>BAWAG P.S.K.</v>
          </cell>
          <cell r="B528" t="str">
            <v>AUSTRIA</v>
          </cell>
          <cell r="C528" t="str">
            <v>Negative (multiple)</v>
          </cell>
          <cell r="D528" t="str">
            <v>Baa2</v>
          </cell>
          <cell r="E528" t="str">
            <v>LT Bank Deposits - Fgn Curr</v>
          </cell>
          <cell r="F528" t="str">
            <v>Baa2</v>
          </cell>
          <cell r="G528" t="str">
            <v>D+</v>
          </cell>
          <cell r="H528" t="str">
            <v>ba1</v>
          </cell>
          <cell r="I528" t="str">
            <v>ba1</v>
          </cell>
          <cell r="J528" t="str">
            <v>Baa2</v>
          </cell>
          <cell r="K528" t="str">
            <v>Ba2</v>
          </cell>
          <cell r="O528" t="str">
            <v>P-2</v>
          </cell>
          <cell r="P528" t="str">
            <v>Not on Watch</v>
          </cell>
        </row>
        <row r="529">
          <cell r="A529" t="str">
            <v>BBK B.S.C.</v>
          </cell>
          <cell r="B529" t="str">
            <v>BAHRAIN</v>
          </cell>
          <cell r="C529" t="str">
            <v>Negative</v>
          </cell>
          <cell r="D529" t="str">
            <v>Baa2</v>
          </cell>
          <cell r="E529" t="str">
            <v>LT Bank Deposits - Fgn Curr</v>
          </cell>
          <cell r="F529" t="str">
            <v>(P)Baa2</v>
          </cell>
          <cell r="G529" t="str">
            <v>D+</v>
          </cell>
          <cell r="H529" t="str">
            <v>baa3</v>
          </cell>
          <cell r="I529" t="str">
            <v>baa3</v>
          </cell>
          <cell r="J529" t="str">
            <v>Baa2</v>
          </cell>
          <cell r="K529" t="str">
            <v>Ba1</v>
          </cell>
          <cell r="O529" t="str">
            <v>P-2</v>
          </cell>
          <cell r="P529" t="str">
            <v>Not on Watch</v>
          </cell>
        </row>
        <row r="530">
          <cell r="A530" t="str">
            <v>BBVA (Chile)</v>
          </cell>
          <cell r="B530" t="str">
            <v>CHILE</v>
          </cell>
          <cell r="C530" t="str">
            <v>Stable</v>
          </cell>
          <cell r="D530" t="str">
            <v>Baa1</v>
          </cell>
          <cell r="E530" t="str">
            <v>LT Bank Deposits - Fgn Curr</v>
          </cell>
          <cell r="F530" t="str">
            <v>Baa1</v>
          </cell>
          <cell r="G530" t="str">
            <v>D+</v>
          </cell>
          <cell r="H530" t="str">
            <v>baa3</v>
          </cell>
          <cell r="I530" t="str">
            <v>baa2</v>
          </cell>
          <cell r="J530" t="str">
            <v>Baa1</v>
          </cell>
          <cell r="O530" t="str">
            <v>P-2</v>
          </cell>
          <cell r="P530" t="str">
            <v>Not on Watch</v>
          </cell>
        </row>
        <row r="531">
          <cell r="A531" t="str">
            <v>BBVA Colombia S.A.</v>
          </cell>
          <cell r="B531" t="str">
            <v>COLOMBIA</v>
          </cell>
          <cell r="C531" t="str">
            <v>Stable</v>
          </cell>
          <cell r="D531" t="str">
            <v>Baa2</v>
          </cell>
          <cell r="E531" t="str">
            <v>LT Bank Deposits - Fgn Curr</v>
          </cell>
          <cell r="F531" t="str">
            <v>Baa2</v>
          </cell>
          <cell r="G531" t="str">
            <v>D+</v>
          </cell>
          <cell r="H531" t="str">
            <v>baa3</v>
          </cell>
          <cell r="I531" t="str">
            <v>baa2</v>
          </cell>
          <cell r="O531" t="str">
            <v>P-2</v>
          </cell>
          <cell r="P531" t="str">
            <v>Not on Watch</v>
          </cell>
        </row>
        <row r="532">
          <cell r="A532" t="str">
            <v>BDO UNIBANK, INC</v>
          </cell>
          <cell r="B532" t="str">
            <v>PHILIPPINES</v>
          </cell>
          <cell r="C532" t="str">
            <v>Positive (multiple)</v>
          </cell>
          <cell r="D532" t="str">
            <v>Baa3</v>
          </cell>
          <cell r="E532" t="str">
            <v>LT Bank Deposits - Fgn Curr</v>
          </cell>
          <cell r="F532" t="str">
            <v>Baa3</v>
          </cell>
          <cell r="G532" t="str">
            <v>D+</v>
          </cell>
          <cell r="H532" t="str">
            <v>baa3</v>
          </cell>
          <cell r="I532" t="str">
            <v>baa3</v>
          </cell>
          <cell r="J532" t="str">
            <v>Baa3</v>
          </cell>
          <cell r="O532" t="str">
            <v>P-3</v>
          </cell>
          <cell r="P532" t="str">
            <v>Not on Watch</v>
          </cell>
        </row>
        <row r="533">
          <cell r="A533" t="str">
            <v>Belfius Bank SA/NV</v>
          </cell>
          <cell r="B533" t="str">
            <v>BELGIUM</v>
          </cell>
          <cell r="C533" t="str">
            <v>Negative (multiple)</v>
          </cell>
          <cell r="D533" t="str">
            <v>Baa1</v>
          </cell>
          <cell r="E533" t="str">
            <v>LT Bank Deposits - Fgn Curr</v>
          </cell>
          <cell r="F533" t="str">
            <v>Baa1</v>
          </cell>
          <cell r="G533" t="str">
            <v>D+</v>
          </cell>
          <cell r="H533" t="str">
            <v>ba1</v>
          </cell>
          <cell r="I533" t="str">
            <v>ba1</v>
          </cell>
          <cell r="J533" t="str">
            <v>Baa1</v>
          </cell>
          <cell r="K533" t="str">
            <v>Ba2</v>
          </cell>
          <cell r="L533" t="str">
            <v>Aa2</v>
          </cell>
          <cell r="O533" t="str">
            <v>P-2</v>
          </cell>
          <cell r="P533" t="str">
            <v>Not on Watch</v>
          </cell>
        </row>
        <row r="534">
          <cell r="A534" t="str">
            <v>Boubyan Bank</v>
          </cell>
          <cell r="B534" t="str">
            <v>KUWAIT</v>
          </cell>
          <cell r="C534" t="str">
            <v>Stable</v>
          </cell>
          <cell r="D534" t="str">
            <v>Baa1</v>
          </cell>
          <cell r="E534" t="str">
            <v>LT Bank Deposits - Fgn Curr</v>
          </cell>
          <cell r="F534" t="str">
            <v>Baa1</v>
          </cell>
          <cell r="G534" t="str">
            <v>D+</v>
          </cell>
          <cell r="H534" t="str">
            <v>ba1</v>
          </cell>
          <cell r="I534" t="str">
            <v>baa1</v>
          </cell>
          <cell r="O534" t="str">
            <v>P-2</v>
          </cell>
          <cell r="P534" t="str">
            <v>Not on Watch</v>
          </cell>
        </row>
        <row r="535">
          <cell r="A535" t="str">
            <v>Burgan Bank SAK</v>
          </cell>
          <cell r="B535" t="str">
            <v>KUWAIT</v>
          </cell>
          <cell r="C535" t="str">
            <v>Stable</v>
          </cell>
          <cell r="D535" t="str">
            <v>A3</v>
          </cell>
          <cell r="E535" t="str">
            <v>LT Bank Deposits - Fgn Curr</v>
          </cell>
          <cell r="F535" t="str">
            <v>A3</v>
          </cell>
          <cell r="G535" t="str">
            <v>D+</v>
          </cell>
          <cell r="H535" t="str">
            <v>ba1</v>
          </cell>
          <cell r="I535" t="str">
            <v>ba1</v>
          </cell>
          <cell r="O535" t="str">
            <v>P-2</v>
          </cell>
          <cell r="P535" t="str">
            <v>Not on Watch</v>
          </cell>
        </row>
        <row r="536">
          <cell r="A536" t="str">
            <v>Caixabank</v>
          </cell>
          <cell r="B536" t="str">
            <v>SPAIN</v>
          </cell>
          <cell r="C536" t="str">
            <v>Stable</v>
          </cell>
          <cell r="D536" t="str">
            <v>Baa3</v>
          </cell>
          <cell r="E536" t="str">
            <v>LT Bank Deposits - Fgn Curr</v>
          </cell>
          <cell r="F536" t="str">
            <v>Baa3</v>
          </cell>
          <cell r="G536" t="str">
            <v>D+</v>
          </cell>
          <cell r="H536" t="str">
            <v>ba1</v>
          </cell>
          <cell r="I536" t="str">
            <v>ba1</v>
          </cell>
          <cell r="J536" t="str">
            <v>Baa3</v>
          </cell>
          <cell r="K536" t="str">
            <v>Ba2</v>
          </cell>
          <cell r="N536" t="str">
            <v>B2</v>
          </cell>
          <cell r="O536" t="str">
            <v>P-3</v>
          </cell>
          <cell r="P536" t="str">
            <v>Not on Watch</v>
          </cell>
        </row>
        <row r="537">
          <cell r="A537" t="str">
            <v>Caja Laboral Popular Coop. de Credito</v>
          </cell>
          <cell r="B537" t="str">
            <v>SPAIN</v>
          </cell>
          <cell r="C537" t="str">
            <v>Negative</v>
          </cell>
          <cell r="D537" t="str">
            <v>Ba1</v>
          </cell>
          <cell r="E537" t="str">
            <v>LT Bank Deposits - Fgn Curr</v>
          </cell>
          <cell r="F537" t="str">
            <v>Ba1</v>
          </cell>
          <cell r="G537" t="str">
            <v>D+</v>
          </cell>
          <cell r="H537" t="str">
            <v>ba1</v>
          </cell>
          <cell r="I537" t="str">
            <v>ba1</v>
          </cell>
          <cell r="O537" t="str">
            <v>NP</v>
          </cell>
          <cell r="P537" t="str">
            <v>Not on Watch</v>
          </cell>
        </row>
        <row r="538">
          <cell r="A538" t="str">
            <v>Caja Rural de Navarra</v>
          </cell>
          <cell r="B538" t="str">
            <v>SPAIN</v>
          </cell>
          <cell r="C538" t="str">
            <v>Stable</v>
          </cell>
          <cell r="D538" t="str">
            <v>Baa3</v>
          </cell>
          <cell r="E538" t="str">
            <v>LT Bank Deposits - Dom Curr</v>
          </cell>
          <cell r="F538" t="str">
            <v>Baa3</v>
          </cell>
          <cell r="G538" t="str">
            <v>D+</v>
          </cell>
          <cell r="H538" t="str">
            <v>baa3</v>
          </cell>
          <cell r="I538" t="str">
            <v>baa3</v>
          </cell>
          <cell r="O538" t="str">
            <v>P-3</v>
          </cell>
          <cell r="P538" t="str">
            <v>Not on Watch</v>
          </cell>
        </row>
        <row r="539">
          <cell r="A539" t="str">
            <v>California Bank &amp; Trust</v>
          </cell>
          <cell r="B539" t="str">
            <v>UNITED STATES</v>
          </cell>
          <cell r="C539" t="str">
            <v>Stable</v>
          </cell>
          <cell r="D539" t="str">
            <v>Baa3</v>
          </cell>
          <cell r="E539" t="str">
            <v>LT Bank Deposits - Dom Curr</v>
          </cell>
          <cell r="F539" t="str">
            <v>Baa3</v>
          </cell>
          <cell r="G539" t="str">
            <v>D+</v>
          </cell>
          <cell r="H539" t="str">
            <v>baa3</v>
          </cell>
          <cell r="I539" t="str">
            <v>baa3</v>
          </cell>
          <cell r="O539" t="str">
            <v>P-3</v>
          </cell>
          <cell r="P539" t="str">
            <v>Not on Watch</v>
          </cell>
        </row>
        <row r="540">
          <cell r="A540" t="str">
            <v>Cassa Centrale Banca-Credito Coop d Nord Est</v>
          </cell>
          <cell r="B540" t="str">
            <v>ITALY</v>
          </cell>
          <cell r="C540" t="str">
            <v>Negative</v>
          </cell>
          <cell r="D540" t="str">
            <v>Baa3</v>
          </cell>
          <cell r="E540" t="str">
            <v>LT Bank Deposits - Fgn Curr</v>
          </cell>
          <cell r="F540" t="str">
            <v>Baa3</v>
          </cell>
          <cell r="G540" t="str">
            <v>D+</v>
          </cell>
          <cell r="H540" t="str">
            <v>baa3</v>
          </cell>
          <cell r="I540" t="str">
            <v>baa3</v>
          </cell>
          <cell r="O540" t="str">
            <v>P-3</v>
          </cell>
          <cell r="P540" t="str">
            <v>Not on Watch</v>
          </cell>
        </row>
        <row r="541">
          <cell r="A541" t="str">
            <v>Cassa Centrale Raiffeisen dell'Alto Adige</v>
          </cell>
          <cell r="B541" t="str">
            <v>ITALY</v>
          </cell>
          <cell r="C541" t="str">
            <v>Stable</v>
          </cell>
          <cell r="D541" t="str">
            <v>Baa3</v>
          </cell>
          <cell r="E541" t="str">
            <v>LT Bank Deposits - Fgn Curr</v>
          </cell>
          <cell r="F541" t="str">
            <v>Baa3</v>
          </cell>
          <cell r="G541" t="str">
            <v>D+</v>
          </cell>
          <cell r="H541" t="str">
            <v>baa3</v>
          </cell>
          <cell r="I541" t="str">
            <v>baa3</v>
          </cell>
          <cell r="O541" t="str">
            <v>P-3</v>
          </cell>
          <cell r="P541" t="str">
            <v>Not on Watch</v>
          </cell>
        </row>
        <row r="542">
          <cell r="A542" t="str">
            <v>Cassa Di Risparmio Di Parma E Piacenza S.P.A.</v>
          </cell>
          <cell r="B542" t="str">
            <v>ITALY</v>
          </cell>
          <cell r="C542" t="str">
            <v>Stable (multiple)</v>
          </cell>
          <cell r="D542" t="str">
            <v>Baa2</v>
          </cell>
          <cell r="E542" t="str">
            <v>LT Bank Deposits - Fgn Curr</v>
          </cell>
          <cell r="F542" t="str">
            <v>Baa2</v>
          </cell>
          <cell r="G542" t="str">
            <v>D+</v>
          </cell>
          <cell r="H542" t="str">
            <v>baa3</v>
          </cell>
          <cell r="I542" t="str">
            <v>baa2</v>
          </cell>
          <cell r="J542" t="str">
            <v>Baa2</v>
          </cell>
          <cell r="O542" t="str">
            <v>P-2</v>
          </cell>
          <cell r="P542" t="str">
            <v>Not on Watch</v>
          </cell>
        </row>
        <row r="543">
          <cell r="A543" t="str">
            <v>Chang Hwa Commercial Bank</v>
          </cell>
          <cell r="B543" t="str">
            <v>TAIWAN</v>
          </cell>
          <cell r="C543" t="str">
            <v>Stable</v>
          </cell>
          <cell r="D543" t="str">
            <v>A3</v>
          </cell>
          <cell r="E543" t="str">
            <v>LT Bank Deposits - Fgn Curr</v>
          </cell>
          <cell r="F543" t="str">
            <v>A3</v>
          </cell>
          <cell r="G543" t="str">
            <v>D+</v>
          </cell>
          <cell r="H543" t="str">
            <v>ba1</v>
          </cell>
          <cell r="I543" t="str">
            <v>ba1</v>
          </cell>
          <cell r="O543" t="str">
            <v>P-2</v>
          </cell>
          <cell r="P543" t="str">
            <v>Not on Watch</v>
          </cell>
        </row>
        <row r="544">
          <cell r="A544" t="str">
            <v>China CITIC Bank International Limited</v>
          </cell>
          <cell r="B544" t="str">
            <v>HONG KONG</v>
          </cell>
          <cell r="C544" t="str">
            <v>Ratings Under Review</v>
          </cell>
          <cell r="D544" t="str">
            <v>Baa2</v>
          </cell>
          <cell r="E544" t="str">
            <v>LT Bank Deposits - Fgn Curr</v>
          </cell>
          <cell r="F544" t="str">
            <v>Baa2</v>
          </cell>
          <cell r="G544" t="str">
            <v>D+</v>
          </cell>
          <cell r="H544" t="str">
            <v>baa3</v>
          </cell>
          <cell r="I544" t="str">
            <v>baa2</v>
          </cell>
          <cell r="J544" t="str">
            <v>Baa2</v>
          </cell>
          <cell r="K544" t="str">
            <v>Ba1</v>
          </cell>
          <cell r="L544" t="str">
            <v>(P)Ba2</v>
          </cell>
          <cell r="N544" t="str">
            <v>Ba3</v>
          </cell>
          <cell r="O544" t="str">
            <v>P-2</v>
          </cell>
          <cell r="P544" t="str">
            <v>Possible Upgrade</v>
          </cell>
        </row>
        <row r="545">
          <cell r="A545" t="str">
            <v>China Merchants Bank</v>
          </cell>
          <cell r="B545" t="str">
            <v>CHINA</v>
          </cell>
          <cell r="C545" t="str">
            <v>Stable</v>
          </cell>
          <cell r="D545" t="str">
            <v>Baa1</v>
          </cell>
          <cell r="E545" t="str">
            <v>LT Bank Deposits - Fgn Curr</v>
          </cell>
          <cell r="F545" t="str">
            <v>Baa1</v>
          </cell>
          <cell r="G545" t="str">
            <v>D+</v>
          </cell>
          <cell r="H545" t="str">
            <v>baa3</v>
          </cell>
          <cell r="I545" t="str">
            <v>baa3</v>
          </cell>
          <cell r="O545" t="str">
            <v>P-2</v>
          </cell>
          <cell r="P545" t="str">
            <v>Not on Watch</v>
          </cell>
        </row>
        <row r="546">
          <cell r="A546" t="str">
            <v>CIMB Islamic Bank Berhad</v>
          </cell>
          <cell r="B546" t="str">
            <v>MALAYSIA</v>
          </cell>
          <cell r="C546" t="str">
            <v>Stable (multiple)</v>
          </cell>
          <cell r="D546" t="str">
            <v>A3</v>
          </cell>
          <cell r="E546" t="str">
            <v>LT Bank Deposits - Fgn Curr</v>
          </cell>
          <cell r="F546" t="str">
            <v>A3</v>
          </cell>
          <cell r="G546" t="str">
            <v>D+</v>
          </cell>
          <cell r="H546" t="str">
            <v>ba1</v>
          </cell>
          <cell r="I546" t="str">
            <v>baa1</v>
          </cell>
          <cell r="O546" t="str">
            <v>P-2</v>
          </cell>
          <cell r="P546" t="str">
            <v>Not on Watch</v>
          </cell>
        </row>
        <row r="547">
          <cell r="A547" t="str">
            <v>Clydesdale Bank plc</v>
          </cell>
          <cell r="B547" t="str">
            <v>UNITED KINGDOM</v>
          </cell>
          <cell r="C547" t="str">
            <v>Stable</v>
          </cell>
          <cell r="D547" t="str">
            <v>Baa2</v>
          </cell>
          <cell r="E547" t="str">
            <v>LT Bank Deposits - Fgn Curr</v>
          </cell>
          <cell r="F547" t="str">
            <v>Baa2</v>
          </cell>
          <cell r="G547" t="str">
            <v>D+</v>
          </cell>
          <cell r="H547" t="str">
            <v>ba1</v>
          </cell>
          <cell r="I547" t="str">
            <v>baa2</v>
          </cell>
          <cell r="J547" t="str">
            <v>(P)Baa2</v>
          </cell>
          <cell r="K547" t="str">
            <v>Baa3</v>
          </cell>
          <cell r="L547" t="str">
            <v>(P)Baa3</v>
          </cell>
          <cell r="O547" t="str">
            <v>P-2</v>
          </cell>
          <cell r="P547" t="str">
            <v>Not on Watch</v>
          </cell>
        </row>
        <row r="548">
          <cell r="A548" t="str">
            <v>Commercial Bank of Dubai PSC</v>
          </cell>
          <cell r="B548" t="str">
            <v>UNITED ARAB EMIRATES</v>
          </cell>
          <cell r="C548" t="str">
            <v>Stable</v>
          </cell>
          <cell r="D548" t="str">
            <v>Baa1</v>
          </cell>
          <cell r="E548" t="str">
            <v>LT Bank Deposits - Fgn Curr</v>
          </cell>
          <cell r="F548" t="str">
            <v>Baa1</v>
          </cell>
          <cell r="G548" t="str">
            <v>D+</v>
          </cell>
          <cell r="H548" t="str">
            <v>ba1</v>
          </cell>
          <cell r="I548" t="str">
            <v>ba1</v>
          </cell>
          <cell r="J548" t="str">
            <v>Baa1</v>
          </cell>
          <cell r="O548" t="str">
            <v>P-2</v>
          </cell>
          <cell r="P548" t="str">
            <v>Not on Watch</v>
          </cell>
        </row>
        <row r="549">
          <cell r="A549" t="str">
            <v>Commercial Bank of Kuwait S.A.K.</v>
          </cell>
          <cell r="B549" t="str">
            <v>KUWAIT</v>
          </cell>
          <cell r="C549" t="str">
            <v>Stable</v>
          </cell>
          <cell r="D549" t="str">
            <v>A3</v>
          </cell>
          <cell r="E549" t="str">
            <v>LT Bank Deposits - Fgn Curr</v>
          </cell>
          <cell r="F549" t="str">
            <v>A3</v>
          </cell>
          <cell r="G549" t="str">
            <v>D+</v>
          </cell>
          <cell r="H549" t="str">
            <v>ba1</v>
          </cell>
          <cell r="I549" t="str">
            <v>ba1</v>
          </cell>
          <cell r="O549" t="str">
            <v>P-2</v>
          </cell>
          <cell r="P549" t="str">
            <v>Not on Watch</v>
          </cell>
        </row>
        <row r="550">
          <cell r="A550" t="str">
            <v>Commerzbank AG</v>
          </cell>
          <cell r="B550" t="str">
            <v>GERMANY</v>
          </cell>
          <cell r="C550" t="str">
            <v>Negative (multiple)</v>
          </cell>
          <cell r="D550" t="str">
            <v>Baa1</v>
          </cell>
          <cell r="E550" t="str">
            <v>LT Bank Deposits - Fgn Curr</v>
          </cell>
          <cell r="F550" t="str">
            <v>Baa1</v>
          </cell>
          <cell r="G550" t="str">
            <v>D+</v>
          </cell>
          <cell r="H550" t="str">
            <v>ba1</v>
          </cell>
          <cell r="I550" t="str">
            <v>ba1</v>
          </cell>
          <cell r="J550" t="str">
            <v>Baa1</v>
          </cell>
          <cell r="K550" t="str">
            <v>Ba2</v>
          </cell>
          <cell r="O550" t="str">
            <v>P-2</v>
          </cell>
          <cell r="P550" t="str">
            <v>Not On Watch</v>
          </cell>
        </row>
        <row r="551">
          <cell r="A551" t="str">
            <v>CorpBanca</v>
          </cell>
          <cell r="B551" t="str">
            <v>CHILE</v>
          </cell>
          <cell r="C551" t="str">
            <v>Ratings Under Review</v>
          </cell>
          <cell r="D551" t="str">
            <v>Baa3</v>
          </cell>
          <cell r="E551" t="str">
            <v>LT Bank Deposits</v>
          </cell>
          <cell r="G551" t="str">
            <v>D+</v>
          </cell>
          <cell r="H551" t="str">
            <v>ba1</v>
          </cell>
          <cell r="I551" t="str">
            <v>ba1</v>
          </cell>
          <cell r="O551" t="str">
            <v>P-3</v>
          </cell>
          <cell r="P551" t="str">
            <v>Possible Upgrade</v>
          </cell>
        </row>
        <row r="552">
          <cell r="A552" t="str">
            <v>Credit Mutuel Arkea</v>
          </cell>
          <cell r="B552" t="str">
            <v>FRANCE</v>
          </cell>
          <cell r="C552" t="str">
            <v>Negative (multiple)</v>
          </cell>
          <cell r="D552" t="str">
            <v>Aa3</v>
          </cell>
          <cell r="E552" t="str">
            <v>LT Bank Deposits - Dom Curr</v>
          </cell>
          <cell r="F552" t="str">
            <v>Aa3</v>
          </cell>
          <cell r="G552" t="str">
            <v>D+</v>
          </cell>
          <cell r="H552" t="str">
            <v>baa3</v>
          </cell>
          <cell r="I552" t="str">
            <v>a3</v>
          </cell>
          <cell r="O552" t="str">
            <v>P-1</v>
          </cell>
          <cell r="P552" t="str">
            <v>Not on Watch</v>
          </cell>
        </row>
        <row r="553">
          <cell r="A553" t="str">
            <v>Credito Emiliano SpA</v>
          </cell>
          <cell r="B553" t="str">
            <v>ITALY</v>
          </cell>
          <cell r="C553" t="str">
            <v>Negative</v>
          </cell>
          <cell r="D553" t="str">
            <v>Baa3</v>
          </cell>
          <cell r="E553" t="str">
            <v>LT Bank Deposits - Fgn Curr</v>
          </cell>
          <cell r="F553" t="str">
            <v>Baa3</v>
          </cell>
          <cell r="G553" t="str">
            <v>D+</v>
          </cell>
          <cell r="H553" t="str">
            <v>baa3</v>
          </cell>
          <cell r="I553" t="str">
            <v>baa3</v>
          </cell>
          <cell r="O553" t="str">
            <v>P-3</v>
          </cell>
          <cell r="P553" t="str">
            <v>Not on Watch</v>
          </cell>
        </row>
        <row r="554">
          <cell r="A554" t="str">
            <v>DB UK Bank Limited</v>
          </cell>
          <cell r="B554" t="str">
            <v>UNITED KINGDOM</v>
          </cell>
          <cell r="C554" t="str">
            <v>Stable</v>
          </cell>
          <cell r="D554" t="str">
            <v>Baa3</v>
          </cell>
          <cell r="E554" t="str">
            <v>LT Bank Deposits - Fgn Curr</v>
          </cell>
          <cell r="F554" t="str">
            <v>Baa3</v>
          </cell>
          <cell r="G554" t="str">
            <v>D+</v>
          </cell>
          <cell r="H554" t="str">
            <v>baa3</v>
          </cell>
          <cell r="I554" t="str">
            <v>baa3</v>
          </cell>
          <cell r="O554" t="str">
            <v>P-3</v>
          </cell>
          <cell r="P554" t="str">
            <v>Not on Watch</v>
          </cell>
        </row>
        <row r="555">
          <cell r="A555" t="str">
            <v>Deutsche Bank AG</v>
          </cell>
          <cell r="B555" t="str">
            <v>GERMANY</v>
          </cell>
          <cell r="C555" t="str">
            <v>Negative (multiple)</v>
          </cell>
          <cell r="D555" t="str">
            <v>A3</v>
          </cell>
          <cell r="E555" t="str">
            <v>LT Bank Deposits - Fgn Curr</v>
          </cell>
          <cell r="F555" t="str">
            <v>A3</v>
          </cell>
          <cell r="G555" t="str">
            <v>D+</v>
          </cell>
          <cell r="H555" t="str">
            <v>baa3</v>
          </cell>
          <cell r="I555" t="str">
            <v>baa3</v>
          </cell>
          <cell r="J555" t="str">
            <v>A3</v>
          </cell>
          <cell r="K555" t="str">
            <v>Ba1</v>
          </cell>
          <cell r="N555" t="str">
            <v>Ba3</v>
          </cell>
          <cell r="O555" t="str">
            <v>P-2</v>
          </cell>
          <cell r="P555" t="str">
            <v>Not On Watch</v>
          </cell>
        </row>
        <row r="556">
          <cell r="A556" t="str">
            <v>Deutsche Postbank AG</v>
          </cell>
          <cell r="B556" t="str">
            <v>GERMANY</v>
          </cell>
          <cell r="C556" t="str">
            <v>Negative (multiple)</v>
          </cell>
          <cell r="D556" t="str">
            <v>A3</v>
          </cell>
          <cell r="E556" t="str">
            <v>LT Bank Deposits - Fgn Curr</v>
          </cell>
          <cell r="F556" t="str">
            <v>A3</v>
          </cell>
          <cell r="G556" t="str">
            <v>D+</v>
          </cell>
          <cell r="H556" t="str">
            <v>ba1</v>
          </cell>
          <cell r="I556" t="str">
            <v>baa3</v>
          </cell>
          <cell r="J556" t="str">
            <v>A3</v>
          </cell>
          <cell r="K556" t="str">
            <v>Ba1</v>
          </cell>
          <cell r="L556" t="str">
            <v>Ba3</v>
          </cell>
          <cell r="O556" t="str">
            <v>P-2</v>
          </cell>
          <cell r="P556" t="str">
            <v>Not on Watch</v>
          </cell>
        </row>
        <row r="557">
          <cell r="A557" t="str">
            <v>Discover Bank</v>
          </cell>
          <cell r="B557" t="str">
            <v>UNITED STATES</v>
          </cell>
          <cell r="C557" t="str">
            <v>Stable</v>
          </cell>
          <cell r="D557" t="str">
            <v>Baa3</v>
          </cell>
          <cell r="E557" t="str">
            <v>LT Bank Deposits - Dom Curr</v>
          </cell>
          <cell r="F557" t="str">
            <v>Baa3</v>
          </cell>
          <cell r="G557" t="str">
            <v>D+</v>
          </cell>
          <cell r="H557" t="str">
            <v>baa3</v>
          </cell>
          <cell r="I557" t="str">
            <v>baa3</v>
          </cell>
          <cell r="J557" t="str">
            <v>Baa3</v>
          </cell>
          <cell r="K557" t="str">
            <v>Ba1</v>
          </cell>
          <cell r="O557" t="str">
            <v>P-3</v>
          </cell>
          <cell r="P557" t="str">
            <v>Not on Watch</v>
          </cell>
        </row>
        <row r="558">
          <cell r="A558" t="str">
            <v>Doha Bank Q.S.C.</v>
          </cell>
          <cell r="B558" t="str">
            <v>QATAR</v>
          </cell>
          <cell r="C558" t="str">
            <v>Stable</v>
          </cell>
          <cell r="D558" t="str">
            <v>A2</v>
          </cell>
          <cell r="E558" t="str">
            <v>LT Bank Deposits - Fgn Curr</v>
          </cell>
          <cell r="F558" t="str">
            <v>A2</v>
          </cell>
          <cell r="G558" t="str">
            <v>D+</v>
          </cell>
          <cell r="H558" t="str">
            <v>baa3</v>
          </cell>
          <cell r="I558" t="str">
            <v>baa3</v>
          </cell>
          <cell r="J558" t="str">
            <v>(P)A2</v>
          </cell>
          <cell r="K558" t="str">
            <v>Baa2</v>
          </cell>
          <cell r="O558" t="str">
            <v>P-1</v>
          </cell>
          <cell r="P558" t="str">
            <v>Not on Watch</v>
          </cell>
        </row>
        <row r="559">
          <cell r="A559" t="str">
            <v>Erste Group Bank AG</v>
          </cell>
          <cell r="B559" t="str">
            <v>AUSTRIA</v>
          </cell>
          <cell r="C559" t="str">
            <v>Negative (multiple)</v>
          </cell>
          <cell r="D559" t="str">
            <v>Baa2</v>
          </cell>
          <cell r="E559" t="str">
            <v>LT Bank Deposits - Fgn Curr</v>
          </cell>
          <cell r="F559" t="str">
            <v>Baa2</v>
          </cell>
          <cell r="G559" t="str">
            <v>D+</v>
          </cell>
          <cell r="H559" t="str">
            <v>ba1</v>
          </cell>
          <cell r="I559" t="str">
            <v>ba1</v>
          </cell>
          <cell r="J559" t="str">
            <v>Baa2</v>
          </cell>
          <cell r="K559" t="str">
            <v>Ba2</v>
          </cell>
          <cell r="L559" t="str">
            <v>B1</v>
          </cell>
          <cell r="O559" t="str">
            <v>P-2</v>
          </cell>
          <cell r="P559" t="str">
            <v>Not on Watch</v>
          </cell>
        </row>
        <row r="560">
          <cell r="A560" t="str">
            <v>Fana Sparebank</v>
          </cell>
          <cell r="B560" t="str">
            <v>NORWAY</v>
          </cell>
          <cell r="C560" t="str">
            <v>Negative (multiple)</v>
          </cell>
          <cell r="D560" t="str">
            <v>Baa2</v>
          </cell>
          <cell r="E560" t="str">
            <v>LT Bank Deposits - Fgn Curr</v>
          </cell>
          <cell r="F560" t="str">
            <v>Baa2</v>
          </cell>
          <cell r="G560" t="str">
            <v>D+</v>
          </cell>
          <cell r="H560" t="str">
            <v>baa3</v>
          </cell>
          <cell r="I560" t="str">
            <v>baa3</v>
          </cell>
          <cell r="O560" t="str">
            <v>P-2</v>
          </cell>
          <cell r="P560" t="str">
            <v>Not on Watch</v>
          </cell>
        </row>
        <row r="561">
          <cell r="A561" t="str">
            <v>FIA Card Services, National Association</v>
          </cell>
          <cell r="B561" t="str">
            <v>UNITED STATES</v>
          </cell>
          <cell r="C561" t="str">
            <v>Stable</v>
          </cell>
          <cell r="D561" t="str">
            <v>A2</v>
          </cell>
          <cell r="E561" t="str">
            <v>LT Bank Deposits - Dom Curr</v>
          </cell>
          <cell r="F561" t="str">
            <v>(P)A2</v>
          </cell>
          <cell r="G561" t="str">
            <v>D+</v>
          </cell>
          <cell r="H561" t="str">
            <v>ba1</v>
          </cell>
          <cell r="I561" t="str">
            <v>baa2</v>
          </cell>
          <cell r="J561" t="str">
            <v>(P)A2</v>
          </cell>
          <cell r="K561" t="str">
            <v>(P)Baa1</v>
          </cell>
          <cell r="O561" t="str">
            <v>P-1</v>
          </cell>
          <cell r="P561" t="str">
            <v>Not on Watch</v>
          </cell>
        </row>
        <row r="562">
          <cell r="A562" t="str">
            <v>First Citizens Bank Limited</v>
          </cell>
          <cell r="B562" t="str">
            <v>TRINIDAD &amp; TOBAGO</v>
          </cell>
          <cell r="C562" t="str">
            <v>Stable</v>
          </cell>
          <cell r="D562" t="str">
            <v>Baa1</v>
          </cell>
          <cell r="E562" t="str">
            <v>LT Bank Deposits - Fgn Curr</v>
          </cell>
          <cell r="F562" t="str">
            <v>Baa1</v>
          </cell>
          <cell r="G562" t="str">
            <v>D+</v>
          </cell>
          <cell r="H562" t="str">
            <v>baa3</v>
          </cell>
          <cell r="I562" t="str">
            <v>baa3</v>
          </cell>
          <cell r="O562" t="str">
            <v>P-2</v>
          </cell>
          <cell r="P562" t="str">
            <v>Not on Watch</v>
          </cell>
        </row>
        <row r="563">
          <cell r="A563" t="str">
            <v>First Commercial Bank</v>
          </cell>
          <cell r="B563" t="str">
            <v>TAIWAN</v>
          </cell>
          <cell r="C563" t="str">
            <v>Stable</v>
          </cell>
          <cell r="D563" t="str">
            <v>A3</v>
          </cell>
          <cell r="E563" t="str">
            <v>LT Bank Deposits - Fgn Curr</v>
          </cell>
          <cell r="F563" t="str">
            <v>A3</v>
          </cell>
          <cell r="G563" t="str">
            <v>D+</v>
          </cell>
          <cell r="H563" t="str">
            <v>ba1</v>
          </cell>
          <cell r="I563" t="str">
            <v>ba1</v>
          </cell>
          <cell r="O563" t="str">
            <v>P-2</v>
          </cell>
          <cell r="P563" t="str">
            <v>Not on Watch</v>
          </cell>
        </row>
        <row r="564">
          <cell r="A564" t="str">
            <v>First International Bank of Israel</v>
          </cell>
          <cell r="B564" t="str">
            <v>ISRAEL</v>
          </cell>
          <cell r="C564" t="str">
            <v>Stable</v>
          </cell>
          <cell r="D564" t="str">
            <v>A3</v>
          </cell>
          <cell r="E564" t="str">
            <v>LT Bank Deposits - Fgn Curr</v>
          </cell>
          <cell r="F564" t="str">
            <v>A3</v>
          </cell>
          <cell r="G564" t="str">
            <v>D+</v>
          </cell>
          <cell r="H564" t="str">
            <v>baa3</v>
          </cell>
          <cell r="I564" t="str">
            <v>baa3</v>
          </cell>
          <cell r="O564" t="str">
            <v>P-2</v>
          </cell>
          <cell r="P564" t="str">
            <v>Not on Watch</v>
          </cell>
        </row>
        <row r="565">
          <cell r="A565" t="str">
            <v>First Niagara Bank, N.A.</v>
          </cell>
          <cell r="B565" t="str">
            <v>UNITED STATES</v>
          </cell>
          <cell r="C565" t="str">
            <v>Stable</v>
          </cell>
          <cell r="D565" t="str">
            <v>Baa3</v>
          </cell>
          <cell r="E565" t="str">
            <v>LT Bank Deposits - Dom Curr</v>
          </cell>
          <cell r="F565" t="str">
            <v>Baa3</v>
          </cell>
          <cell r="G565" t="str">
            <v>D+</v>
          </cell>
          <cell r="H565" t="str">
            <v>baa3</v>
          </cell>
          <cell r="I565" t="str">
            <v>baa3</v>
          </cell>
          <cell r="O565" t="str">
            <v>P-3</v>
          </cell>
          <cell r="P565" t="str">
            <v>Not on Watch</v>
          </cell>
        </row>
        <row r="566">
          <cell r="A566" t="str">
            <v>Global Bank Corporation and Subsidiaries</v>
          </cell>
          <cell r="B566" t="str">
            <v>PANAMA</v>
          </cell>
          <cell r="C566" t="str">
            <v>Stable</v>
          </cell>
          <cell r="D566" t="str">
            <v>Ba1</v>
          </cell>
          <cell r="E566" t="str">
            <v>LT Bank Deposits - Fgn Curr</v>
          </cell>
          <cell r="F566" t="str">
            <v>Ba1</v>
          </cell>
          <cell r="G566" t="str">
            <v>D+</v>
          </cell>
          <cell r="H566" t="str">
            <v>ba1</v>
          </cell>
          <cell r="I566" t="str">
            <v>ba1</v>
          </cell>
          <cell r="O566" t="str">
            <v>NP</v>
          </cell>
          <cell r="P566" t="str">
            <v>Not on Watch</v>
          </cell>
        </row>
        <row r="567">
          <cell r="A567" t="str">
            <v>Goldman Sachs International Bank</v>
          </cell>
          <cell r="B567" t="str">
            <v>UNITED KINGDOM</v>
          </cell>
          <cell r="C567" t="str">
            <v>Stable</v>
          </cell>
          <cell r="D567" t="str">
            <v>A2</v>
          </cell>
          <cell r="E567" t="str">
            <v>LT Bank Deposits - Fgn Curr</v>
          </cell>
          <cell r="F567" t="str">
            <v>A2</v>
          </cell>
          <cell r="G567" t="str">
            <v>D+</v>
          </cell>
          <cell r="H567" t="str">
            <v>baa3</v>
          </cell>
          <cell r="I567" t="str">
            <v>baa1</v>
          </cell>
          <cell r="O567" t="str">
            <v>P-1</v>
          </cell>
          <cell r="P567" t="str">
            <v>Not on Watch</v>
          </cell>
        </row>
        <row r="568">
          <cell r="A568" t="str">
            <v>Gulf International Bank BSC</v>
          </cell>
          <cell r="B568" t="str">
            <v>BAHRAIN - OFF SHORE</v>
          </cell>
          <cell r="C568" t="str">
            <v>Negative</v>
          </cell>
          <cell r="D568" t="str">
            <v>A3</v>
          </cell>
          <cell r="E568" t="str">
            <v>LT Bank Deposits - Fgn Curr</v>
          </cell>
          <cell r="F568" t="str">
            <v>A3</v>
          </cell>
          <cell r="G568" t="str">
            <v>D+</v>
          </cell>
          <cell r="H568" t="str">
            <v>ba1</v>
          </cell>
          <cell r="I568" t="str">
            <v>a3</v>
          </cell>
          <cell r="J568" t="str">
            <v>A3</v>
          </cell>
          <cell r="K568" t="str">
            <v>Baa1</v>
          </cell>
          <cell r="O568" t="str">
            <v>P-2</v>
          </cell>
          <cell r="P568" t="str">
            <v>Not on Watch</v>
          </cell>
        </row>
        <row r="569">
          <cell r="A569" t="str">
            <v>HDFC Bank Limited</v>
          </cell>
          <cell r="B569" t="str">
            <v>INDIA</v>
          </cell>
          <cell r="C569" t="str">
            <v>Stable</v>
          </cell>
          <cell r="D569" t="str">
            <v>Baa3</v>
          </cell>
          <cell r="E569" t="str">
            <v>LT Bank Deposits - Fgn Curr</v>
          </cell>
          <cell r="F569" t="str">
            <v>Baa3</v>
          </cell>
          <cell r="G569" t="str">
            <v>D+</v>
          </cell>
          <cell r="H569" t="str">
            <v>baa3</v>
          </cell>
          <cell r="I569" t="str">
            <v>baa3</v>
          </cell>
          <cell r="J569" t="str">
            <v>(P)Baa2</v>
          </cell>
          <cell r="K569" t="str">
            <v>(P)Ba1</v>
          </cell>
          <cell r="L569" t="str">
            <v>(P)Ba2</v>
          </cell>
          <cell r="O569" t="str">
            <v>P-3</v>
          </cell>
          <cell r="P569" t="str">
            <v>Not on Watch</v>
          </cell>
        </row>
        <row r="570">
          <cell r="A570" t="str">
            <v>Helgeland Sparebank</v>
          </cell>
          <cell r="B570" t="str">
            <v>NORWAY</v>
          </cell>
          <cell r="C570" t="str">
            <v>Negative (multiple)</v>
          </cell>
          <cell r="D570" t="str">
            <v>Baa2</v>
          </cell>
          <cell r="E570" t="str">
            <v>LT Bank Deposits - Fgn Curr</v>
          </cell>
          <cell r="F570" t="str">
            <v>Baa2</v>
          </cell>
          <cell r="G570" t="str">
            <v>D+</v>
          </cell>
          <cell r="H570" t="str">
            <v>baa3</v>
          </cell>
          <cell r="I570" t="str">
            <v>baa3</v>
          </cell>
          <cell r="O570" t="str">
            <v>P-2</v>
          </cell>
          <cell r="P570" t="str">
            <v>Not on Watch</v>
          </cell>
        </row>
        <row r="571">
          <cell r="A571" t="str">
            <v>Hiroshima Bank, Limited</v>
          </cell>
          <cell r="B571" t="str">
            <v>JAPAN</v>
          </cell>
          <cell r="C571" t="str">
            <v>Stable</v>
          </cell>
          <cell r="D571" t="str">
            <v>Baa1</v>
          </cell>
          <cell r="E571" t="str">
            <v>LT Bank Deposits - Fgn Curr</v>
          </cell>
          <cell r="F571" t="str">
            <v>Baa1</v>
          </cell>
          <cell r="G571" t="str">
            <v>D+</v>
          </cell>
          <cell r="H571" t="str">
            <v>baa3</v>
          </cell>
          <cell r="I571" t="str">
            <v>baa3</v>
          </cell>
          <cell r="O571" t="str">
            <v>P-2</v>
          </cell>
          <cell r="P571" t="str">
            <v>Not on Watch</v>
          </cell>
        </row>
        <row r="572">
          <cell r="A572" t="str">
            <v>HSBC Bank Oman SAOG</v>
          </cell>
          <cell r="B572" t="str">
            <v>OMAN</v>
          </cell>
          <cell r="C572" t="str">
            <v>Stable</v>
          </cell>
          <cell r="D572" t="str">
            <v>A3</v>
          </cell>
          <cell r="E572" t="str">
            <v>LT Bank Deposits - Fgn Curr</v>
          </cell>
          <cell r="F572" t="str">
            <v>A3</v>
          </cell>
          <cell r="G572" t="str">
            <v>D+</v>
          </cell>
          <cell r="H572" t="str">
            <v>ba1</v>
          </cell>
          <cell r="I572" t="str">
            <v>baa2</v>
          </cell>
          <cell r="O572" t="str">
            <v>P-2</v>
          </cell>
          <cell r="P572" t="str">
            <v>Not on Watch</v>
          </cell>
        </row>
        <row r="573">
          <cell r="A573" t="str">
            <v>Hua Nan Commercial Bank Ltd.</v>
          </cell>
          <cell r="B573" t="str">
            <v>TAIWAN</v>
          </cell>
          <cell r="C573" t="str">
            <v>Stable</v>
          </cell>
          <cell r="D573" t="str">
            <v>A3</v>
          </cell>
          <cell r="E573" t="str">
            <v>LT Bank Deposits - Fgn Curr</v>
          </cell>
          <cell r="F573" t="str">
            <v>A3</v>
          </cell>
          <cell r="G573" t="str">
            <v>D+</v>
          </cell>
          <cell r="H573" t="str">
            <v>ba1</v>
          </cell>
          <cell r="I573" t="str">
            <v>ba1</v>
          </cell>
          <cell r="O573" t="str">
            <v>P-2</v>
          </cell>
          <cell r="P573" t="str">
            <v>Not on Watch</v>
          </cell>
        </row>
        <row r="574">
          <cell r="A574" t="str">
            <v>ICICI Bank Limited</v>
          </cell>
          <cell r="B574" t="str">
            <v>INDIA</v>
          </cell>
          <cell r="C574" t="str">
            <v>Stable</v>
          </cell>
          <cell r="D574" t="str">
            <v>Baa3</v>
          </cell>
          <cell r="E574" t="str">
            <v>LT Bank Deposits - Fgn Curr</v>
          </cell>
          <cell r="F574" t="str">
            <v>Baa3</v>
          </cell>
          <cell r="G574" t="str">
            <v>D+</v>
          </cell>
          <cell r="H574" t="str">
            <v>baa3</v>
          </cell>
          <cell r="I574" t="str">
            <v>baa3</v>
          </cell>
          <cell r="J574" t="str">
            <v>(P)Baa2</v>
          </cell>
          <cell r="K574" t="str">
            <v>(P)Ba1</v>
          </cell>
          <cell r="L574" t="str">
            <v>(P)Ba2</v>
          </cell>
          <cell r="O574" t="str">
            <v>P-3</v>
          </cell>
          <cell r="P574" t="str">
            <v>Not on Watch</v>
          </cell>
        </row>
        <row r="575">
          <cell r="A575" t="str">
            <v>Industrial &amp; Comm'l Bank of China (Macau) Ltd</v>
          </cell>
          <cell r="B575" t="str">
            <v>MACAU</v>
          </cell>
          <cell r="C575" t="str">
            <v>Stable</v>
          </cell>
          <cell r="D575" t="str">
            <v>A2</v>
          </cell>
          <cell r="E575" t="str">
            <v>LT Bank Deposits - Fgn Curr</v>
          </cell>
          <cell r="F575" t="str">
            <v>A2</v>
          </cell>
          <cell r="G575" t="str">
            <v>D+</v>
          </cell>
          <cell r="H575" t="str">
            <v>baa3</v>
          </cell>
          <cell r="I575" t="str">
            <v>a2</v>
          </cell>
          <cell r="O575" t="str">
            <v>P-1</v>
          </cell>
          <cell r="P575" t="str">
            <v>Not on Watch</v>
          </cell>
        </row>
        <row r="576">
          <cell r="A576" t="str">
            <v>Industrial Bank of Korea</v>
          </cell>
          <cell r="B576" t="str">
            <v>KOREA</v>
          </cell>
          <cell r="C576" t="str">
            <v>Ratings Under Review</v>
          </cell>
          <cell r="D576" t="str">
            <v>Aa3</v>
          </cell>
          <cell r="E576" t="str">
            <v>LT Bank Deposits - Fgn Curr</v>
          </cell>
          <cell r="F576" t="str">
            <v>Aa3</v>
          </cell>
          <cell r="G576" t="str">
            <v>D+</v>
          </cell>
          <cell r="H576" t="str">
            <v>baa3</v>
          </cell>
          <cell r="I576" t="str">
            <v>baa3</v>
          </cell>
          <cell r="J576" t="str">
            <v>Aa3</v>
          </cell>
          <cell r="K576" t="str">
            <v>(P)A1</v>
          </cell>
          <cell r="L576" t="str">
            <v>(P)A2</v>
          </cell>
          <cell r="O576" t="str">
            <v>P-1</v>
          </cell>
          <cell r="P576" t="str">
            <v>Possible Upgrade</v>
          </cell>
        </row>
        <row r="577">
          <cell r="A577" t="str">
            <v>ING Bank Slaski S.A.</v>
          </cell>
          <cell r="B577" t="str">
            <v>POLAND</v>
          </cell>
          <cell r="C577" t="str">
            <v>Negative (multiple)</v>
          </cell>
          <cell r="D577" t="str">
            <v>Baa1</v>
          </cell>
          <cell r="E577" t="str">
            <v>LT Bank Deposits - Fgn Curr</v>
          </cell>
          <cell r="F577" t="str">
            <v>Baa1</v>
          </cell>
          <cell r="G577" t="str">
            <v>D+</v>
          </cell>
          <cell r="H577" t="str">
            <v>baa3</v>
          </cell>
          <cell r="I577" t="str">
            <v>baa2</v>
          </cell>
          <cell r="O577" t="str">
            <v>P-2</v>
          </cell>
          <cell r="P577" t="str">
            <v>Not on Watch</v>
          </cell>
        </row>
        <row r="578">
          <cell r="A578" t="str">
            <v>Intesa Sanpaolo Spa</v>
          </cell>
          <cell r="B578" t="str">
            <v>ITALY</v>
          </cell>
          <cell r="C578" t="str">
            <v>Stable</v>
          </cell>
          <cell r="D578" t="str">
            <v>Baa2</v>
          </cell>
          <cell r="E578" t="str">
            <v>LT Bank Deposits - Fgn Curr</v>
          </cell>
          <cell r="F578" t="str">
            <v>Baa2</v>
          </cell>
          <cell r="G578" t="str">
            <v>D+</v>
          </cell>
          <cell r="H578" t="str">
            <v>baa3</v>
          </cell>
          <cell r="I578" t="str">
            <v>baa3</v>
          </cell>
          <cell r="J578" t="str">
            <v>Baa2</v>
          </cell>
          <cell r="K578" t="str">
            <v>Ba1</v>
          </cell>
          <cell r="L578" t="str">
            <v>Ba2</v>
          </cell>
          <cell r="M578" t="str">
            <v>Ba3</v>
          </cell>
          <cell r="N578" t="str">
            <v>Ba3</v>
          </cell>
          <cell r="O578" t="str">
            <v>P-2</v>
          </cell>
          <cell r="P578" t="str">
            <v>Not On Watch</v>
          </cell>
        </row>
        <row r="579">
          <cell r="A579" t="str">
            <v>Investec Bank Plc</v>
          </cell>
          <cell r="B579" t="str">
            <v>UNITED KINGDOM</v>
          </cell>
          <cell r="C579" t="str">
            <v>Stable</v>
          </cell>
          <cell r="D579" t="str">
            <v>Baa3</v>
          </cell>
          <cell r="E579" t="str">
            <v>LT Bank Deposits - Fgn Curr</v>
          </cell>
          <cell r="F579" t="str">
            <v>Baa3</v>
          </cell>
          <cell r="G579" t="str">
            <v>D+</v>
          </cell>
          <cell r="H579" t="str">
            <v>baa3</v>
          </cell>
          <cell r="I579" t="str">
            <v>baa3</v>
          </cell>
          <cell r="K579" t="str">
            <v>Ba1</v>
          </cell>
          <cell r="O579" t="str">
            <v>P-3</v>
          </cell>
          <cell r="P579" t="str">
            <v>Not on Watch</v>
          </cell>
        </row>
        <row r="580">
          <cell r="A580" t="str">
            <v>Israel Discount Bank</v>
          </cell>
          <cell r="B580" t="str">
            <v>ISRAEL</v>
          </cell>
          <cell r="C580" t="str">
            <v>Negative (multiple)</v>
          </cell>
          <cell r="D580" t="str">
            <v>A3</v>
          </cell>
          <cell r="E580" t="str">
            <v>LT Bank Deposits - Fgn Curr</v>
          </cell>
          <cell r="F580" t="str">
            <v>A3</v>
          </cell>
          <cell r="G580" t="str">
            <v>D+</v>
          </cell>
          <cell r="H580" t="str">
            <v>baa3</v>
          </cell>
          <cell r="I580" t="str">
            <v>baa3</v>
          </cell>
          <cell r="O580" t="str">
            <v>P-2</v>
          </cell>
          <cell r="P580" t="str">
            <v>Not on Watch</v>
          </cell>
        </row>
        <row r="581">
          <cell r="A581" t="str">
            <v>Jeju Bank</v>
          </cell>
          <cell r="B581" t="str">
            <v>KOREA</v>
          </cell>
          <cell r="C581" t="str">
            <v>Stable</v>
          </cell>
          <cell r="D581" t="str">
            <v>A3</v>
          </cell>
          <cell r="E581" t="str">
            <v>LT Bank Deposits - Fgn Curr</v>
          </cell>
          <cell r="F581" t="str">
            <v>A3</v>
          </cell>
          <cell r="G581" t="str">
            <v>D+</v>
          </cell>
          <cell r="H581" t="str">
            <v>baa3</v>
          </cell>
          <cell r="I581" t="str">
            <v>baa1</v>
          </cell>
          <cell r="O581" t="str">
            <v>P-2</v>
          </cell>
          <cell r="P581" t="str">
            <v>Not on Watch</v>
          </cell>
        </row>
        <row r="582">
          <cell r="A582" t="str">
            <v>KfW IPEX-Bank GmbH</v>
          </cell>
          <cell r="B582" t="str">
            <v>GERMANY</v>
          </cell>
          <cell r="C582" t="str">
            <v>Stable</v>
          </cell>
          <cell r="D582" t="str">
            <v>Aa3</v>
          </cell>
          <cell r="E582" t="str">
            <v>LT Bank Deposits - Fgn Curr</v>
          </cell>
          <cell r="F582" t="str">
            <v>Aa3</v>
          </cell>
          <cell r="G582" t="str">
            <v>D+</v>
          </cell>
          <cell r="H582" t="str">
            <v>baa3</v>
          </cell>
          <cell r="I582" t="str">
            <v>aa3</v>
          </cell>
          <cell r="O582" t="str">
            <v>P-1</v>
          </cell>
          <cell r="P582" t="str">
            <v>Not on Watch</v>
          </cell>
        </row>
        <row r="583">
          <cell r="A583" t="str">
            <v>Kiwibank Limited</v>
          </cell>
          <cell r="B583" t="str">
            <v>NEW ZEALAND</v>
          </cell>
          <cell r="C583" t="str">
            <v>Stable</v>
          </cell>
          <cell r="D583" t="str">
            <v>Aa3</v>
          </cell>
          <cell r="E583" t="str">
            <v>LT Bank Deposits - Fgn Curr</v>
          </cell>
          <cell r="F583" t="str">
            <v>Aa3</v>
          </cell>
          <cell r="G583" t="str">
            <v>D+</v>
          </cell>
          <cell r="H583" t="str">
            <v>baa3</v>
          </cell>
          <cell r="I583" t="str">
            <v>aa3</v>
          </cell>
          <cell r="O583" t="str">
            <v>P-1</v>
          </cell>
          <cell r="P583" t="str">
            <v>Not on Watch</v>
          </cell>
        </row>
        <row r="584">
          <cell r="A584" t="str">
            <v>Kuwait Finance House</v>
          </cell>
          <cell r="B584" t="str">
            <v>KUWAIT</v>
          </cell>
          <cell r="C584" t="str">
            <v>Negative</v>
          </cell>
          <cell r="D584" t="str">
            <v>A1</v>
          </cell>
          <cell r="E584" t="str">
            <v>LT Bank Deposits - Fgn Curr</v>
          </cell>
          <cell r="F584" t="str">
            <v>A1</v>
          </cell>
          <cell r="G584" t="str">
            <v>D+</v>
          </cell>
          <cell r="H584" t="str">
            <v>ba1</v>
          </cell>
          <cell r="I584" t="str">
            <v>ba1</v>
          </cell>
          <cell r="O584" t="str">
            <v>P-1</v>
          </cell>
          <cell r="P584" t="str">
            <v>Not on Watch</v>
          </cell>
        </row>
        <row r="585">
          <cell r="A585" t="str">
            <v>Kwangju Bank Ltd.</v>
          </cell>
          <cell r="B585" t="str">
            <v>KOREA</v>
          </cell>
          <cell r="C585" t="str">
            <v>Negative</v>
          </cell>
          <cell r="D585" t="str">
            <v>A3</v>
          </cell>
          <cell r="E585" t="str">
            <v>LT Bank Deposits - Fgn Curr</v>
          </cell>
          <cell r="F585" t="str">
            <v>A3</v>
          </cell>
          <cell r="G585" t="str">
            <v>D+</v>
          </cell>
          <cell r="H585" t="str">
            <v>baa3</v>
          </cell>
          <cell r="I585" t="str">
            <v>baa3</v>
          </cell>
          <cell r="O585" t="str">
            <v>P-2</v>
          </cell>
          <cell r="P585" t="str">
            <v>Not on Watch</v>
          </cell>
        </row>
        <row r="586">
          <cell r="A586" t="str">
            <v>Kyongnam Bank</v>
          </cell>
          <cell r="B586" t="str">
            <v>KOREA</v>
          </cell>
          <cell r="C586" t="str">
            <v>Positive</v>
          </cell>
          <cell r="D586" t="str">
            <v>A3</v>
          </cell>
          <cell r="E586" t="str">
            <v>LT Bank Deposits - Fgn Curr</v>
          </cell>
          <cell r="F586" t="str">
            <v>A3</v>
          </cell>
          <cell r="G586" t="str">
            <v>D+</v>
          </cell>
          <cell r="H586" t="str">
            <v>baa3</v>
          </cell>
          <cell r="I586" t="str">
            <v>baa3</v>
          </cell>
          <cell r="O586" t="str">
            <v>P-2</v>
          </cell>
          <cell r="P586" t="str">
            <v>Not on Watch</v>
          </cell>
        </row>
        <row r="587">
          <cell r="A587" t="str">
            <v>Landesbank Baden-Wuerttemberg</v>
          </cell>
          <cell r="B587" t="str">
            <v>GERMANY</v>
          </cell>
          <cell r="C587" t="str">
            <v>Negative (multiple)</v>
          </cell>
          <cell r="D587" t="str">
            <v>A2</v>
          </cell>
          <cell r="E587" t="str">
            <v>LT Bank Deposits - Fgn Curr</v>
          </cell>
          <cell r="F587" t="str">
            <v>A2</v>
          </cell>
          <cell r="G587" t="str">
            <v>D+</v>
          </cell>
          <cell r="H587" t="str">
            <v>baa3</v>
          </cell>
          <cell r="I587" t="str">
            <v>baa1</v>
          </cell>
          <cell r="J587" t="str">
            <v>A2</v>
          </cell>
          <cell r="K587" t="str">
            <v>Baa2</v>
          </cell>
          <cell r="O587" t="str">
            <v>P-1</v>
          </cell>
          <cell r="P587" t="str">
            <v>Not on Watch</v>
          </cell>
        </row>
        <row r="588">
          <cell r="A588" t="str">
            <v>Landesbank Berlin AG</v>
          </cell>
          <cell r="B588" t="str">
            <v>GERMANY</v>
          </cell>
          <cell r="C588" t="str">
            <v>Negative</v>
          </cell>
          <cell r="D588" t="str">
            <v>A1</v>
          </cell>
          <cell r="E588" t="str">
            <v>LT Bank Deposits - Fgn Curr</v>
          </cell>
          <cell r="F588" t="str">
            <v>A1</v>
          </cell>
          <cell r="G588" t="str">
            <v>D+</v>
          </cell>
          <cell r="H588" t="str">
            <v>ba1</v>
          </cell>
          <cell r="I588" t="str">
            <v>baa2</v>
          </cell>
          <cell r="J588" t="str">
            <v>A1</v>
          </cell>
          <cell r="K588" t="str">
            <v>Baa3</v>
          </cell>
          <cell r="O588" t="str">
            <v>P-1</v>
          </cell>
          <cell r="P588" t="str">
            <v>Not On Watch</v>
          </cell>
        </row>
        <row r="589">
          <cell r="A589" t="str">
            <v>Landesbank Hessen-Thueringen GZ</v>
          </cell>
          <cell r="B589" t="str">
            <v>GERMANY</v>
          </cell>
          <cell r="C589" t="str">
            <v>Negative (multiple)</v>
          </cell>
          <cell r="D589" t="str">
            <v>A2</v>
          </cell>
          <cell r="E589" t="str">
            <v>LT Bank Deposits - Fgn Curr</v>
          </cell>
          <cell r="F589" t="str">
            <v>A2</v>
          </cell>
          <cell r="G589" t="str">
            <v>D+</v>
          </cell>
          <cell r="H589" t="str">
            <v>baa3</v>
          </cell>
          <cell r="I589" t="str">
            <v>baa1</v>
          </cell>
          <cell r="J589" t="str">
            <v>A2</v>
          </cell>
          <cell r="K589" t="str">
            <v>Baa2</v>
          </cell>
          <cell r="L589" t="str">
            <v>Baa3</v>
          </cell>
          <cell r="O589" t="str">
            <v>P-1</v>
          </cell>
          <cell r="P589" t="str">
            <v>Not on Watch</v>
          </cell>
        </row>
        <row r="590">
          <cell r="A590" t="str">
            <v>MashreqBank psc</v>
          </cell>
          <cell r="B590" t="str">
            <v>UNITED ARAB EMIRATES</v>
          </cell>
          <cell r="C590" t="str">
            <v>Stable</v>
          </cell>
          <cell r="D590" t="str">
            <v>Baa2</v>
          </cell>
          <cell r="E590" t="str">
            <v>LT Bank Deposits - Fgn Curr</v>
          </cell>
          <cell r="F590" t="str">
            <v>Baa2</v>
          </cell>
          <cell r="G590" t="str">
            <v>D+</v>
          </cell>
          <cell r="H590" t="str">
            <v>ba1</v>
          </cell>
          <cell r="I590" t="str">
            <v>ba1</v>
          </cell>
          <cell r="J590" t="str">
            <v>Baa2</v>
          </cell>
          <cell r="K590" t="str">
            <v>Ba2</v>
          </cell>
          <cell r="O590" t="str">
            <v>P-2</v>
          </cell>
          <cell r="P590" t="str">
            <v>Not on Watch</v>
          </cell>
        </row>
        <row r="591">
          <cell r="A591" t="str">
            <v>Masraf Al Rayan</v>
          </cell>
          <cell r="B591" t="str">
            <v>QATAR</v>
          </cell>
          <cell r="C591" t="str">
            <v>Stable</v>
          </cell>
          <cell r="D591" t="str">
            <v>A2</v>
          </cell>
          <cell r="E591" t="str">
            <v>LT Issuer Rating - Fgn Curr</v>
          </cell>
          <cell r="G591" t="str">
            <v>D+</v>
          </cell>
          <cell r="H591" t="str">
            <v>baa3</v>
          </cell>
          <cell r="I591" t="str">
            <v>baa3</v>
          </cell>
          <cell r="O591" t="str">
            <v>P-1</v>
          </cell>
          <cell r="P591" t="str">
            <v>Not on Watch</v>
          </cell>
        </row>
        <row r="592">
          <cell r="A592" t="str">
            <v>Mauritius Commercial Bank Limited</v>
          </cell>
          <cell r="B592" t="str">
            <v>MAURITIUS</v>
          </cell>
          <cell r="C592" t="str">
            <v>Negative (multiple)</v>
          </cell>
          <cell r="D592" t="str">
            <v>Baa1</v>
          </cell>
          <cell r="E592" t="str">
            <v>LT Bank Deposits - Fgn Curr</v>
          </cell>
          <cell r="F592" t="str">
            <v>Baa1</v>
          </cell>
          <cell r="G592" t="str">
            <v>D+</v>
          </cell>
          <cell r="H592" t="str">
            <v>baa3</v>
          </cell>
          <cell r="I592" t="str">
            <v>baa3</v>
          </cell>
          <cell r="O592" t="str">
            <v>P-2</v>
          </cell>
          <cell r="P592" t="str">
            <v>Not on Watch</v>
          </cell>
        </row>
        <row r="593">
          <cell r="A593" t="str">
            <v>Metropolitan Bank &amp; Trust Company</v>
          </cell>
          <cell r="B593" t="str">
            <v>PHILIPPINES</v>
          </cell>
          <cell r="C593" t="str">
            <v>Positive</v>
          </cell>
          <cell r="D593" t="str">
            <v>Baa3</v>
          </cell>
          <cell r="E593" t="str">
            <v>LT Bank Deposits - Fgn Curr</v>
          </cell>
          <cell r="F593" t="str">
            <v>Baa3</v>
          </cell>
          <cell r="G593" t="str">
            <v>D+</v>
          </cell>
          <cell r="H593" t="str">
            <v>baa3</v>
          </cell>
          <cell r="I593" t="str">
            <v>baa3</v>
          </cell>
          <cell r="K593" t="str">
            <v>Ba1</v>
          </cell>
          <cell r="O593" t="str">
            <v>P-3</v>
          </cell>
          <cell r="P593" t="str">
            <v>Not on Watch</v>
          </cell>
        </row>
        <row r="594">
          <cell r="A594" t="str">
            <v>Morgan Stanley Bank AG</v>
          </cell>
          <cell r="B594" t="str">
            <v>GERMANY</v>
          </cell>
          <cell r="C594" t="str">
            <v>Positive</v>
          </cell>
          <cell r="D594" t="str">
            <v>A3</v>
          </cell>
          <cell r="E594" t="str">
            <v>LT Bank Deposits - Dom Curr</v>
          </cell>
          <cell r="F594" t="str">
            <v>A3</v>
          </cell>
          <cell r="G594" t="str">
            <v>D+</v>
          </cell>
          <cell r="H594" t="str">
            <v>baa3</v>
          </cell>
          <cell r="I594" t="str">
            <v>baa2</v>
          </cell>
          <cell r="O594" t="str">
            <v>P-2</v>
          </cell>
          <cell r="P594" t="str">
            <v>Not on Watch</v>
          </cell>
        </row>
        <row r="595">
          <cell r="A595" t="str">
            <v>Morgan Stanley Bank International Limited</v>
          </cell>
          <cell r="B595" t="str">
            <v>UNITED KINGDOM</v>
          </cell>
          <cell r="C595" t="str">
            <v>Positive</v>
          </cell>
          <cell r="D595" t="str">
            <v>A3</v>
          </cell>
          <cell r="E595" t="str">
            <v>LT Bank Deposits - Fgn Curr</v>
          </cell>
          <cell r="F595" t="str">
            <v>A3</v>
          </cell>
          <cell r="G595" t="str">
            <v>D+</v>
          </cell>
          <cell r="H595" t="str">
            <v>baa3</v>
          </cell>
          <cell r="I595" t="str">
            <v>baa2</v>
          </cell>
          <cell r="O595" t="str">
            <v>P-2</v>
          </cell>
          <cell r="P595" t="str">
            <v>Not on Watch</v>
          </cell>
        </row>
        <row r="596">
          <cell r="A596" t="str">
            <v>Morgan Stanley Bank, N.A.</v>
          </cell>
          <cell r="B596" t="str">
            <v>UNITED STATES</v>
          </cell>
          <cell r="C596" t="str">
            <v>Positive</v>
          </cell>
          <cell r="D596" t="str">
            <v>A3</v>
          </cell>
          <cell r="E596" t="str">
            <v>LT Bank Deposits - Dom Curr</v>
          </cell>
          <cell r="F596" t="str">
            <v>A3</v>
          </cell>
          <cell r="G596" t="str">
            <v>D+</v>
          </cell>
          <cell r="H596" t="str">
            <v>baa3</v>
          </cell>
          <cell r="I596" t="str">
            <v>baa2</v>
          </cell>
          <cell r="O596" t="str">
            <v>P-2</v>
          </cell>
          <cell r="P596" t="str">
            <v>Not on Watch</v>
          </cell>
        </row>
        <row r="597">
          <cell r="A597" t="str">
            <v>National Bank of Bahrain BSC</v>
          </cell>
          <cell r="B597" t="str">
            <v>BAHRAIN</v>
          </cell>
          <cell r="C597" t="str">
            <v>Negative (multiple)</v>
          </cell>
          <cell r="D597" t="str">
            <v>Baa2</v>
          </cell>
          <cell r="E597" t="str">
            <v>LT Bank Deposits - Fgn Curr</v>
          </cell>
          <cell r="F597" t="str">
            <v>Baa2</v>
          </cell>
          <cell r="G597" t="str">
            <v>D+</v>
          </cell>
          <cell r="H597" t="str">
            <v>baa3</v>
          </cell>
          <cell r="I597" t="str">
            <v>baa3</v>
          </cell>
          <cell r="O597" t="str">
            <v>P-2</v>
          </cell>
          <cell r="P597" t="str">
            <v>Not on Watch</v>
          </cell>
        </row>
        <row r="598">
          <cell r="A598" t="str">
            <v>National Bank of Fujairah</v>
          </cell>
          <cell r="B598" t="str">
            <v>UNITED ARAB EMIRATES</v>
          </cell>
          <cell r="C598" t="str">
            <v>Stable</v>
          </cell>
          <cell r="D598" t="str">
            <v>Baa1</v>
          </cell>
          <cell r="E598" t="str">
            <v>LT Bank Deposits - Fgn Curr</v>
          </cell>
          <cell r="F598" t="str">
            <v>Baa1</v>
          </cell>
          <cell r="G598" t="str">
            <v>D+</v>
          </cell>
          <cell r="H598" t="str">
            <v>ba1</v>
          </cell>
          <cell r="I598" t="str">
            <v>ba1</v>
          </cell>
          <cell r="O598" t="str">
            <v>P-2</v>
          </cell>
          <cell r="P598" t="str">
            <v>Not on Watch</v>
          </cell>
        </row>
        <row r="599">
          <cell r="A599" t="str">
            <v>National Bank of Oman Limited (SAOG)</v>
          </cell>
          <cell r="B599" t="str">
            <v>OMAN</v>
          </cell>
          <cell r="C599" t="str">
            <v>Stable</v>
          </cell>
          <cell r="D599" t="str">
            <v>A3</v>
          </cell>
          <cell r="E599" t="str">
            <v>LT Bank Deposits - Fgn Curr</v>
          </cell>
          <cell r="F599" t="str">
            <v>A3</v>
          </cell>
          <cell r="G599" t="str">
            <v>D+</v>
          </cell>
          <cell r="H599" t="str">
            <v>ba1</v>
          </cell>
          <cell r="I599" t="str">
            <v>baa3</v>
          </cell>
          <cell r="J599" t="str">
            <v>(P)A3</v>
          </cell>
          <cell r="O599" t="str">
            <v>P-2</v>
          </cell>
          <cell r="P599" t="str">
            <v>Not on Watch</v>
          </cell>
        </row>
        <row r="600">
          <cell r="A600" t="str">
            <v>National Bank of Ras-Al-Khaimah</v>
          </cell>
          <cell r="B600" t="str">
            <v>UNITED ARAB EMIRATES</v>
          </cell>
          <cell r="C600" t="str">
            <v>Stable</v>
          </cell>
          <cell r="D600" t="str">
            <v>Baa1</v>
          </cell>
          <cell r="E600" t="str">
            <v>LT Bank Deposits - Fgn Curr</v>
          </cell>
          <cell r="F600" t="str">
            <v>Baa1</v>
          </cell>
          <cell r="G600" t="str">
            <v>D+</v>
          </cell>
          <cell r="H600" t="str">
            <v>baa3</v>
          </cell>
          <cell r="I600" t="str">
            <v>baa3</v>
          </cell>
          <cell r="O600" t="str">
            <v>P-2</v>
          </cell>
          <cell r="P600" t="str">
            <v>Not on Watch</v>
          </cell>
        </row>
        <row r="601">
          <cell r="A601" t="str">
            <v>National Westminster Bank PLC</v>
          </cell>
          <cell r="B601" t="str">
            <v>UNITED KINGDOM</v>
          </cell>
          <cell r="C601" t="str">
            <v>Negative</v>
          </cell>
          <cell r="D601" t="str">
            <v>Baa1</v>
          </cell>
          <cell r="E601" t="str">
            <v>LT Bank Deposits - Fgn Curr</v>
          </cell>
          <cell r="F601" t="str">
            <v>Baa1</v>
          </cell>
          <cell r="G601" t="str">
            <v>D+</v>
          </cell>
          <cell r="H601" t="str">
            <v>ba1</v>
          </cell>
          <cell r="I601" t="str">
            <v>ba1</v>
          </cell>
          <cell r="J601" t="str">
            <v>(P)Baa1</v>
          </cell>
          <cell r="K601" t="str">
            <v>Ba2</v>
          </cell>
          <cell r="L601" t="str">
            <v>Ba3</v>
          </cell>
          <cell r="M601" t="str">
            <v>B1</v>
          </cell>
          <cell r="N601" t="str">
            <v>B1</v>
          </cell>
          <cell r="O601" t="str">
            <v>P-2</v>
          </cell>
          <cell r="P601" t="str">
            <v>Not on Watch</v>
          </cell>
        </row>
        <row r="602">
          <cell r="A602" t="str">
            <v>Nedbank Private Wealth Limited</v>
          </cell>
          <cell r="B602" t="str">
            <v>ISLE OF MAN</v>
          </cell>
          <cell r="C602" t="str">
            <v>Ratings Under Review</v>
          </cell>
          <cell r="D602" t="str">
            <v>Baa2</v>
          </cell>
          <cell r="E602" t="str">
            <v>LT Bank Deposits - Fgn Curr</v>
          </cell>
          <cell r="F602" t="str">
            <v>Baa2</v>
          </cell>
          <cell r="G602" t="str">
            <v>D+</v>
          </cell>
          <cell r="H602" t="str">
            <v>baa3</v>
          </cell>
          <cell r="I602" t="str">
            <v>baa2</v>
          </cell>
          <cell r="O602" t="str">
            <v>P-2</v>
          </cell>
          <cell r="P602" t="str">
            <v>Possible Downgrade</v>
          </cell>
        </row>
        <row r="603">
          <cell r="A603" t="str">
            <v>Nevada State Bank</v>
          </cell>
          <cell r="B603" t="str">
            <v>UNITED STATES</v>
          </cell>
          <cell r="C603" t="str">
            <v>Stable</v>
          </cell>
          <cell r="D603" t="str">
            <v>Baa3</v>
          </cell>
          <cell r="E603" t="str">
            <v>LT Bank Deposits - Dom Curr</v>
          </cell>
          <cell r="F603" t="str">
            <v>Baa3</v>
          </cell>
          <cell r="G603" t="str">
            <v>D+</v>
          </cell>
          <cell r="H603" t="str">
            <v>baa3</v>
          </cell>
          <cell r="I603" t="str">
            <v>baa3</v>
          </cell>
          <cell r="O603" t="str">
            <v>P-3</v>
          </cell>
          <cell r="P603" t="str">
            <v>Not on Watch</v>
          </cell>
        </row>
        <row r="604">
          <cell r="A604" t="str">
            <v>NIBC Bank N.V.</v>
          </cell>
          <cell r="B604" t="str">
            <v>NETHERLANDS</v>
          </cell>
          <cell r="C604" t="str">
            <v>Negative</v>
          </cell>
          <cell r="D604" t="str">
            <v>Baa3</v>
          </cell>
          <cell r="E604" t="str">
            <v>LT Bank Deposits - Fgn Curr</v>
          </cell>
          <cell r="F604" t="str">
            <v>Baa3</v>
          </cell>
          <cell r="G604" t="str">
            <v>D+</v>
          </cell>
          <cell r="H604" t="str">
            <v>baa3</v>
          </cell>
          <cell r="I604" t="str">
            <v>baa3</v>
          </cell>
          <cell r="J604" t="str">
            <v>Baa3</v>
          </cell>
          <cell r="K604" t="str">
            <v>Ba1</v>
          </cell>
          <cell r="M604" t="str">
            <v>Ba2</v>
          </cell>
          <cell r="O604" t="str">
            <v>P-3</v>
          </cell>
          <cell r="P604" t="str">
            <v>Not on Watch</v>
          </cell>
        </row>
        <row r="605">
          <cell r="A605" t="str">
            <v>NongHyup Bank</v>
          </cell>
          <cell r="B605" t="str">
            <v>KOREA</v>
          </cell>
          <cell r="C605" t="str">
            <v>Stable</v>
          </cell>
          <cell r="D605" t="str">
            <v>A1</v>
          </cell>
          <cell r="E605" t="str">
            <v>LT Bank Deposits - Fgn Curr</v>
          </cell>
          <cell r="F605" t="str">
            <v>A1</v>
          </cell>
          <cell r="G605" t="str">
            <v>D+</v>
          </cell>
          <cell r="H605" t="str">
            <v>baa3</v>
          </cell>
          <cell r="I605" t="str">
            <v>baa3</v>
          </cell>
          <cell r="J605" t="str">
            <v>A1</v>
          </cell>
          <cell r="O605" t="str">
            <v>P-1</v>
          </cell>
          <cell r="P605" t="str">
            <v>Not on Watch</v>
          </cell>
        </row>
        <row r="606">
          <cell r="A606" t="str">
            <v>Nykredit Bank A/S</v>
          </cell>
          <cell r="B606" t="str">
            <v>DENMARK</v>
          </cell>
          <cell r="C606" t="str">
            <v>Stable (multiple)</v>
          </cell>
          <cell r="D606" t="str">
            <v>Baa2</v>
          </cell>
          <cell r="E606" t="str">
            <v>LT Bank Deposits - Fgn Curr</v>
          </cell>
          <cell r="F606" t="str">
            <v>Baa2</v>
          </cell>
          <cell r="G606" t="str">
            <v>D+</v>
          </cell>
          <cell r="H606" t="str">
            <v>baa3</v>
          </cell>
          <cell r="I606" t="str">
            <v>baa2</v>
          </cell>
          <cell r="J606" t="str">
            <v>Baa2</v>
          </cell>
          <cell r="O606" t="str">
            <v>P-2</v>
          </cell>
          <cell r="P606" t="str">
            <v>Not on Watch</v>
          </cell>
        </row>
        <row r="607">
          <cell r="A607" t="str">
            <v>Ogaki Kyoritsu Bank, Ltd.</v>
          </cell>
          <cell r="B607" t="str">
            <v>JAPAN</v>
          </cell>
          <cell r="C607" t="str">
            <v>Stable</v>
          </cell>
          <cell r="D607" t="str">
            <v>Baa1</v>
          </cell>
          <cell r="E607" t="str">
            <v>LT Bank Deposits - Fgn Curr</v>
          </cell>
          <cell r="F607" t="str">
            <v>Baa1</v>
          </cell>
          <cell r="G607" t="str">
            <v>D+</v>
          </cell>
          <cell r="H607" t="str">
            <v>baa3</v>
          </cell>
          <cell r="I607" t="str">
            <v>baa3</v>
          </cell>
          <cell r="O607" t="str">
            <v>P-2</v>
          </cell>
          <cell r="P607" t="str">
            <v>Not on Watch</v>
          </cell>
        </row>
        <row r="608">
          <cell r="A608" t="str">
            <v>Qatar International Islamic Bank (Q.S.C.)</v>
          </cell>
          <cell r="B608" t="str">
            <v>QATAR</v>
          </cell>
          <cell r="C608" t="str">
            <v>Positive (multiple)</v>
          </cell>
          <cell r="D608" t="str">
            <v>A3</v>
          </cell>
          <cell r="E608" t="str">
            <v>LT Issuer Rating - Fgn Curr</v>
          </cell>
          <cell r="G608" t="str">
            <v>D+</v>
          </cell>
          <cell r="H608" t="str">
            <v>ba1</v>
          </cell>
          <cell r="I608" t="str">
            <v>ba1</v>
          </cell>
          <cell r="O608" t="str">
            <v>P-2</v>
          </cell>
          <cell r="P608" t="str">
            <v>Not on Watch</v>
          </cell>
        </row>
        <row r="609">
          <cell r="A609" t="str">
            <v>Raiffeisen Bank International AG</v>
          </cell>
          <cell r="B609" t="str">
            <v>AUSTRIA</v>
          </cell>
          <cell r="C609" t="str">
            <v>Negative (multiple)</v>
          </cell>
          <cell r="D609" t="str">
            <v>A3</v>
          </cell>
          <cell r="E609" t="str">
            <v>LT Bank Deposits - Fgn Curr</v>
          </cell>
          <cell r="F609" t="str">
            <v>A3</v>
          </cell>
          <cell r="G609" t="str">
            <v>D+</v>
          </cell>
          <cell r="H609" t="str">
            <v>ba1</v>
          </cell>
          <cell r="I609" t="str">
            <v>baa2</v>
          </cell>
          <cell r="J609" t="str">
            <v>A3</v>
          </cell>
          <cell r="K609" t="str">
            <v>Baa3</v>
          </cell>
          <cell r="O609" t="str">
            <v>P-2</v>
          </cell>
          <cell r="P609" t="str">
            <v>Not on Watch</v>
          </cell>
        </row>
        <row r="610">
          <cell r="A610" t="str">
            <v>Raiffeisenlandesbank Niederoesterreich-Wien</v>
          </cell>
          <cell r="B610" t="str">
            <v>AUSTRIA</v>
          </cell>
          <cell r="C610" t="str">
            <v>Negative</v>
          </cell>
          <cell r="D610" t="str">
            <v>A3</v>
          </cell>
          <cell r="E610" t="str">
            <v>LT Bank Deposits - Fgn Curr</v>
          </cell>
          <cell r="F610" t="str">
            <v>A3</v>
          </cell>
          <cell r="G610" t="str">
            <v>D+</v>
          </cell>
          <cell r="H610" t="str">
            <v>baa3</v>
          </cell>
          <cell r="I610" t="str">
            <v>baa2</v>
          </cell>
          <cell r="J610" t="str">
            <v>A3</v>
          </cell>
          <cell r="K610" t="str">
            <v>Baa3</v>
          </cell>
          <cell r="O610" t="str">
            <v>P-2</v>
          </cell>
          <cell r="P610" t="str">
            <v>Not on Watch</v>
          </cell>
        </row>
        <row r="611">
          <cell r="A611" t="str">
            <v>Raiffeisenlandesbank Oberoesterreich AG</v>
          </cell>
          <cell r="B611" t="str">
            <v>AUSTRIA</v>
          </cell>
          <cell r="C611" t="str">
            <v>Negative</v>
          </cell>
          <cell r="D611" t="str">
            <v>A3</v>
          </cell>
          <cell r="E611" t="str">
            <v>LT Bank Deposits - Fgn Curr</v>
          </cell>
          <cell r="F611" t="str">
            <v>A3</v>
          </cell>
          <cell r="G611" t="str">
            <v>D+</v>
          </cell>
          <cell r="H611" t="str">
            <v>ba1</v>
          </cell>
          <cell r="I611" t="str">
            <v>baa2</v>
          </cell>
          <cell r="J611" t="str">
            <v>A3</v>
          </cell>
          <cell r="O611" t="str">
            <v>P-2</v>
          </cell>
          <cell r="P611" t="str">
            <v>Not on Watch</v>
          </cell>
        </row>
        <row r="612">
          <cell r="A612" t="str">
            <v>RCI Banque</v>
          </cell>
          <cell r="B612" t="str">
            <v>FRANCE</v>
          </cell>
          <cell r="C612" t="str">
            <v>Stable</v>
          </cell>
          <cell r="D612" t="str">
            <v>Baa3</v>
          </cell>
          <cell r="E612" t="str">
            <v>LT Bank Deposits - Fgn Curr</v>
          </cell>
          <cell r="F612" t="str">
            <v>Baa3</v>
          </cell>
          <cell r="G612" t="str">
            <v>D+</v>
          </cell>
          <cell r="H612" t="str">
            <v>baa3</v>
          </cell>
          <cell r="I612" t="str">
            <v>baa3</v>
          </cell>
          <cell r="J612" t="str">
            <v>Baa3</v>
          </cell>
          <cell r="K612" t="str">
            <v>Ba1</v>
          </cell>
          <cell r="O612" t="str">
            <v>P-3</v>
          </cell>
          <cell r="P612" t="str">
            <v>Not on Watch</v>
          </cell>
        </row>
        <row r="613">
          <cell r="A613" t="str">
            <v>Regions Bank</v>
          </cell>
          <cell r="B613" t="str">
            <v>UNITED STATES</v>
          </cell>
          <cell r="C613" t="str">
            <v>Stable</v>
          </cell>
          <cell r="D613" t="str">
            <v>Baa3</v>
          </cell>
          <cell r="E613" t="str">
            <v>LT Bank Deposits - Dom Curr</v>
          </cell>
          <cell r="F613" t="str">
            <v>Baa3</v>
          </cell>
          <cell r="G613" t="str">
            <v>D+</v>
          </cell>
          <cell r="H613" t="str">
            <v>baa3</v>
          </cell>
          <cell r="I613" t="str">
            <v>baa3</v>
          </cell>
          <cell r="K613" t="str">
            <v>Ba1</v>
          </cell>
          <cell r="O613" t="str">
            <v>P-3</v>
          </cell>
          <cell r="P613" t="str">
            <v>Not on Watch</v>
          </cell>
        </row>
        <row r="614">
          <cell r="A614" t="str">
            <v>RHB Bank Berhad</v>
          </cell>
          <cell r="B614" t="str">
            <v>MALAYSIA</v>
          </cell>
          <cell r="C614" t="str">
            <v>Stable</v>
          </cell>
          <cell r="D614" t="str">
            <v>A3</v>
          </cell>
          <cell r="E614" t="str">
            <v>LT Bank Deposits - Fgn Curr</v>
          </cell>
          <cell r="F614" t="str">
            <v>A3</v>
          </cell>
          <cell r="G614" t="str">
            <v>D+</v>
          </cell>
          <cell r="H614" t="str">
            <v>ba1</v>
          </cell>
          <cell r="I614" t="str">
            <v>ba1</v>
          </cell>
          <cell r="J614" t="str">
            <v>A3</v>
          </cell>
          <cell r="O614" t="str">
            <v>P-2</v>
          </cell>
          <cell r="P614" t="str">
            <v>Not on Watch</v>
          </cell>
        </row>
        <row r="615">
          <cell r="A615" t="str">
            <v>Royal Bank of Scotland N.V.</v>
          </cell>
          <cell r="B615" t="str">
            <v>NETHERLANDS</v>
          </cell>
          <cell r="C615" t="str">
            <v>Negative</v>
          </cell>
          <cell r="D615" t="str">
            <v>Baa1</v>
          </cell>
          <cell r="E615" t="str">
            <v>LT Bank Deposits - Fgn Curr</v>
          </cell>
          <cell r="F615" t="str">
            <v>Baa1</v>
          </cell>
          <cell r="G615" t="str">
            <v>D+</v>
          </cell>
          <cell r="H615" t="str">
            <v>ba1</v>
          </cell>
          <cell r="I615" t="str">
            <v>ba1</v>
          </cell>
          <cell r="J615" t="str">
            <v>Baa1</v>
          </cell>
          <cell r="K615" t="str">
            <v>Ba2</v>
          </cell>
          <cell r="L615" t="str">
            <v>(P)Ba3</v>
          </cell>
          <cell r="O615" t="str">
            <v>P-2</v>
          </cell>
          <cell r="P615" t="str">
            <v>Not on Watch</v>
          </cell>
        </row>
        <row r="616">
          <cell r="A616" t="str">
            <v>Royal Bank of Scotland plc</v>
          </cell>
          <cell r="B616" t="str">
            <v>UNITED KINGDOM</v>
          </cell>
          <cell r="C616" t="str">
            <v>Negative</v>
          </cell>
          <cell r="D616" t="str">
            <v>Baa1</v>
          </cell>
          <cell r="E616" t="str">
            <v>LT Bank Deposits - Fgn Curr</v>
          </cell>
          <cell r="F616" t="str">
            <v>Baa1</v>
          </cell>
          <cell r="G616" t="str">
            <v>D+</v>
          </cell>
          <cell r="H616" t="str">
            <v>ba1</v>
          </cell>
          <cell r="I616" t="str">
            <v>ba1</v>
          </cell>
          <cell r="J616" t="str">
            <v>Baa1</v>
          </cell>
          <cell r="K616" t="str">
            <v>Ba2</v>
          </cell>
          <cell r="L616" t="str">
            <v>Ba3</v>
          </cell>
          <cell r="O616" t="str">
            <v>P-2</v>
          </cell>
          <cell r="P616" t="str">
            <v>Not On Watch</v>
          </cell>
        </row>
        <row r="617">
          <cell r="A617" t="str">
            <v>Sberbank</v>
          </cell>
          <cell r="B617" t="str">
            <v>RUSSIA</v>
          </cell>
          <cell r="C617" t="str">
            <v>Negative (multiple)</v>
          </cell>
          <cell r="D617" t="str">
            <v>Baa1</v>
          </cell>
          <cell r="E617" t="str">
            <v>LT Bank Deposits - Fgn Curr</v>
          </cell>
          <cell r="F617" t="str">
            <v>Baa1</v>
          </cell>
          <cell r="G617" t="str">
            <v>D+</v>
          </cell>
          <cell r="H617" t="str">
            <v>baa3</v>
          </cell>
          <cell r="I617" t="str">
            <v>baa3</v>
          </cell>
          <cell r="J617" t="str">
            <v>Baa1</v>
          </cell>
          <cell r="O617" t="str">
            <v>P-2</v>
          </cell>
          <cell r="P617" t="str">
            <v>Not on Watch</v>
          </cell>
        </row>
        <row r="618">
          <cell r="A618" t="str">
            <v>Scotiabank Peru</v>
          </cell>
          <cell r="B618" t="str">
            <v>PERU</v>
          </cell>
          <cell r="C618" t="str">
            <v>Stable</v>
          </cell>
          <cell r="D618" t="str">
            <v>Baa1</v>
          </cell>
          <cell r="E618" t="str">
            <v>LT Bank Deposits - Fgn Curr</v>
          </cell>
          <cell r="F618" t="str">
            <v>Baa1</v>
          </cell>
          <cell r="G618" t="str">
            <v>D+</v>
          </cell>
          <cell r="H618" t="str">
            <v>baa3</v>
          </cell>
          <cell r="I618" t="str">
            <v>baa2</v>
          </cell>
          <cell r="K618" t="str">
            <v>Baa3</v>
          </cell>
          <cell r="O618" t="str">
            <v>P-2</v>
          </cell>
          <cell r="P618" t="str">
            <v>Not on Watch</v>
          </cell>
        </row>
        <row r="619">
          <cell r="A619" t="str">
            <v>SEB AG</v>
          </cell>
          <cell r="B619" t="str">
            <v>GERMANY</v>
          </cell>
          <cell r="C619" t="str">
            <v>Stable</v>
          </cell>
          <cell r="D619" t="str">
            <v>Baa1</v>
          </cell>
          <cell r="E619" t="str">
            <v>LT Bank Deposits - Fgn Curr</v>
          </cell>
          <cell r="F619" t="str">
            <v>Baa1</v>
          </cell>
          <cell r="G619" t="str">
            <v>D+</v>
          </cell>
          <cell r="H619" t="str">
            <v>ba1</v>
          </cell>
          <cell r="I619" t="str">
            <v>baa1</v>
          </cell>
          <cell r="O619" t="str">
            <v>P-2</v>
          </cell>
          <cell r="P619" t="str">
            <v>Not on Watch</v>
          </cell>
        </row>
        <row r="620">
          <cell r="A620" t="str">
            <v>Sharjah Islamic Bank PJSC</v>
          </cell>
          <cell r="B620" t="str">
            <v>UNITED ARAB EMIRATES</v>
          </cell>
          <cell r="C620" t="str">
            <v>Stable</v>
          </cell>
          <cell r="D620" t="str">
            <v>A3</v>
          </cell>
          <cell r="E620" t="str">
            <v>LT Issuer Rating - Fgn Curr</v>
          </cell>
          <cell r="G620" t="str">
            <v>D+</v>
          </cell>
          <cell r="H620" t="str">
            <v>baa3</v>
          </cell>
          <cell r="I620" t="str">
            <v>baa3</v>
          </cell>
          <cell r="O620" t="str">
            <v>P-2</v>
          </cell>
          <cell r="P620" t="str">
            <v>Not on Watch</v>
          </cell>
        </row>
        <row r="621">
          <cell r="A621" t="str">
            <v>SNS Bank N.V.</v>
          </cell>
          <cell r="B621" t="str">
            <v>NETHERLANDS</v>
          </cell>
          <cell r="C621" t="str">
            <v>Negative (multiple)</v>
          </cell>
          <cell r="D621" t="str">
            <v>Baa2</v>
          </cell>
          <cell r="E621" t="str">
            <v>LT Bank Deposits - Fgn Curr</v>
          </cell>
          <cell r="F621" t="str">
            <v>Baa2</v>
          </cell>
          <cell r="G621" t="str">
            <v>D+</v>
          </cell>
          <cell r="H621" t="str">
            <v>ba1</v>
          </cell>
          <cell r="I621" t="str">
            <v>ba1</v>
          </cell>
          <cell r="J621" t="str">
            <v>Baa2</v>
          </cell>
          <cell r="K621" t="str">
            <v>(P)Ba2</v>
          </cell>
          <cell r="O621" t="str">
            <v>P-2</v>
          </cell>
          <cell r="P621" t="str">
            <v>Not on Watch</v>
          </cell>
        </row>
        <row r="622">
          <cell r="A622" t="str">
            <v>Socram Banque</v>
          </cell>
          <cell r="B622" t="str">
            <v>FRANCE</v>
          </cell>
          <cell r="C622" t="str">
            <v>Stable</v>
          </cell>
          <cell r="D622" t="str">
            <v>Baa1</v>
          </cell>
          <cell r="E622" t="str">
            <v>LT Bank Deposits - Fgn Curr</v>
          </cell>
          <cell r="F622" t="str">
            <v>Baa1</v>
          </cell>
          <cell r="G622" t="str">
            <v>D+</v>
          </cell>
          <cell r="H622" t="str">
            <v>baa3</v>
          </cell>
          <cell r="I622" t="str">
            <v>baa1</v>
          </cell>
          <cell r="O622" t="str">
            <v>P-2</v>
          </cell>
          <cell r="P622" t="str">
            <v>Not on Watch</v>
          </cell>
        </row>
        <row r="623">
          <cell r="A623" t="str">
            <v>Standard Chartered Bank (Thai) Public Co Ltd</v>
          </cell>
          <cell r="B623" t="str">
            <v>THAILAND</v>
          </cell>
          <cell r="C623" t="str">
            <v>Stable</v>
          </cell>
          <cell r="D623" t="str">
            <v>Baa1</v>
          </cell>
          <cell r="E623" t="str">
            <v>LT Bank Deposits - Fgn Curr</v>
          </cell>
          <cell r="F623" t="str">
            <v>Baa1</v>
          </cell>
          <cell r="G623" t="str">
            <v>D+</v>
          </cell>
          <cell r="H623" t="str">
            <v>baa3</v>
          </cell>
          <cell r="I623" t="str">
            <v>a3</v>
          </cell>
          <cell r="O623" t="str">
            <v>P-2</v>
          </cell>
          <cell r="P623" t="str">
            <v>Not on Watch</v>
          </cell>
        </row>
        <row r="624">
          <cell r="A624" t="str">
            <v>State Bank of India</v>
          </cell>
          <cell r="B624" t="str">
            <v>INDIA</v>
          </cell>
          <cell r="C624" t="str">
            <v>Stable (multiple)</v>
          </cell>
          <cell r="D624" t="str">
            <v>Baa3</v>
          </cell>
          <cell r="E624" t="str">
            <v>LT Bank Deposits - Fgn Curr</v>
          </cell>
          <cell r="F624" t="str">
            <v>Baa3</v>
          </cell>
          <cell r="G624" t="str">
            <v>D+</v>
          </cell>
          <cell r="H624" t="str">
            <v>ba1</v>
          </cell>
          <cell r="I624" t="str">
            <v>ba1</v>
          </cell>
          <cell r="J624" t="str">
            <v>(P)Baa3</v>
          </cell>
          <cell r="K624" t="str">
            <v>(P)Ba1</v>
          </cell>
          <cell r="L624" t="str">
            <v>(P)Ba2</v>
          </cell>
          <cell r="N624" t="str">
            <v>B1</v>
          </cell>
          <cell r="O624" t="str">
            <v>P-3</v>
          </cell>
          <cell r="P624" t="str">
            <v>Not on Watch</v>
          </cell>
        </row>
        <row r="625">
          <cell r="A625" t="str">
            <v>Storebrand Bank</v>
          </cell>
          <cell r="B625" t="str">
            <v>NORWAY</v>
          </cell>
          <cell r="C625" t="str">
            <v>Negative (multiple)</v>
          </cell>
          <cell r="D625" t="str">
            <v>Baa1</v>
          </cell>
          <cell r="E625" t="str">
            <v>LT Bank Deposits - Fgn Curr</v>
          </cell>
          <cell r="F625" t="str">
            <v>Baa1</v>
          </cell>
          <cell r="G625" t="str">
            <v>D+</v>
          </cell>
          <cell r="H625" t="str">
            <v>baa3</v>
          </cell>
          <cell r="I625" t="str">
            <v>baa2</v>
          </cell>
          <cell r="O625" t="str">
            <v>P-2</v>
          </cell>
          <cell r="P625" t="str">
            <v>Not on Watch</v>
          </cell>
        </row>
        <row r="626">
          <cell r="A626" t="str">
            <v>T.C. Ziraat Bankasi</v>
          </cell>
          <cell r="B626" t="str">
            <v>TURKEY</v>
          </cell>
          <cell r="C626" t="str">
            <v>Negative</v>
          </cell>
          <cell r="D626" t="str">
            <v>Baa3</v>
          </cell>
          <cell r="E626" t="str">
            <v>LT Bank Deposits - Fgn Curr</v>
          </cell>
          <cell r="F626" t="str">
            <v>Baa3</v>
          </cell>
          <cell r="G626" t="str">
            <v>D+</v>
          </cell>
          <cell r="H626" t="str">
            <v>ba1</v>
          </cell>
          <cell r="I626" t="str">
            <v>ba1</v>
          </cell>
          <cell r="J626" t="str">
            <v>Baa3</v>
          </cell>
          <cell r="O626" t="str">
            <v>P-3</v>
          </cell>
          <cell r="P626" t="str">
            <v>Not on Watch</v>
          </cell>
        </row>
        <row r="627">
          <cell r="A627" t="str">
            <v>Turkiye Garanti Bankasi AS</v>
          </cell>
          <cell r="B627" t="str">
            <v>TURKEY</v>
          </cell>
          <cell r="C627" t="str">
            <v>Negative (multiple)</v>
          </cell>
          <cell r="D627" t="str">
            <v>Baa3</v>
          </cell>
          <cell r="E627" t="str">
            <v>LT Bank Deposits - Fgn Curr</v>
          </cell>
          <cell r="F627" t="str">
            <v>Baa3</v>
          </cell>
          <cell r="G627" t="str">
            <v>D+</v>
          </cell>
          <cell r="H627" t="str">
            <v>ba1</v>
          </cell>
          <cell r="I627" t="str">
            <v>ba1</v>
          </cell>
          <cell r="J627" t="str">
            <v>Baa3</v>
          </cell>
          <cell r="O627" t="str">
            <v>P-3</v>
          </cell>
          <cell r="P627" t="str">
            <v>Not On Watch</v>
          </cell>
        </row>
        <row r="628">
          <cell r="A628" t="str">
            <v>Turkiye Halk Bankasi A.S.</v>
          </cell>
          <cell r="B628" t="str">
            <v>TURKEY</v>
          </cell>
          <cell r="C628" t="str">
            <v>Negative (multiple)</v>
          </cell>
          <cell r="D628" t="str">
            <v>Baa3</v>
          </cell>
          <cell r="E628" t="str">
            <v>LT Bank Deposits - Fgn Curr</v>
          </cell>
          <cell r="F628" t="str">
            <v>Baa3</v>
          </cell>
          <cell r="G628" t="str">
            <v>D+</v>
          </cell>
          <cell r="H628" t="str">
            <v>ba1</v>
          </cell>
          <cell r="I628" t="str">
            <v>ba1</v>
          </cell>
          <cell r="J628" t="str">
            <v>Baa3</v>
          </cell>
          <cell r="O628" t="str">
            <v>P-3</v>
          </cell>
          <cell r="P628" t="str">
            <v>Not on Watch</v>
          </cell>
        </row>
        <row r="629">
          <cell r="A629" t="str">
            <v>Turkiye Is Bankasi AS</v>
          </cell>
          <cell r="B629" t="str">
            <v>TURKEY</v>
          </cell>
          <cell r="C629" t="str">
            <v>Negative (multiple)</v>
          </cell>
          <cell r="D629" t="str">
            <v>Baa3</v>
          </cell>
          <cell r="E629" t="str">
            <v>LT Bank Deposits - Fgn Curr</v>
          </cell>
          <cell r="F629" t="str">
            <v>Baa3</v>
          </cell>
          <cell r="G629" t="str">
            <v>D+</v>
          </cell>
          <cell r="H629" t="str">
            <v>ba1</v>
          </cell>
          <cell r="I629" t="str">
            <v>ba1</v>
          </cell>
          <cell r="J629" t="str">
            <v>Baa3</v>
          </cell>
          <cell r="K629" t="str">
            <v>Ba2</v>
          </cell>
          <cell r="O629" t="str">
            <v>P-3</v>
          </cell>
          <cell r="P629" t="str">
            <v>Not on Watch</v>
          </cell>
        </row>
        <row r="630">
          <cell r="A630" t="str">
            <v>Turkiye Sinai Kalkinma Bankasi A.S.</v>
          </cell>
          <cell r="B630" t="str">
            <v>TURKEY</v>
          </cell>
          <cell r="C630" t="str">
            <v>Negative (multiple)</v>
          </cell>
          <cell r="D630" t="str">
            <v>Baa3</v>
          </cell>
          <cell r="E630" t="str">
            <v>LT Issuer Rating - Fgn Curr</v>
          </cell>
          <cell r="G630" t="str">
            <v>D+</v>
          </cell>
          <cell r="H630" t="str">
            <v>ba1</v>
          </cell>
          <cell r="I630" t="str">
            <v>ba1</v>
          </cell>
          <cell r="O630" t="str">
            <v>P-3</v>
          </cell>
          <cell r="P630" t="str">
            <v>Not on Watch</v>
          </cell>
        </row>
        <row r="631">
          <cell r="A631" t="str">
            <v>Turkiye Vakiflar Bankasi TAO</v>
          </cell>
          <cell r="B631" t="str">
            <v>TURKEY</v>
          </cell>
          <cell r="C631" t="str">
            <v>Negative</v>
          </cell>
          <cell r="D631" t="str">
            <v>Baa3</v>
          </cell>
          <cell r="E631" t="str">
            <v>LT Bank Deposits - Fgn Curr</v>
          </cell>
          <cell r="F631" t="str">
            <v>Baa3</v>
          </cell>
          <cell r="G631" t="str">
            <v>D+</v>
          </cell>
          <cell r="H631" t="str">
            <v>ba1</v>
          </cell>
          <cell r="I631" t="str">
            <v>ba1</v>
          </cell>
          <cell r="J631" t="str">
            <v>Baa3</v>
          </cell>
          <cell r="K631" t="str">
            <v>Ba2</v>
          </cell>
          <cell r="O631" t="str">
            <v>P-3</v>
          </cell>
          <cell r="P631" t="str">
            <v>Not on Watch</v>
          </cell>
        </row>
        <row r="632">
          <cell r="A632" t="str">
            <v>UniCredit Bank AG</v>
          </cell>
          <cell r="B632" t="str">
            <v>GERMANY</v>
          </cell>
          <cell r="C632" t="str">
            <v>Negative (multiple)</v>
          </cell>
          <cell r="D632" t="str">
            <v>Baa1</v>
          </cell>
          <cell r="E632" t="str">
            <v>LT Bank Deposits - Fgn Curr</v>
          </cell>
          <cell r="F632" t="str">
            <v>Baa1</v>
          </cell>
          <cell r="G632" t="str">
            <v>D+</v>
          </cell>
          <cell r="H632" t="str">
            <v>baa3</v>
          </cell>
          <cell r="I632" t="str">
            <v>baa3</v>
          </cell>
          <cell r="J632" t="str">
            <v>Baa1</v>
          </cell>
          <cell r="K632" t="str">
            <v>Ba1</v>
          </cell>
          <cell r="O632" t="str">
            <v>P-2</v>
          </cell>
          <cell r="P632" t="str">
            <v>Not on Watch</v>
          </cell>
        </row>
        <row r="633">
          <cell r="A633" t="str">
            <v>UniCredit Bank Austria AG</v>
          </cell>
          <cell r="B633" t="str">
            <v>AUSTRIA</v>
          </cell>
          <cell r="C633" t="str">
            <v>Negative (multiple)</v>
          </cell>
          <cell r="D633" t="str">
            <v>Baa2</v>
          </cell>
          <cell r="E633" t="str">
            <v>LT Bank Deposits - Fgn Curr</v>
          </cell>
          <cell r="F633" t="str">
            <v>Baa2</v>
          </cell>
          <cell r="G633" t="str">
            <v>D+</v>
          </cell>
          <cell r="H633" t="str">
            <v>ba1</v>
          </cell>
          <cell r="I633" t="str">
            <v>ba1</v>
          </cell>
          <cell r="J633" t="str">
            <v>Baa2</v>
          </cell>
          <cell r="K633" t="str">
            <v>Ba2</v>
          </cell>
          <cell r="O633" t="str">
            <v>P-2</v>
          </cell>
          <cell r="P633" t="str">
            <v>Not on Watch</v>
          </cell>
        </row>
        <row r="634">
          <cell r="A634" t="str">
            <v>UniCredit Luxembourg S.A.</v>
          </cell>
          <cell r="B634" t="str">
            <v>LUXEMBOURG</v>
          </cell>
          <cell r="C634" t="str">
            <v>Stable</v>
          </cell>
          <cell r="D634" t="str">
            <v>Baa3</v>
          </cell>
          <cell r="E634" t="str">
            <v>LT Bank Deposits - Fgn Curr</v>
          </cell>
          <cell r="F634" t="str">
            <v>Baa3</v>
          </cell>
          <cell r="G634" t="str">
            <v>D+</v>
          </cell>
          <cell r="H634" t="str">
            <v>baa3</v>
          </cell>
          <cell r="I634" t="str">
            <v>baa3</v>
          </cell>
          <cell r="O634" t="str">
            <v>P-3</v>
          </cell>
          <cell r="P634" t="str">
            <v>Not on Watch</v>
          </cell>
        </row>
        <row r="635">
          <cell r="A635" t="str">
            <v>UniCredit SpA</v>
          </cell>
          <cell r="B635" t="str">
            <v>ITALY</v>
          </cell>
          <cell r="C635" t="str">
            <v>Negative (multiple)</v>
          </cell>
          <cell r="D635" t="str">
            <v>Baa2</v>
          </cell>
          <cell r="E635" t="str">
            <v>LT Bank Deposits - Fgn Curr</v>
          </cell>
          <cell r="F635" t="str">
            <v>Baa2</v>
          </cell>
          <cell r="G635" t="str">
            <v>D+</v>
          </cell>
          <cell r="H635" t="str">
            <v>ba1</v>
          </cell>
          <cell r="I635" t="str">
            <v>ba1</v>
          </cell>
          <cell r="J635" t="str">
            <v>Baa2</v>
          </cell>
          <cell r="K635" t="str">
            <v>Ba2</v>
          </cell>
          <cell r="L635" t="str">
            <v>Ba3</v>
          </cell>
          <cell r="N635" t="str">
            <v>B1</v>
          </cell>
          <cell r="O635" t="str">
            <v>P-2</v>
          </cell>
          <cell r="P635" t="str">
            <v>Not on Watch</v>
          </cell>
        </row>
        <row r="636">
          <cell r="A636" t="str">
            <v>Union National Bank PJSC</v>
          </cell>
          <cell r="B636" t="str">
            <v>UNITED ARAB EMIRATES</v>
          </cell>
          <cell r="C636" t="str">
            <v>Stable</v>
          </cell>
          <cell r="D636" t="str">
            <v>A1</v>
          </cell>
          <cell r="E636" t="str">
            <v>LT Bank Deposits - Fgn Curr</v>
          </cell>
          <cell r="F636" t="str">
            <v>A1</v>
          </cell>
          <cell r="G636" t="str">
            <v>D+</v>
          </cell>
          <cell r="H636" t="str">
            <v>baa3</v>
          </cell>
          <cell r="I636" t="str">
            <v>baa3</v>
          </cell>
          <cell r="J636" t="str">
            <v>A1</v>
          </cell>
          <cell r="O636" t="str">
            <v>P-1</v>
          </cell>
          <cell r="P636" t="str">
            <v>Not on Watch</v>
          </cell>
        </row>
        <row r="637">
          <cell r="A637" t="str">
            <v>Unione di Banche Italiane S.c.p.A.</v>
          </cell>
          <cell r="B637" t="str">
            <v>ITALY</v>
          </cell>
          <cell r="C637" t="str">
            <v>Negative</v>
          </cell>
          <cell r="D637" t="str">
            <v>Baa3</v>
          </cell>
          <cell r="E637" t="str">
            <v>LT Bank Deposits - Fgn Curr</v>
          </cell>
          <cell r="F637" t="str">
            <v>Baa3</v>
          </cell>
          <cell r="G637" t="str">
            <v>D+</v>
          </cell>
          <cell r="H637" t="str">
            <v>ba1</v>
          </cell>
          <cell r="I637" t="str">
            <v>ba1</v>
          </cell>
          <cell r="J637" t="str">
            <v>Baa3</v>
          </cell>
          <cell r="K637" t="str">
            <v>Ba2</v>
          </cell>
          <cell r="L637" t="str">
            <v>(P)Ba3</v>
          </cell>
          <cell r="O637" t="str">
            <v>P-3</v>
          </cell>
          <cell r="P637" t="str">
            <v>Not on Watch</v>
          </cell>
        </row>
        <row r="638">
          <cell r="A638" t="str">
            <v>United Arab Bank PJSC</v>
          </cell>
          <cell r="B638" t="str">
            <v>UNITED ARAB EMIRATES</v>
          </cell>
          <cell r="C638" t="str">
            <v>Stable</v>
          </cell>
          <cell r="D638" t="str">
            <v>Baa1</v>
          </cell>
          <cell r="E638" t="str">
            <v>LT Bank Deposits - Fgn Curr</v>
          </cell>
          <cell r="F638" t="str">
            <v>Baa1</v>
          </cell>
          <cell r="G638" t="str">
            <v>D+</v>
          </cell>
          <cell r="H638" t="str">
            <v>baa3</v>
          </cell>
          <cell r="I638" t="str">
            <v>baa2</v>
          </cell>
          <cell r="O638" t="str">
            <v>P-2</v>
          </cell>
          <cell r="P638" t="str">
            <v>Not on Watch</v>
          </cell>
        </row>
        <row r="639">
          <cell r="A639" t="str">
            <v>Volvofinans Bank AB</v>
          </cell>
          <cell r="B639" t="str">
            <v>SWEDEN</v>
          </cell>
          <cell r="C639" t="str">
            <v>Negative (multiple)</v>
          </cell>
          <cell r="D639" t="str">
            <v>Baa2</v>
          </cell>
          <cell r="E639" t="str">
            <v>LT Bank Deposits - Fgn Curr</v>
          </cell>
          <cell r="F639" t="str">
            <v>Baa2</v>
          </cell>
          <cell r="G639" t="str">
            <v>D+</v>
          </cell>
          <cell r="H639" t="str">
            <v>baa3</v>
          </cell>
          <cell r="I639" t="str">
            <v>baa3</v>
          </cell>
          <cell r="O639" t="str">
            <v>P-2</v>
          </cell>
          <cell r="P639" t="str">
            <v>Not on Watch</v>
          </cell>
        </row>
        <row r="640">
          <cell r="A640" t="str">
            <v>Vorarlberger Landes- und Hypothekenbank AG</v>
          </cell>
          <cell r="B640" t="str">
            <v>AUSTRIA</v>
          </cell>
          <cell r="C640" t="str">
            <v>Negative (multiple)</v>
          </cell>
          <cell r="D640" t="str">
            <v>A2</v>
          </cell>
          <cell r="E640" t="str">
            <v>LT Bank Deposits - Fgn Curr</v>
          </cell>
          <cell r="F640" t="str">
            <v>A2</v>
          </cell>
          <cell r="G640" t="str">
            <v>D+</v>
          </cell>
          <cell r="H640" t="str">
            <v>baa3</v>
          </cell>
          <cell r="I640" t="str">
            <v>baa3</v>
          </cell>
          <cell r="J640" t="str">
            <v>A2</v>
          </cell>
          <cell r="K640" t="str">
            <v>(P)Ba1</v>
          </cell>
          <cell r="O640" t="str">
            <v>P-1</v>
          </cell>
          <cell r="P640" t="str">
            <v>Not on Watch</v>
          </cell>
        </row>
        <row r="641">
          <cell r="A641" t="str">
            <v>Yapi ve Kredi Bankasi AS</v>
          </cell>
          <cell r="B641" t="str">
            <v>TURKEY</v>
          </cell>
          <cell r="C641" t="str">
            <v>Negative</v>
          </cell>
          <cell r="D641" t="str">
            <v>Baa3</v>
          </cell>
          <cell r="E641" t="str">
            <v>LT Bank Deposits - Fgn Curr</v>
          </cell>
          <cell r="F641" t="str">
            <v>Baa3</v>
          </cell>
          <cell r="G641" t="str">
            <v>D+</v>
          </cell>
          <cell r="H641" t="str">
            <v>ba1</v>
          </cell>
          <cell r="I641" t="str">
            <v>ba1</v>
          </cell>
          <cell r="J641" t="str">
            <v>Baa3</v>
          </cell>
          <cell r="K641" t="str">
            <v>Ba2</v>
          </cell>
          <cell r="O641" t="str">
            <v>P-3</v>
          </cell>
          <cell r="P641" t="str">
            <v>Not on Watch</v>
          </cell>
        </row>
        <row r="642">
          <cell r="A642" t="str">
            <v>Yes Bank Limited</v>
          </cell>
          <cell r="B642" t="str">
            <v>INDIA</v>
          </cell>
          <cell r="C642" t="str">
            <v>Stable</v>
          </cell>
          <cell r="D642" t="str">
            <v>Baa3</v>
          </cell>
          <cell r="E642" t="str">
            <v>LT Bank Deposits - Fgn Curr</v>
          </cell>
          <cell r="F642" t="str">
            <v>Baa3</v>
          </cell>
          <cell r="G642" t="str">
            <v>D+</v>
          </cell>
          <cell r="H642" t="str">
            <v>ba1</v>
          </cell>
          <cell r="I642" t="str">
            <v>ba1</v>
          </cell>
          <cell r="O642" t="str">
            <v>P-3</v>
          </cell>
          <cell r="P642" t="str">
            <v>Not on Watch</v>
          </cell>
        </row>
        <row r="643">
          <cell r="A643" t="str">
            <v>ZAO Raiffeisenbank</v>
          </cell>
          <cell r="B643" t="str">
            <v>RUSSIA</v>
          </cell>
          <cell r="C643" t="str">
            <v>Stable</v>
          </cell>
          <cell r="D643" t="str">
            <v>Baa3</v>
          </cell>
          <cell r="E643" t="str">
            <v>LT Bank Deposits - Fgn Curr</v>
          </cell>
          <cell r="F643" t="str">
            <v>Baa3</v>
          </cell>
          <cell r="G643" t="str">
            <v>D+</v>
          </cell>
          <cell r="H643" t="str">
            <v>baa3</v>
          </cell>
          <cell r="I643" t="str">
            <v>baa3</v>
          </cell>
          <cell r="J643" t="str">
            <v>Baa3</v>
          </cell>
          <cell r="O643" t="str">
            <v>P-3</v>
          </cell>
          <cell r="P643" t="str">
            <v>Not on Watch</v>
          </cell>
        </row>
        <row r="644">
          <cell r="A644" t="str">
            <v>Zions First National Bank</v>
          </cell>
          <cell r="B644" t="str">
            <v>UNITED STATES</v>
          </cell>
          <cell r="C644" t="str">
            <v>Stable</v>
          </cell>
          <cell r="D644" t="str">
            <v>Baa3</v>
          </cell>
          <cell r="E644" t="str">
            <v>LT Bank Deposits - Dom Curr</v>
          </cell>
          <cell r="F644" t="str">
            <v>Baa3</v>
          </cell>
          <cell r="G644" t="str">
            <v>D+</v>
          </cell>
          <cell r="H644" t="str">
            <v>baa3</v>
          </cell>
          <cell r="I644" t="str">
            <v>baa3</v>
          </cell>
          <cell r="O644" t="str">
            <v>P-3</v>
          </cell>
          <cell r="P644" t="str">
            <v>Not on Watch</v>
          </cell>
        </row>
        <row r="645">
          <cell r="A645" t="str">
            <v>Abanka Vipa d.d.</v>
          </cell>
          <cell r="B645" t="str">
            <v>SLOVENIA</v>
          </cell>
          <cell r="C645" t="str">
            <v>Ratings Under Review</v>
          </cell>
          <cell r="D645" t="str">
            <v>Caa2</v>
          </cell>
          <cell r="E645" t="str">
            <v>LT Bank Deposits - Fgn Curr</v>
          </cell>
          <cell r="G645" t="str">
            <v>E</v>
          </cell>
          <cell r="H645" t="str">
            <v>caa3</v>
          </cell>
          <cell r="I645" t="str">
            <v>caa3</v>
          </cell>
          <cell r="O645" t="str">
            <v>NP</v>
          </cell>
          <cell r="P645" t="str">
            <v>Possible Upgrade</v>
          </cell>
        </row>
        <row r="646">
          <cell r="A646" t="str">
            <v>African Bank Limited</v>
          </cell>
          <cell r="B646" t="str">
            <v>SOUTH AFRICA</v>
          </cell>
          <cell r="C646" t="str">
            <v>Ratings Under Review</v>
          </cell>
          <cell r="D646" t="str">
            <v>Caa2</v>
          </cell>
          <cell r="E646" t="str">
            <v>LT Bank Deposits - Fgn Curr</v>
          </cell>
          <cell r="G646" t="str">
            <v>E</v>
          </cell>
          <cell r="H646" t="str">
            <v>ca</v>
          </cell>
          <cell r="I646" t="str">
            <v>ca</v>
          </cell>
          <cell r="K646" t="str">
            <v>(P)C</v>
          </cell>
          <cell r="O646" t="str">
            <v>NP</v>
          </cell>
          <cell r="P646" t="str">
            <v>Possible Downgrade</v>
          </cell>
        </row>
        <row r="647">
          <cell r="A647" t="str">
            <v>Agrobank</v>
          </cell>
          <cell r="B647" t="str">
            <v>UZBEKISTAN</v>
          </cell>
          <cell r="C647" t="str">
            <v>Stable</v>
          </cell>
          <cell r="D647" t="str">
            <v>Caa1</v>
          </cell>
          <cell r="E647" t="str">
            <v>LT Bank Deposits - Fgn Curr</v>
          </cell>
          <cell r="F647" t="str">
            <v>Caa1</v>
          </cell>
          <cell r="G647" t="str">
            <v>E</v>
          </cell>
          <cell r="H647" t="str">
            <v>ca</v>
          </cell>
          <cell r="I647" t="str">
            <v>ca</v>
          </cell>
          <cell r="O647" t="str">
            <v>NP</v>
          </cell>
          <cell r="P647" t="str">
            <v>Not on Watch</v>
          </cell>
        </row>
        <row r="648">
          <cell r="A648" t="str">
            <v>Alliance Bank</v>
          </cell>
          <cell r="B648" t="str">
            <v>KAZAKHSTAN</v>
          </cell>
          <cell r="C648" t="str">
            <v>Developing</v>
          </cell>
          <cell r="D648" t="str">
            <v>Caa2</v>
          </cell>
          <cell r="E648" t="str">
            <v>LT Bank Deposits - Fgn Curr</v>
          </cell>
          <cell r="F648" t="str">
            <v>Caa2</v>
          </cell>
          <cell r="G648" t="str">
            <v>E</v>
          </cell>
          <cell r="H648" t="str">
            <v>c</v>
          </cell>
          <cell r="I648" t="str">
            <v>c</v>
          </cell>
          <cell r="J648" t="str">
            <v>C</v>
          </cell>
          <cell r="K648" t="str">
            <v>C</v>
          </cell>
          <cell r="O648" t="str">
            <v>NP</v>
          </cell>
          <cell r="P648" t="str">
            <v>Not on Watch</v>
          </cell>
        </row>
        <row r="649">
          <cell r="A649" t="str">
            <v>Allied Bank Limited</v>
          </cell>
          <cell r="B649" t="str">
            <v>PAKISTAN</v>
          </cell>
          <cell r="C649" t="str">
            <v>Stable</v>
          </cell>
          <cell r="D649" t="str">
            <v>Caa2</v>
          </cell>
          <cell r="E649" t="str">
            <v>LT Bank Deposits - Fgn Curr</v>
          </cell>
          <cell r="F649" t="str">
            <v>Caa2</v>
          </cell>
          <cell r="G649" t="str">
            <v>E</v>
          </cell>
          <cell r="H649" t="str">
            <v>caa1</v>
          </cell>
          <cell r="I649" t="str">
            <v>caa1</v>
          </cell>
          <cell r="O649" t="str">
            <v>NP</v>
          </cell>
          <cell r="P649" t="str">
            <v>Not on Watch</v>
          </cell>
        </row>
        <row r="650">
          <cell r="A650" t="str">
            <v>Alpha Bank AE</v>
          </cell>
          <cell r="B650" t="str">
            <v>GREECE</v>
          </cell>
          <cell r="C650" t="str">
            <v>Stable</v>
          </cell>
          <cell r="D650" t="str">
            <v>Caa1</v>
          </cell>
          <cell r="E650" t="str">
            <v>LT Bank Deposits - Fgn Curr</v>
          </cell>
          <cell r="F650" t="str">
            <v>Caa1</v>
          </cell>
          <cell r="G650" t="str">
            <v>E</v>
          </cell>
          <cell r="H650" t="str">
            <v>caa2</v>
          </cell>
          <cell r="I650" t="str">
            <v>caa2</v>
          </cell>
          <cell r="J650" t="str">
            <v>(P)Caa1</v>
          </cell>
          <cell r="K650" t="str">
            <v>(P)Caa3</v>
          </cell>
          <cell r="O650" t="str">
            <v>NP</v>
          </cell>
          <cell r="P650" t="str">
            <v>Not on Watch</v>
          </cell>
        </row>
        <row r="651">
          <cell r="A651" t="str">
            <v>Asia Commercial Bank</v>
          </cell>
          <cell r="B651" t="str">
            <v>VIETNAM</v>
          </cell>
          <cell r="C651" t="str">
            <v>Stable</v>
          </cell>
          <cell r="D651" t="str">
            <v>B3</v>
          </cell>
          <cell r="E651" t="str">
            <v>LT Bank Deposits - Fgn Curr</v>
          </cell>
          <cell r="F651" t="str">
            <v>B3</v>
          </cell>
          <cell r="G651" t="str">
            <v>E</v>
          </cell>
          <cell r="H651" t="str">
            <v>caa1</v>
          </cell>
          <cell r="I651" t="str">
            <v>caa1</v>
          </cell>
          <cell r="O651" t="str">
            <v>NP</v>
          </cell>
          <cell r="P651" t="str">
            <v>Not on Watch</v>
          </cell>
        </row>
        <row r="652">
          <cell r="A652" t="str">
            <v>Asya Katilim Bankasi A.S.</v>
          </cell>
          <cell r="B652" t="str">
            <v>TURKEY</v>
          </cell>
          <cell r="C652" t="str">
            <v>Ratings Under Review</v>
          </cell>
          <cell r="D652" t="str">
            <v>Caa1</v>
          </cell>
          <cell r="E652" t="str">
            <v>LT Bank Deposits - Fgn Curr</v>
          </cell>
          <cell r="F652" t="str">
            <v>Ba2</v>
          </cell>
          <cell r="G652" t="str">
            <v>E</v>
          </cell>
          <cell r="H652" t="str">
            <v>caa3</v>
          </cell>
          <cell r="I652" t="str">
            <v>caa3</v>
          </cell>
          <cell r="O652" t="str">
            <v>NP</v>
          </cell>
          <cell r="P652" t="str">
            <v>Possible Downgrade</v>
          </cell>
        </row>
        <row r="653">
          <cell r="A653" t="str">
            <v>ATF Bank</v>
          </cell>
          <cell r="B653" t="str">
            <v>KAZAKHSTAN</v>
          </cell>
          <cell r="C653" t="str">
            <v>Negative (multiple)</v>
          </cell>
          <cell r="D653" t="str">
            <v>Caa1</v>
          </cell>
          <cell r="E653" t="str">
            <v>LT Bank Deposits - Fgn Curr</v>
          </cell>
          <cell r="F653" t="str">
            <v>Caa1</v>
          </cell>
          <cell r="G653" t="str">
            <v>E</v>
          </cell>
          <cell r="H653" t="str">
            <v>caa2</v>
          </cell>
          <cell r="I653" t="str">
            <v>caa2</v>
          </cell>
          <cell r="J653" t="str">
            <v>Caa2</v>
          </cell>
          <cell r="L653" t="str">
            <v>Ca</v>
          </cell>
          <cell r="O653" t="str">
            <v>NP</v>
          </cell>
          <cell r="P653" t="str">
            <v>Not on Watch</v>
          </cell>
        </row>
        <row r="654">
          <cell r="A654" t="str">
            <v>Attica Bank S.A.</v>
          </cell>
          <cell r="B654" t="str">
            <v>GREECE</v>
          </cell>
          <cell r="C654" t="str">
            <v>Negative (multiple)</v>
          </cell>
          <cell r="D654" t="str">
            <v>Caa2</v>
          </cell>
          <cell r="E654" t="str">
            <v>LT Bank Deposits - Fgn Curr</v>
          </cell>
          <cell r="F654" t="str">
            <v>Caa2</v>
          </cell>
          <cell r="G654" t="str">
            <v>E</v>
          </cell>
          <cell r="H654" t="str">
            <v>caa3</v>
          </cell>
          <cell r="I654" t="str">
            <v>caa3</v>
          </cell>
          <cell r="O654" t="str">
            <v>NP</v>
          </cell>
          <cell r="P654" t="str">
            <v>Not on Watch</v>
          </cell>
        </row>
        <row r="655">
          <cell r="A655" t="str">
            <v>Bahrain Islamic Bank</v>
          </cell>
          <cell r="B655" t="str">
            <v>BAHRAIN</v>
          </cell>
          <cell r="C655" t="str">
            <v>Negative (multiple)</v>
          </cell>
          <cell r="D655" t="str">
            <v>Ba3</v>
          </cell>
          <cell r="E655" t="str">
            <v>LT Issuer Rating - Fgn Curr</v>
          </cell>
          <cell r="G655" t="str">
            <v>E</v>
          </cell>
          <cell r="H655" t="str">
            <v>caa1</v>
          </cell>
          <cell r="I655" t="str">
            <v>caa1</v>
          </cell>
          <cell r="O655" t="str">
            <v>NP</v>
          </cell>
          <cell r="P655" t="str">
            <v>Not on Watch</v>
          </cell>
        </row>
        <row r="656">
          <cell r="A656" t="str">
            <v>Banca Carige S.p.A.</v>
          </cell>
          <cell r="B656" t="str">
            <v>ITALY</v>
          </cell>
          <cell r="C656" t="str">
            <v>Negative</v>
          </cell>
          <cell r="D656" t="str">
            <v>Caa1</v>
          </cell>
          <cell r="E656" t="str">
            <v>LT Bank Deposits - Fgn Curr</v>
          </cell>
          <cell r="F656" t="str">
            <v>Caa1</v>
          </cell>
          <cell r="G656" t="str">
            <v>E</v>
          </cell>
          <cell r="H656" t="str">
            <v>caa3</v>
          </cell>
          <cell r="I656" t="str">
            <v>caa3</v>
          </cell>
          <cell r="O656" t="str">
            <v>NP</v>
          </cell>
          <cell r="P656" t="str">
            <v>Not on Watch</v>
          </cell>
        </row>
        <row r="657">
          <cell r="A657" t="str">
            <v>Banca Monte dei Paschi di Siena S.p.A.</v>
          </cell>
          <cell r="B657" t="str">
            <v>ITALY</v>
          </cell>
          <cell r="C657" t="str">
            <v>Negative (multiple)</v>
          </cell>
          <cell r="D657" t="str">
            <v>B1</v>
          </cell>
          <cell r="E657" t="str">
            <v>LT Bank Deposits - Fgn Curr</v>
          </cell>
          <cell r="F657" t="str">
            <v>B1</v>
          </cell>
          <cell r="G657" t="str">
            <v>E</v>
          </cell>
          <cell r="H657" t="str">
            <v>caa2</v>
          </cell>
          <cell r="I657" t="str">
            <v>caa2</v>
          </cell>
          <cell r="J657" t="str">
            <v>B1</v>
          </cell>
          <cell r="K657" t="str">
            <v>Caa3</v>
          </cell>
          <cell r="L657" t="str">
            <v>Ca</v>
          </cell>
          <cell r="O657" t="str">
            <v>NP</v>
          </cell>
          <cell r="P657" t="str">
            <v>Not on Watch</v>
          </cell>
        </row>
        <row r="658">
          <cell r="A658" t="str">
            <v>Banco CEISS</v>
          </cell>
          <cell r="B658" t="str">
            <v>SPAIN</v>
          </cell>
          <cell r="C658" t="str">
            <v>Stable</v>
          </cell>
          <cell r="D658" t="str">
            <v>B2</v>
          </cell>
          <cell r="E658" t="str">
            <v>LT Bank Deposits - Fgn Curr</v>
          </cell>
          <cell r="F658" t="str">
            <v>B2</v>
          </cell>
          <cell r="G658" t="str">
            <v>E</v>
          </cell>
          <cell r="H658" t="str">
            <v>caa1</v>
          </cell>
          <cell r="I658" t="str">
            <v>b2</v>
          </cell>
          <cell r="J658" t="str">
            <v>(P)B2</v>
          </cell>
          <cell r="O658" t="str">
            <v>NP</v>
          </cell>
          <cell r="P658" t="str">
            <v>Not on Watch</v>
          </cell>
        </row>
        <row r="659">
          <cell r="A659" t="str">
            <v>Banco Cetelem Argentina S.A.</v>
          </cell>
          <cell r="B659" t="str">
            <v>ARGENTINA</v>
          </cell>
          <cell r="C659" t="str">
            <v>Negative (multiple)</v>
          </cell>
          <cell r="D659" t="str">
            <v>Caa2</v>
          </cell>
          <cell r="E659" t="str">
            <v>LT Bank Deposits - Fgn Curr</v>
          </cell>
          <cell r="F659" t="str">
            <v>Caa2</v>
          </cell>
          <cell r="G659" t="str">
            <v>E</v>
          </cell>
          <cell r="H659" t="str">
            <v>caa1</v>
          </cell>
          <cell r="I659" t="str">
            <v>a3</v>
          </cell>
          <cell r="O659" t="str">
            <v>NP</v>
          </cell>
          <cell r="P659" t="str">
            <v>Not on Watch</v>
          </cell>
        </row>
        <row r="660">
          <cell r="A660" t="str">
            <v>Banco Comafi S.A.</v>
          </cell>
          <cell r="B660" t="str">
            <v>ARGENTINA</v>
          </cell>
          <cell r="C660" t="str">
            <v>Negative (multiple)</v>
          </cell>
          <cell r="D660" t="str">
            <v>Caa2</v>
          </cell>
          <cell r="E660" t="str">
            <v>LT Bank Deposits - Fgn Curr</v>
          </cell>
          <cell r="F660" t="str">
            <v>Caa2</v>
          </cell>
          <cell r="G660" t="str">
            <v>E</v>
          </cell>
          <cell r="H660" t="str">
            <v>caa1</v>
          </cell>
          <cell r="I660" t="str">
            <v>caa1</v>
          </cell>
          <cell r="J660" t="str">
            <v>Caa1</v>
          </cell>
          <cell r="O660" t="str">
            <v>NP</v>
          </cell>
          <cell r="P660" t="str">
            <v>Not on Watch</v>
          </cell>
        </row>
        <row r="661">
          <cell r="A661" t="str">
            <v>Banco Comercial Portugues, S.A.</v>
          </cell>
          <cell r="B661" t="str">
            <v>PORTUGAL</v>
          </cell>
          <cell r="C661" t="str">
            <v>Negative</v>
          </cell>
          <cell r="D661" t="str">
            <v>B1</v>
          </cell>
          <cell r="E661" t="str">
            <v>LT Bank Deposits - Fgn Curr</v>
          </cell>
          <cell r="F661" t="str">
            <v>B1</v>
          </cell>
          <cell r="G661" t="str">
            <v>E</v>
          </cell>
          <cell r="H661" t="str">
            <v>caa2</v>
          </cell>
          <cell r="I661" t="str">
            <v>caa2</v>
          </cell>
          <cell r="J661" t="str">
            <v>B1</v>
          </cell>
          <cell r="K661" t="str">
            <v>A2</v>
          </cell>
          <cell r="N661" t="str">
            <v>C</v>
          </cell>
          <cell r="O661" t="str">
            <v>NP</v>
          </cell>
          <cell r="P661" t="str">
            <v>Not on Watch</v>
          </cell>
        </row>
        <row r="662">
          <cell r="A662" t="str">
            <v>Banco de Corrientes S.A.</v>
          </cell>
          <cell r="B662" t="str">
            <v>ARGENTINA</v>
          </cell>
          <cell r="C662" t="str">
            <v>Negative (multiple)</v>
          </cell>
          <cell r="D662" t="str">
            <v>Caa2</v>
          </cell>
          <cell r="E662" t="str">
            <v>LT Bank Deposits - Fgn Curr</v>
          </cell>
          <cell r="F662" t="str">
            <v>Caa2</v>
          </cell>
          <cell r="G662" t="str">
            <v>E</v>
          </cell>
          <cell r="H662" t="str">
            <v>caa1</v>
          </cell>
          <cell r="I662" t="str">
            <v>caa1</v>
          </cell>
          <cell r="O662" t="str">
            <v>NP</v>
          </cell>
          <cell r="P662" t="str">
            <v>Not on Watch</v>
          </cell>
        </row>
        <row r="663">
          <cell r="A663" t="str">
            <v>Banco de Galicia y Buenos Aires S.A.</v>
          </cell>
          <cell r="B663" t="str">
            <v>ARGENTINA</v>
          </cell>
          <cell r="C663" t="str">
            <v>Negative (multiple)</v>
          </cell>
          <cell r="D663" t="str">
            <v>Caa2</v>
          </cell>
          <cell r="E663" t="str">
            <v>LT Bank Deposits</v>
          </cell>
          <cell r="F663" t="str">
            <v>Caa2</v>
          </cell>
          <cell r="G663" t="str">
            <v>E</v>
          </cell>
          <cell r="H663" t="str">
            <v>caa1</v>
          </cell>
          <cell r="I663" t="str">
            <v>caa1</v>
          </cell>
          <cell r="J663" t="str">
            <v>Caa1</v>
          </cell>
          <cell r="K663" t="str">
            <v>Caa2</v>
          </cell>
          <cell r="O663" t="str">
            <v>NP</v>
          </cell>
          <cell r="P663" t="str">
            <v>Not on Watch</v>
          </cell>
        </row>
        <row r="664">
          <cell r="A664" t="str">
            <v>Banco de la Ciudad de Buenos Aires</v>
          </cell>
          <cell r="B664" t="str">
            <v>ARGENTINA</v>
          </cell>
          <cell r="C664" t="str">
            <v>Negative (multiple)</v>
          </cell>
          <cell r="D664" t="str">
            <v>Caa2</v>
          </cell>
          <cell r="E664" t="str">
            <v>LT Bank Deposits - Fgn Curr</v>
          </cell>
          <cell r="F664" t="str">
            <v>Caa2</v>
          </cell>
          <cell r="G664" t="str">
            <v>E</v>
          </cell>
          <cell r="H664" t="str">
            <v>caa1</v>
          </cell>
          <cell r="I664" t="str">
            <v>caa1</v>
          </cell>
          <cell r="J664" t="str">
            <v>Caa1</v>
          </cell>
          <cell r="O664" t="str">
            <v>NP</v>
          </cell>
          <cell r="P664" t="str">
            <v>Not on Watch</v>
          </cell>
        </row>
        <row r="665">
          <cell r="A665" t="str">
            <v>Banco de la Provincia de Cordoba S.A.</v>
          </cell>
          <cell r="B665" t="str">
            <v>ARGENTINA</v>
          </cell>
          <cell r="C665" t="str">
            <v>Negative (multiple)</v>
          </cell>
          <cell r="D665" t="str">
            <v>Caa2</v>
          </cell>
          <cell r="E665" t="str">
            <v>LT Bank Deposits - Fgn Curr</v>
          </cell>
          <cell r="F665" t="str">
            <v>Caa2</v>
          </cell>
          <cell r="G665" t="str">
            <v>E</v>
          </cell>
          <cell r="H665" t="str">
            <v>caa1</v>
          </cell>
          <cell r="I665" t="str">
            <v>caa1</v>
          </cell>
          <cell r="O665" t="str">
            <v>NP</v>
          </cell>
          <cell r="P665" t="str">
            <v>Not on Watch</v>
          </cell>
        </row>
        <row r="666">
          <cell r="A666" t="str">
            <v>Banco de Santiago del Estero S.A.</v>
          </cell>
          <cell r="B666" t="str">
            <v>ARGENTINA</v>
          </cell>
          <cell r="C666" t="str">
            <v>Negative (multiple)</v>
          </cell>
          <cell r="D666" t="str">
            <v>Caa2</v>
          </cell>
          <cell r="E666" t="str">
            <v>LT Bank Deposits - Fgn Curr</v>
          </cell>
          <cell r="F666" t="str">
            <v>Caa2</v>
          </cell>
          <cell r="G666" t="str">
            <v>E</v>
          </cell>
          <cell r="H666" t="str">
            <v>caa1</v>
          </cell>
          <cell r="I666" t="str">
            <v>caa1</v>
          </cell>
          <cell r="O666" t="str">
            <v>NP</v>
          </cell>
          <cell r="P666" t="str">
            <v>Not on Watch</v>
          </cell>
        </row>
        <row r="667">
          <cell r="A667" t="str">
            <v>Banco de Servicios y Transacciones S.A.</v>
          </cell>
          <cell r="B667" t="str">
            <v>ARGENTINA</v>
          </cell>
          <cell r="C667" t="str">
            <v>Negative (multiple)</v>
          </cell>
          <cell r="D667" t="str">
            <v>Caa2</v>
          </cell>
          <cell r="E667" t="str">
            <v>LT Bank Deposits - Fgn Curr</v>
          </cell>
          <cell r="F667" t="str">
            <v>Caa2</v>
          </cell>
          <cell r="G667" t="str">
            <v>E</v>
          </cell>
          <cell r="H667" t="str">
            <v>caa1</v>
          </cell>
          <cell r="I667" t="str">
            <v>caa1</v>
          </cell>
          <cell r="J667" t="str">
            <v>Caa1</v>
          </cell>
          <cell r="K667" t="str">
            <v>Caa2</v>
          </cell>
          <cell r="O667" t="str">
            <v>NP</v>
          </cell>
          <cell r="P667" t="str">
            <v>Not on Watch</v>
          </cell>
        </row>
        <row r="668">
          <cell r="A668" t="str">
            <v>Banco de Valores S.A.</v>
          </cell>
          <cell r="B668" t="str">
            <v>ARGENTINA</v>
          </cell>
          <cell r="C668" t="str">
            <v>Negative (multiple)</v>
          </cell>
          <cell r="D668" t="str">
            <v>Caa2</v>
          </cell>
          <cell r="E668" t="str">
            <v>LT Bank Deposits - Fgn Curr</v>
          </cell>
          <cell r="F668" t="str">
            <v>Caa2</v>
          </cell>
          <cell r="G668" t="str">
            <v>E</v>
          </cell>
          <cell r="H668" t="str">
            <v>caa1</v>
          </cell>
          <cell r="I668" t="str">
            <v>caa1</v>
          </cell>
          <cell r="O668" t="str">
            <v>NP</v>
          </cell>
          <cell r="P668" t="str">
            <v>Not on Watch</v>
          </cell>
        </row>
        <row r="669">
          <cell r="A669" t="str">
            <v>Banco del Chubut S.A.</v>
          </cell>
          <cell r="B669" t="str">
            <v>ARGENTINA</v>
          </cell>
          <cell r="C669" t="str">
            <v>Negative (multiple)</v>
          </cell>
          <cell r="D669" t="str">
            <v>Caa2</v>
          </cell>
          <cell r="E669" t="str">
            <v>LT Bank Deposits - Fgn Curr</v>
          </cell>
          <cell r="F669" t="str">
            <v>Caa2</v>
          </cell>
          <cell r="G669" t="str">
            <v>E</v>
          </cell>
          <cell r="H669" t="str">
            <v>caa1</v>
          </cell>
          <cell r="I669" t="str">
            <v>caa1</v>
          </cell>
          <cell r="O669" t="str">
            <v>NP</v>
          </cell>
          <cell r="P669" t="str">
            <v>Not on Watch</v>
          </cell>
        </row>
        <row r="670">
          <cell r="A670" t="str">
            <v>Banco del Tucuman S.A.</v>
          </cell>
          <cell r="B670" t="str">
            <v>ARGENTINA</v>
          </cell>
          <cell r="C670" t="str">
            <v>Negative (multiple)</v>
          </cell>
          <cell r="D670" t="str">
            <v>Caa2</v>
          </cell>
          <cell r="E670" t="str">
            <v>LT Bank Deposits - Fgn Curr</v>
          </cell>
          <cell r="F670" t="str">
            <v>Caa2</v>
          </cell>
          <cell r="G670" t="str">
            <v>E</v>
          </cell>
          <cell r="H670" t="str">
            <v>caa1</v>
          </cell>
          <cell r="I670" t="str">
            <v>caa1</v>
          </cell>
          <cell r="O670" t="str">
            <v>NP</v>
          </cell>
          <cell r="P670" t="str">
            <v>Not on Watch</v>
          </cell>
        </row>
        <row r="671">
          <cell r="A671" t="str">
            <v>Banco Espirito Santo, S.A.</v>
          </cell>
          <cell r="B671" t="str">
            <v>PORTUGAL</v>
          </cell>
          <cell r="C671" t="str">
            <v>Stable</v>
          </cell>
          <cell r="D671" t="str">
            <v>C</v>
          </cell>
          <cell r="E671" t="str">
            <v>Subordinate - Dom Curr</v>
          </cell>
          <cell r="F671" t="str">
            <v>Ba3</v>
          </cell>
          <cell r="G671" t="str">
            <v>E</v>
          </cell>
          <cell r="H671" t="str">
            <v>ca</v>
          </cell>
          <cell r="I671" t="str">
            <v>ca</v>
          </cell>
          <cell r="J671" t="str">
            <v>A1</v>
          </cell>
          <cell r="K671" t="str">
            <v>C</v>
          </cell>
          <cell r="L671" t="str">
            <v>A2</v>
          </cell>
          <cell r="P671" t="str">
            <v>Not on Watch</v>
          </cell>
        </row>
        <row r="672">
          <cell r="A672" t="str">
            <v>Banco Finansur S.A.</v>
          </cell>
          <cell r="B672" t="str">
            <v>ARGENTINA</v>
          </cell>
          <cell r="C672" t="str">
            <v>Negative (multiple)</v>
          </cell>
          <cell r="D672" t="str">
            <v>Caa2</v>
          </cell>
          <cell r="E672" t="str">
            <v>LT Bank Deposits - Fgn Curr</v>
          </cell>
          <cell r="F672" t="str">
            <v>Caa2</v>
          </cell>
          <cell r="G672" t="str">
            <v>E</v>
          </cell>
          <cell r="H672" t="str">
            <v>caa1</v>
          </cell>
          <cell r="I672" t="str">
            <v>caa1</v>
          </cell>
          <cell r="J672" t="str">
            <v>Caa1</v>
          </cell>
          <cell r="O672" t="str">
            <v>NP</v>
          </cell>
          <cell r="P672" t="str">
            <v>Not on Watch</v>
          </cell>
        </row>
        <row r="673">
          <cell r="A673" t="str">
            <v>Banco Itau Argentina S.A.</v>
          </cell>
          <cell r="B673" t="str">
            <v>ARGENTINA</v>
          </cell>
          <cell r="C673" t="str">
            <v>Negative (multiple)</v>
          </cell>
          <cell r="D673" t="str">
            <v>Caa2</v>
          </cell>
          <cell r="E673" t="str">
            <v>LT Bank Deposits - Fgn Curr</v>
          </cell>
          <cell r="F673" t="str">
            <v>Caa2</v>
          </cell>
          <cell r="G673" t="str">
            <v>E</v>
          </cell>
          <cell r="H673" t="str">
            <v>caa1</v>
          </cell>
          <cell r="I673" t="str">
            <v>ba1</v>
          </cell>
          <cell r="J673" t="str">
            <v>B1</v>
          </cell>
          <cell r="O673" t="str">
            <v>NP</v>
          </cell>
          <cell r="P673" t="str">
            <v>Not on Watch</v>
          </cell>
        </row>
        <row r="674">
          <cell r="A674" t="str">
            <v>Banco Macro S.A.</v>
          </cell>
          <cell r="B674" t="str">
            <v>ARGENTINA</v>
          </cell>
          <cell r="C674" t="str">
            <v>Negative (multiple)</v>
          </cell>
          <cell r="D674" t="str">
            <v>Caa2</v>
          </cell>
          <cell r="E674" t="str">
            <v>LT Bank Deposits - Fgn Curr</v>
          </cell>
          <cell r="F674" t="str">
            <v>Caa2</v>
          </cell>
          <cell r="G674" t="str">
            <v>E</v>
          </cell>
          <cell r="H674" t="str">
            <v>caa1</v>
          </cell>
          <cell r="I674" t="str">
            <v>caa1</v>
          </cell>
          <cell r="J674" t="str">
            <v>Caa1</v>
          </cell>
          <cell r="K674" t="str">
            <v>Ca</v>
          </cell>
          <cell r="O674" t="str">
            <v>NP</v>
          </cell>
          <cell r="P674" t="str">
            <v>Not on Watch</v>
          </cell>
        </row>
        <row r="675">
          <cell r="A675" t="str">
            <v>Banco Patagonia S.A.</v>
          </cell>
          <cell r="B675" t="str">
            <v>ARGENTINA</v>
          </cell>
          <cell r="C675" t="str">
            <v>Negative (multiple)</v>
          </cell>
          <cell r="D675" t="str">
            <v>Caa2</v>
          </cell>
          <cell r="E675" t="str">
            <v>LT Bank Deposits - Fgn Curr</v>
          </cell>
          <cell r="F675" t="str">
            <v>Caa2</v>
          </cell>
          <cell r="G675" t="str">
            <v>E</v>
          </cell>
          <cell r="H675" t="str">
            <v>caa1</v>
          </cell>
          <cell r="I675" t="str">
            <v>b1</v>
          </cell>
          <cell r="J675" t="str">
            <v>B1</v>
          </cell>
          <cell r="O675" t="str">
            <v>NP</v>
          </cell>
          <cell r="P675" t="str">
            <v>Not on Watch</v>
          </cell>
        </row>
        <row r="676">
          <cell r="A676" t="str">
            <v>Banco Piano S.A.</v>
          </cell>
          <cell r="B676" t="str">
            <v>ARGENTINA</v>
          </cell>
          <cell r="C676" t="str">
            <v>Negative (multiple)</v>
          </cell>
          <cell r="D676" t="str">
            <v>Caa2</v>
          </cell>
          <cell r="E676" t="str">
            <v>LT Bank Deposits - Fgn Curr</v>
          </cell>
          <cell r="F676" t="str">
            <v>Caa2</v>
          </cell>
          <cell r="G676" t="str">
            <v>E</v>
          </cell>
          <cell r="H676" t="str">
            <v>caa1</v>
          </cell>
          <cell r="I676" t="str">
            <v>caa1</v>
          </cell>
          <cell r="O676" t="str">
            <v>NP</v>
          </cell>
          <cell r="P676" t="str">
            <v>Not on Watch</v>
          </cell>
        </row>
        <row r="677">
          <cell r="A677" t="str">
            <v>Banco Santander Rio S.A.</v>
          </cell>
          <cell r="B677" t="str">
            <v>ARGENTINA</v>
          </cell>
          <cell r="C677" t="str">
            <v>Negative (multiple)</v>
          </cell>
          <cell r="D677" t="str">
            <v>Caa2</v>
          </cell>
          <cell r="E677" t="str">
            <v>LT Bank Deposits - Fgn Curr</v>
          </cell>
          <cell r="F677" t="str">
            <v>Caa2</v>
          </cell>
          <cell r="G677" t="str">
            <v>E</v>
          </cell>
          <cell r="H677" t="str">
            <v>caa1</v>
          </cell>
          <cell r="I677" t="str">
            <v>b1</v>
          </cell>
          <cell r="J677" t="str">
            <v>B1</v>
          </cell>
          <cell r="O677" t="str">
            <v>NP</v>
          </cell>
          <cell r="P677" t="str">
            <v>Not on Watch</v>
          </cell>
        </row>
        <row r="678">
          <cell r="A678" t="str">
            <v>Banco Supervielle S.A.</v>
          </cell>
          <cell r="B678" t="str">
            <v>ARGENTINA</v>
          </cell>
          <cell r="C678" t="str">
            <v>Negative (multiple)</v>
          </cell>
          <cell r="D678" t="str">
            <v>Caa2</v>
          </cell>
          <cell r="E678" t="str">
            <v>LT Bank Deposits - Fgn Curr</v>
          </cell>
          <cell r="F678" t="str">
            <v>Caa2</v>
          </cell>
          <cell r="G678" t="str">
            <v>E</v>
          </cell>
          <cell r="H678" t="str">
            <v>caa1</v>
          </cell>
          <cell r="I678" t="str">
            <v>caa1</v>
          </cell>
          <cell r="J678" t="str">
            <v>Caa1</v>
          </cell>
          <cell r="K678" t="str">
            <v>Caa2</v>
          </cell>
          <cell r="O678" t="str">
            <v>NP</v>
          </cell>
          <cell r="P678" t="str">
            <v>Not on Watch</v>
          </cell>
        </row>
        <row r="679">
          <cell r="A679" t="str">
            <v>BANIF-Banco Internacional do Funchal, S.A.</v>
          </cell>
          <cell r="B679" t="str">
            <v>PORTUGAL</v>
          </cell>
          <cell r="C679" t="str">
            <v>Negative</v>
          </cell>
          <cell r="D679" t="str">
            <v>Caa1</v>
          </cell>
          <cell r="E679" t="str">
            <v>LT Bank Deposits - Fgn Curr</v>
          </cell>
          <cell r="F679" t="str">
            <v>Caa1</v>
          </cell>
          <cell r="G679" t="str">
            <v>E</v>
          </cell>
          <cell r="H679" t="str">
            <v>ca</v>
          </cell>
          <cell r="I679" t="str">
            <v>ca</v>
          </cell>
          <cell r="J679" t="str">
            <v>Caa1</v>
          </cell>
          <cell r="K679" t="str">
            <v>C</v>
          </cell>
          <cell r="O679" t="str">
            <v>NP</v>
          </cell>
          <cell r="P679" t="str">
            <v>Not on Watch</v>
          </cell>
        </row>
        <row r="680">
          <cell r="A680" t="str">
            <v>Bank Finance and Credit JSC</v>
          </cell>
          <cell r="B680" t="str">
            <v>UKRAINE</v>
          </cell>
          <cell r="C680" t="str">
            <v>Negative</v>
          </cell>
          <cell r="D680" t="str">
            <v>Ca</v>
          </cell>
          <cell r="E680" t="str">
            <v>LT Bank Deposits - Fgn Curr</v>
          </cell>
          <cell r="F680" t="str">
            <v>Ca</v>
          </cell>
          <cell r="G680" t="str">
            <v>E</v>
          </cell>
          <cell r="H680" t="str">
            <v>caa3</v>
          </cell>
          <cell r="I680" t="str">
            <v>caa3</v>
          </cell>
          <cell r="O680" t="str">
            <v>NP</v>
          </cell>
          <cell r="P680" t="str">
            <v>Not on Watch</v>
          </cell>
        </row>
        <row r="681">
          <cell r="A681" t="str">
            <v>Bank for Investment &amp; Development of Vietnam</v>
          </cell>
          <cell r="B681" t="str">
            <v>VIETNAM</v>
          </cell>
          <cell r="C681" t="str">
            <v>Stable</v>
          </cell>
          <cell r="D681" t="str">
            <v>B2</v>
          </cell>
          <cell r="E681" t="str">
            <v>LT Bank Deposits - Fgn Curr</v>
          </cell>
          <cell r="F681" t="str">
            <v>B2</v>
          </cell>
          <cell r="G681" t="str">
            <v>E</v>
          </cell>
          <cell r="H681" t="str">
            <v>caa1</v>
          </cell>
          <cell r="I681" t="str">
            <v>caa1</v>
          </cell>
          <cell r="O681" t="str">
            <v>NP</v>
          </cell>
          <cell r="P681" t="str">
            <v>Not on Watch</v>
          </cell>
        </row>
        <row r="682">
          <cell r="A682" t="str">
            <v>Bank of Alexandria SAE</v>
          </cell>
          <cell r="B682" t="str">
            <v>EGYPT</v>
          </cell>
          <cell r="C682" t="str">
            <v>Negative</v>
          </cell>
          <cell r="D682" t="str">
            <v>Caa2</v>
          </cell>
          <cell r="E682" t="str">
            <v>LT Bank Deposits - Fgn Curr</v>
          </cell>
          <cell r="F682" t="str">
            <v>Caa2</v>
          </cell>
          <cell r="G682" t="str">
            <v>E</v>
          </cell>
          <cell r="H682" t="str">
            <v>caa1</v>
          </cell>
          <cell r="I682" t="str">
            <v>b3</v>
          </cell>
          <cell r="O682" t="str">
            <v>NP</v>
          </cell>
          <cell r="P682" t="str">
            <v>Not on Watch</v>
          </cell>
        </row>
        <row r="683">
          <cell r="A683" t="str">
            <v>BANK OF CYPRUS PUBLIC COMPANY LIMITED</v>
          </cell>
          <cell r="B683" t="str">
            <v>CYPRUS</v>
          </cell>
          <cell r="C683" t="str">
            <v>Ratings Under Review</v>
          </cell>
          <cell r="D683" t="str">
            <v>Ca</v>
          </cell>
          <cell r="E683" t="str">
            <v>LT Bank Deposits - Fgn Curr</v>
          </cell>
          <cell r="F683" t="str">
            <v>Ca</v>
          </cell>
          <cell r="G683" t="str">
            <v>E</v>
          </cell>
          <cell r="H683" t="str">
            <v>ca</v>
          </cell>
          <cell r="I683" t="str">
            <v>ca</v>
          </cell>
          <cell r="J683" t="str">
            <v>A2</v>
          </cell>
          <cell r="K683" t="str">
            <v>A3</v>
          </cell>
          <cell r="L683" t="str">
            <v>A3</v>
          </cell>
          <cell r="O683" t="str">
            <v>NP</v>
          </cell>
          <cell r="P683" t="str">
            <v>Possible Upgrade</v>
          </cell>
        </row>
        <row r="684">
          <cell r="A684" t="str">
            <v>Bank Technique OJSC</v>
          </cell>
          <cell r="B684" t="str">
            <v>AZERBAIJAN</v>
          </cell>
          <cell r="C684" t="str">
            <v>Stable</v>
          </cell>
          <cell r="D684" t="str">
            <v>Caa2</v>
          </cell>
          <cell r="E684" t="str">
            <v>LT Bank Deposits - Fgn Curr</v>
          </cell>
          <cell r="F684" t="str">
            <v>Caa2</v>
          </cell>
          <cell r="G684" t="str">
            <v>E</v>
          </cell>
          <cell r="H684" t="str">
            <v>caa3</v>
          </cell>
          <cell r="I684" t="str">
            <v>caa3</v>
          </cell>
          <cell r="O684" t="str">
            <v>NP</v>
          </cell>
          <cell r="P684" t="str">
            <v>Not on Watch</v>
          </cell>
        </row>
        <row r="685">
          <cell r="A685" t="str">
            <v>Banque du Caire SAE</v>
          </cell>
          <cell r="B685" t="str">
            <v>EGYPT</v>
          </cell>
          <cell r="C685" t="str">
            <v>Negative</v>
          </cell>
          <cell r="D685" t="str">
            <v>Caa2</v>
          </cell>
          <cell r="E685" t="str">
            <v>LT Bank Deposits - Fgn Curr</v>
          </cell>
          <cell r="F685" t="str">
            <v>Caa2</v>
          </cell>
          <cell r="G685" t="str">
            <v>E</v>
          </cell>
          <cell r="H685" t="str">
            <v>caa2</v>
          </cell>
          <cell r="I685" t="str">
            <v>caa2</v>
          </cell>
          <cell r="O685" t="str">
            <v>NP</v>
          </cell>
          <cell r="P685" t="str">
            <v>Not on Watch</v>
          </cell>
        </row>
        <row r="686">
          <cell r="A686" t="str">
            <v>Banque Misr SAE</v>
          </cell>
          <cell r="B686" t="str">
            <v>EGYPT</v>
          </cell>
          <cell r="C686" t="str">
            <v>Negative</v>
          </cell>
          <cell r="D686" t="str">
            <v>Caa2</v>
          </cell>
          <cell r="E686" t="str">
            <v>LT Bank Deposits - Fgn Curr</v>
          </cell>
          <cell r="F686" t="str">
            <v>Caa2</v>
          </cell>
          <cell r="G686" t="str">
            <v>E</v>
          </cell>
          <cell r="H686" t="str">
            <v>caa2</v>
          </cell>
          <cell r="I686" t="str">
            <v>caa2</v>
          </cell>
          <cell r="O686" t="str">
            <v>NP</v>
          </cell>
          <cell r="P686" t="str">
            <v>Not on Watch</v>
          </cell>
        </row>
        <row r="687">
          <cell r="A687" t="str">
            <v>Belagroprombank JSC</v>
          </cell>
          <cell r="B687" t="str">
            <v>BELARUS</v>
          </cell>
          <cell r="C687" t="str">
            <v>Negative (multiple)</v>
          </cell>
          <cell r="D687" t="str">
            <v>Caa1</v>
          </cell>
          <cell r="E687" t="str">
            <v>LT Bank Deposits - Fgn Curr</v>
          </cell>
          <cell r="F687" t="str">
            <v>Caa1</v>
          </cell>
          <cell r="G687" t="str">
            <v>E</v>
          </cell>
          <cell r="H687" t="str">
            <v>caa1</v>
          </cell>
          <cell r="I687" t="str">
            <v>caa1</v>
          </cell>
          <cell r="O687" t="str">
            <v>NP</v>
          </cell>
          <cell r="P687" t="str">
            <v>Not on Watch</v>
          </cell>
        </row>
        <row r="688">
          <cell r="A688" t="str">
            <v>Belinvestbank</v>
          </cell>
          <cell r="B688" t="str">
            <v>BELARUS</v>
          </cell>
          <cell r="C688" t="str">
            <v>Negative (multiple)</v>
          </cell>
          <cell r="D688" t="str">
            <v>Caa1</v>
          </cell>
          <cell r="E688" t="str">
            <v>LT Bank Deposits - Fgn Curr</v>
          </cell>
          <cell r="F688" t="str">
            <v>Caa1</v>
          </cell>
          <cell r="G688" t="str">
            <v>E</v>
          </cell>
          <cell r="H688" t="str">
            <v>caa1</v>
          </cell>
          <cell r="I688" t="str">
            <v>caa1</v>
          </cell>
          <cell r="O688" t="str">
            <v>NP</v>
          </cell>
          <cell r="P688" t="str">
            <v>Not on Watch</v>
          </cell>
        </row>
        <row r="689">
          <cell r="A689" t="str">
            <v>BTA Bank</v>
          </cell>
          <cell r="B689" t="str">
            <v>KAZAKHSTAN</v>
          </cell>
          <cell r="C689" t="str">
            <v>Positive (multiple)</v>
          </cell>
          <cell r="D689" t="str">
            <v>B3</v>
          </cell>
          <cell r="E689" t="str">
            <v>LT Bank Deposits - Fgn Curr</v>
          </cell>
          <cell r="F689" t="str">
            <v>B3</v>
          </cell>
          <cell r="G689" t="str">
            <v>E</v>
          </cell>
          <cell r="H689" t="str">
            <v>caa2</v>
          </cell>
          <cell r="I689" t="str">
            <v>caa2</v>
          </cell>
          <cell r="O689" t="str">
            <v>NP</v>
          </cell>
          <cell r="P689" t="str">
            <v>Not on Watch</v>
          </cell>
        </row>
        <row r="690">
          <cell r="A690" t="str">
            <v>Caisse C'ale du Credit Immobilier de France</v>
          </cell>
          <cell r="B690" t="str">
            <v>FRANCE</v>
          </cell>
          <cell r="C690" t="str">
            <v>Stable</v>
          </cell>
          <cell r="D690" t="str">
            <v>Baa2</v>
          </cell>
          <cell r="E690" t="str">
            <v>LT Bank Deposits - Fgn Curr</v>
          </cell>
          <cell r="F690" t="str">
            <v>Baa2</v>
          </cell>
          <cell r="G690" t="str">
            <v>E</v>
          </cell>
          <cell r="H690" t="str">
            <v>ca</v>
          </cell>
          <cell r="I690" t="str">
            <v>ca</v>
          </cell>
          <cell r="J690" t="str">
            <v>Baa2</v>
          </cell>
          <cell r="K690" t="str">
            <v>A2</v>
          </cell>
          <cell r="L690" t="str">
            <v>A3</v>
          </cell>
          <cell r="O690" t="str">
            <v>P-2</v>
          </cell>
          <cell r="P690" t="str">
            <v>Not on Watch</v>
          </cell>
        </row>
        <row r="691">
          <cell r="A691" t="str">
            <v>Caixa Geral de Depositos, S.A.</v>
          </cell>
          <cell r="B691" t="str">
            <v>PORTUGAL</v>
          </cell>
          <cell r="C691" t="str">
            <v>Negative</v>
          </cell>
          <cell r="D691" t="str">
            <v>Ba3</v>
          </cell>
          <cell r="E691" t="str">
            <v>LT Bank Deposits - Fgn Curr</v>
          </cell>
          <cell r="F691" t="str">
            <v>Ba3</v>
          </cell>
          <cell r="G691" t="str">
            <v>E</v>
          </cell>
          <cell r="H691" t="str">
            <v>caa1</v>
          </cell>
          <cell r="I691" t="str">
            <v>caa1</v>
          </cell>
          <cell r="J691" t="str">
            <v>Ba3</v>
          </cell>
          <cell r="K691" t="str">
            <v>Caa2</v>
          </cell>
          <cell r="L691" t="str">
            <v>(P)Caa3</v>
          </cell>
          <cell r="O691" t="str">
            <v>NP</v>
          </cell>
          <cell r="P691" t="str">
            <v>Not on Watch</v>
          </cell>
        </row>
        <row r="692">
          <cell r="A692" t="str">
            <v>Catalunya Banc SA</v>
          </cell>
          <cell r="B692" t="str">
            <v>SPAIN</v>
          </cell>
          <cell r="C692" t="str">
            <v>Ratings Under Review</v>
          </cell>
          <cell r="D692" t="str">
            <v>B3</v>
          </cell>
          <cell r="E692" t="str">
            <v>LT Bank Deposits - Fgn Curr</v>
          </cell>
          <cell r="F692" t="str">
            <v>B3</v>
          </cell>
          <cell r="G692" t="str">
            <v>E</v>
          </cell>
          <cell r="H692" t="str">
            <v>caa2</v>
          </cell>
          <cell r="I692" t="str">
            <v>caa2</v>
          </cell>
          <cell r="J692" t="str">
            <v>B3</v>
          </cell>
          <cell r="O692" t="str">
            <v>NP</v>
          </cell>
          <cell r="P692" t="str">
            <v>Possible Upgrade</v>
          </cell>
        </row>
        <row r="693">
          <cell r="A693" t="str">
            <v>Co-Operative Bank Plc</v>
          </cell>
          <cell r="B693" t="str">
            <v>UNITED KINGDOM</v>
          </cell>
          <cell r="C693" t="str">
            <v>Negative (multiple)</v>
          </cell>
          <cell r="D693" t="str">
            <v>Caa2</v>
          </cell>
          <cell r="E693" t="str">
            <v>LT Bank Deposits - Fgn Curr</v>
          </cell>
          <cell r="F693" t="str">
            <v>Caa2</v>
          </cell>
          <cell r="G693" t="str">
            <v>E</v>
          </cell>
          <cell r="H693" t="str">
            <v>ca</v>
          </cell>
          <cell r="I693" t="str">
            <v>ca</v>
          </cell>
          <cell r="J693" t="str">
            <v>Caa2</v>
          </cell>
          <cell r="O693" t="str">
            <v>NP</v>
          </cell>
          <cell r="P693" t="str">
            <v>Not on Watch</v>
          </cell>
        </row>
        <row r="694">
          <cell r="A694" t="str">
            <v>Commercial International Bank (Egypt) SAE</v>
          </cell>
          <cell r="B694" t="str">
            <v>EGYPT</v>
          </cell>
          <cell r="C694" t="str">
            <v>Negative</v>
          </cell>
          <cell r="D694" t="str">
            <v>Caa2</v>
          </cell>
          <cell r="E694" t="str">
            <v>LT Bank Deposits - Fgn Curr</v>
          </cell>
          <cell r="F694" t="str">
            <v>Caa2</v>
          </cell>
          <cell r="G694" t="str">
            <v>E</v>
          </cell>
          <cell r="H694" t="str">
            <v>caa1</v>
          </cell>
          <cell r="I694" t="str">
            <v>caa1</v>
          </cell>
          <cell r="O694" t="str">
            <v>NP</v>
          </cell>
          <cell r="P694" t="str">
            <v>Not on Watch</v>
          </cell>
        </row>
        <row r="695">
          <cell r="A695" t="str">
            <v>Compania Financiera Argentina S.A.</v>
          </cell>
          <cell r="B695" t="str">
            <v>ARGENTINA</v>
          </cell>
          <cell r="C695" t="str">
            <v>Negative (multiple)</v>
          </cell>
          <cell r="D695" t="str">
            <v>Caa2</v>
          </cell>
          <cell r="E695" t="str">
            <v>LT Bank Deposits - Fgn Curr</v>
          </cell>
          <cell r="F695" t="str">
            <v>Caa2</v>
          </cell>
          <cell r="G695" t="str">
            <v>E</v>
          </cell>
          <cell r="H695" t="str">
            <v>caa1</v>
          </cell>
          <cell r="I695" t="str">
            <v>caa1</v>
          </cell>
          <cell r="J695" t="str">
            <v>Caa1</v>
          </cell>
          <cell r="O695" t="str">
            <v>NP</v>
          </cell>
          <cell r="P695" t="str">
            <v>Not on Watch</v>
          </cell>
        </row>
        <row r="696">
          <cell r="A696" t="str">
            <v>Cordial Compania Financiera S.A.</v>
          </cell>
          <cell r="B696" t="str">
            <v>ARGENTINA</v>
          </cell>
          <cell r="C696" t="str">
            <v>Negative (multiple)</v>
          </cell>
          <cell r="D696" t="str">
            <v>Caa2</v>
          </cell>
          <cell r="E696" t="str">
            <v>LT Bank Deposits - Fgn Curr</v>
          </cell>
          <cell r="F696" t="str">
            <v>Caa2</v>
          </cell>
          <cell r="G696" t="str">
            <v>E</v>
          </cell>
          <cell r="H696" t="str">
            <v>caa1</v>
          </cell>
          <cell r="I696" t="str">
            <v>caa1</v>
          </cell>
          <cell r="J696" t="str">
            <v>Caa1</v>
          </cell>
          <cell r="O696" t="str">
            <v>NP</v>
          </cell>
          <cell r="P696" t="str">
            <v>Not on Watch</v>
          </cell>
        </row>
        <row r="697">
          <cell r="A697" t="str">
            <v>Corporate Commercial Bank AD</v>
          </cell>
          <cell r="B697" t="str">
            <v>BULGARIA</v>
          </cell>
          <cell r="C697" t="str">
            <v>Ratings Under Review</v>
          </cell>
          <cell r="D697" t="str">
            <v>Caa1</v>
          </cell>
          <cell r="E697" t="str">
            <v>LT Bank Deposits - Fgn Curr</v>
          </cell>
          <cell r="F697" t="str">
            <v>B1</v>
          </cell>
          <cell r="G697" t="str">
            <v>E</v>
          </cell>
          <cell r="H697" t="str">
            <v>ca</v>
          </cell>
          <cell r="I697" t="str">
            <v>ca</v>
          </cell>
          <cell r="O697" t="str">
            <v>NP</v>
          </cell>
          <cell r="P697" t="str">
            <v>Possible Downgrade</v>
          </cell>
        </row>
        <row r="698">
          <cell r="A698" t="str">
            <v>DEPFA ACS BANK</v>
          </cell>
          <cell r="B698" t="str">
            <v>IRELAND</v>
          </cell>
          <cell r="C698" t="str">
            <v>Negative</v>
          </cell>
          <cell r="D698" t="str">
            <v>Baa3</v>
          </cell>
          <cell r="E698" t="str">
            <v>LT Bank Deposits - Fgn Curr</v>
          </cell>
          <cell r="F698" t="str">
            <v>Baa3</v>
          </cell>
          <cell r="G698" t="str">
            <v>E</v>
          </cell>
          <cell r="H698" t="str">
            <v>caa2</v>
          </cell>
          <cell r="I698" t="str">
            <v>caa2</v>
          </cell>
          <cell r="O698" t="str">
            <v>P-3</v>
          </cell>
          <cell r="P698" t="str">
            <v>Not on Watch</v>
          </cell>
        </row>
        <row r="699">
          <cell r="A699" t="str">
            <v>DEPFA Bank plc</v>
          </cell>
          <cell r="B699" t="str">
            <v>IRELAND</v>
          </cell>
          <cell r="C699" t="str">
            <v>Negative (multiple)</v>
          </cell>
          <cell r="D699" t="str">
            <v>Baa3</v>
          </cell>
          <cell r="E699" t="str">
            <v>LT Bank Deposits - Fgn Curr</v>
          </cell>
          <cell r="F699" t="str">
            <v>Baa3</v>
          </cell>
          <cell r="G699" t="str">
            <v>E</v>
          </cell>
          <cell r="H699" t="str">
            <v>caa2</v>
          </cell>
          <cell r="I699" t="str">
            <v>caa2</v>
          </cell>
          <cell r="J699" t="str">
            <v>Baa3</v>
          </cell>
          <cell r="K699" t="str">
            <v>Caa3</v>
          </cell>
          <cell r="O699" t="str">
            <v>P-3</v>
          </cell>
          <cell r="P699" t="str">
            <v>Not on Watch</v>
          </cell>
        </row>
        <row r="700">
          <cell r="A700" t="str">
            <v>Dexia Crediop S.p.A.</v>
          </cell>
          <cell r="B700" t="str">
            <v>ITALY</v>
          </cell>
          <cell r="C700" t="str">
            <v>Stable</v>
          </cell>
          <cell r="D700" t="str">
            <v>B2</v>
          </cell>
          <cell r="E700" t="str">
            <v>LT Bank Deposits - Fgn Curr</v>
          </cell>
          <cell r="F700" t="str">
            <v>B2</v>
          </cell>
          <cell r="G700" t="str">
            <v>E</v>
          </cell>
          <cell r="H700" t="str">
            <v>caa1</v>
          </cell>
          <cell r="I700" t="str">
            <v>b2</v>
          </cell>
          <cell r="J700" t="str">
            <v>B2</v>
          </cell>
          <cell r="O700" t="str">
            <v>NP</v>
          </cell>
          <cell r="P700" t="str">
            <v>Not on Watch</v>
          </cell>
        </row>
        <row r="701">
          <cell r="A701" t="str">
            <v>Dexia Credit Local</v>
          </cell>
          <cell r="B701" t="str">
            <v>FRANCE</v>
          </cell>
          <cell r="C701" t="str">
            <v>Negative</v>
          </cell>
          <cell r="D701" t="str">
            <v>Baa2</v>
          </cell>
          <cell r="E701" t="str">
            <v>LT Bank Deposits - Fgn Curr</v>
          </cell>
          <cell r="F701" t="str">
            <v>Baa2</v>
          </cell>
          <cell r="G701" t="str">
            <v>E</v>
          </cell>
          <cell r="H701" t="str">
            <v>ca</v>
          </cell>
          <cell r="I701" t="str">
            <v>ca</v>
          </cell>
          <cell r="J701" t="str">
            <v>Baa2</v>
          </cell>
          <cell r="K701" t="str">
            <v>Caa3</v>
          </cell>
          <cell r="N701" t="str">
            <v>C</v>
          </cell>
          <cell r="O701" t="str">
            <v>P-2</v>
          </cell>
          <cell r="P701" t="str">
            <v>Not On Watch</v>
          </cell>
        </row>
        <row r="702">
          <cell r="A702" t="str">
            <v>Erste Bank Hungary Zrt.</v>
          </cell>
          <cell r="B702" t="str">
            <v>HUNGARY</v>
          </cell>
          <cell r="C702" t="str">
            <v>Negative (multiple)</v>
          </cell>
          <cell r="D702" t="str">
            <v>B3</v>
          </cell>
          <cell r="E702" t="str">
            <v>LT Bank Deposits - Fgn Curr</v>
          </cell>
          <cell r="F702" t="str">
            <v>B3</v>
          </cell>
          <cell r="G702" t="str">
            <v>E</v>
          </cell>
          <cell r="H702" t="str">
            <v>caa2</v>
          </cell>
          <cell r="I702" t="str">
            <v>b3</v>
          </cell>
          <cell r="O702" t="str">
            <v>NP</v>
          </cell>
          <cell r="P702" t="str">
            <v>Not on Watch</v>
          </cell>
        </row>
        <row r="703">
          <cell r="A703" t="str">
            <v>Eurobank Ergasias S.A.</v>
          </cell>
          <cell r="B703" t="str">
            <v>GREECE</v>
          </cell>
          <cell r="C703" t="str">
            <v>Positive (multiple)</v>
          </cell>
          <cell r="D703" t="str">
            <v>Caa2</v>
          </cell>
          <cell r="E703" t="str">
            <v>LT Bank Deposits - Fgn Curr</v>
          </cell>
          <cell r="F703" t="str">
            <v>Caa2</v>
          </cell>
          <cell r="G703" t="str">
            <v>E</v>
          </cell>
          <cell r="H703" t="str">
            <v>caa3</v>
          </cell>
          <cell r="I703" t="str">
            <v>caa3</v>
          </cell>
          <cell r="J703" t="str">
            <v>(P)Caa2</v>
          </cell>
          <cell r="K703" t="str">
            <v>(P)Ca</v>
          </cell>
          <cell r="O703" t="str">
            <v>NP</v>
          </cell>
          <cell r="P703" t="str">
            <v>Not on Watch</v>
          </cell>
        </row>
        <row r="704">
          <cell r="A704" t="str">
            <v>FHB Mortgage Bank Co. Plc.</v>
          </cell>
          <cell r="B704" t="str">
            <v>HUNGARY</v>
          </cell>
          <cell r="C704" t="str">
            <v>Negative (multiple)</v>
          </cell>
          <cell r="D704" t="str">
            <v>B3</v>
          </cell>
          <cell r="E704" t="str">
            <v>LT Bank Deposits - Fgn Curr</v>
          </cell>
          <cell r="F704" t="str">
            <v>B3</v>
          </cell>
          <cell r="G704" t="str">
            <v>E</v>
          </cell>
          <cell r="H704" t="str">
            <v>caa1</v>
          </cell>
          <cell r="I704" t="str">
            <v>caa1</v>
          </cell>
          <cell r="O704" t="str">
            <v>NP</v>
          </cell>
          <cell r="P704" t="str">
            <v>Not on Watch</v>
          </cell>
        </row>
        <row r="705">
          <cell r="A705" t="str">
            <v>First Ukrainian International Bank, PJSC</v>
          </cell>
          <cell r="B705" t="str">
            <v>UKRAINE</v>
          </cell>
          <cell r="C705" t="str">
            <v>Negative</v>
          </cell>
          <cell r="D705" t="str">
            <v>Ca</v>
          </cell>
          <cell r="E705" t="str">
            <v>LT Bank Deposits - Fgn Curr</v>
          </cell>
          <cell r="F705" t="str">
            <v>Ca</v>
          </cell>
          <cell r="G705" t="str">
            <v>E</v>
          </cell>
          <cell r="H705" t="str">
            <v>caa3</v>
          </cell>
          <cell r="I705" t="str">
            <v>caa3</v>
          </cell>
          <cell r="O705" t="str">
            <v>NP</v>
          </cell>
          <cell r="P705" t="str">
            <v>Not on Watch</v>
          </cell>
        </row>
        <row r="706">
          <cell r="A706" t="str">
            <v>GE Capital Interbanca S.p.A</v>
          </cell>
          <cell r="B706" t="str">
            <v>ITALY</v>
          </cell>
          <cell r="C706" t="str">
            <v>Negative (multiple)</v>
          </cell>
          <cell r="D706" t="str">
            <v>B2</v>
          </cell>
          <cell r="E706" t="str">
            <v>LT Bank Deposits - Fgn Curr</v>
          </cell>
          <cell r="F706" t="str">
            <v>B2</v>
          </cell>
          <cell r="G706" t="str">
            <v>E</v>
          </cell>
          <cell r="H706" t="str">
            <v>caa2</v>
          </cell>
          <cell r="I706" t="str">
            <v>b2</v>
          </cell>
          <cell r="J706" t="str">
            <v>B2</v>
          </cell>
          <cell r="O706" t="str">
            <v>NP</v>
          </cell>
          <cell r="P706" t="str">
            <v>Not on Watch</v>
          </cell>
        </row>
        <row r="707">
          <cell r="A707" t="str">
            <v>Habib Bank Ltd.</v>
          </cell>
          <cell r="B707" t="str">
            <v>PAKISTAN</v>
          </cell>
          <cell r="C707" t="str">
            <v>Stable</v>
          </cell>
          <cell r="D707" t="str">
            <v>Caa2</v>
          </cell>
          <cell r="E707" t="str">
            <v>LT Bank Deposits - Fgn Curr</v>
          </cell>
          <cell r="F707" t="str">
            <v>Caa2</v>
          </cell>
          <cell r="G707" t="str">
            <v>E</v>
          </cell>
          <cell r="H707" t="str">
            <v>caa1</v>
          </cell>
          <cell r="I707" t="str">
            <v>caa1</v>
          </cell>
          <cell r="O707" t="str">
            <v>NP</v>
          </cell>
          <cell r="P707" t="str">
            <v>Not on Watch</v>
          </cell>
        </row>
        <row r="708">
          <cell r="A708" t="str">
            <v>Hellenic Bank Public Company Ltd</v>
          </cell>
          <cell r="B708" t="str">
            <v>CYPRUS</v>
          </cell>
          <cell r="C708" t="str">
            <v>Stable</v>
          </cell>
          <cell r="D708" t="str">
            <v>Caa3</v>
          </cell>
          <cell r="E708" t="str">
            <v>LT Bank Deposits - Fgn Curr</v>
          </cell>
          <cell r="F708" t="str">
            <v>Caa3</v>
          </cell>
          <cell r="G708" t="str">
            <v>E</v>
          </cell>
          <cell r="H708" t="str">
            <v>caa3</v>
          </cell>
          <cell r="I708" t="str">
            <v>caa3</v>
          </cell>
          <cell r="O708" t="str">
            <v>NP</v>
          </cell>
          <cell r="P708" t="str">
            <v>Not on Watch</v>
          </cell>
        </row>
        <row r="709">
          <cell r="A709" t="str">
            <v>HSBC Bank Argentina S.A.</v>
          </cell>
          <cell r="B709" t="str">
            <v>ARGENTINA</v>
          </cell>
          <cell r="C709" t="str">
            <v>Negative (multiple)</v>
          </cell>
          <cell r="D709" t="str">
            <v>Caa2</v>
          </cell>
          <cell r="E709" t="str">
            <v>LT Bank Deposits - Fgn Curr</v>
          </cell>
          <cell r="F709" t="str">
            <v>Caa2</v>
          </cell>
          <cell r="G709" t="str">
            <v>E</v>
          </cell>
          <cell r="H709" t="str">
            <v>caa1</v>
          </cell>
          <cell r="I709" t="str">
            <v>ba1</v>
          </cell>
          <cell r="J709" t="str">
            <v>B1</v>
          </cell>
          <cell r="O709" t="str">
            <v>NP</v>
          </cell>
          <cell r="P709" t="str">
            <v>Not on Watch</v>
          </cell>
        </row>
        <row r="710">
          <cell r="A710" t="str">
            <v>HSH Nordbank AG</v>
          </cell>
          <cell r="B710" t="str">
            <v>GERMANY</v>
          </cell>
          <cell r="C710" t="str">
            <v>Negative (multiple)</v>
          </cell>
          <cell r="D710" t="str">
            <v>Baa3</v>
          </cell>
          <cell r="E710" t="str">
            <v>LT Bank Deposits - Fgn Curr</v>
          </cell>
          <cell r="F710" t="str">
            <v>Baa3</v>
          </cell>
          <cell r="G710" t="str">
            <v>E</v>
          </cell>
          <cell r="H710" t="str">
            <v>caa2</v>
          </cell>
          <cell r="I710" t="str">
            <v>b3</v>
          </cell>
          <cell r="J710" t="str">
            <v>Baa3</v>
          </cell>
          <cell r="K710" t="str">
            <v>Caa1</v>
          </cell>
          <cell r="O710" t="str">
            <v>P-3</v>
          </cell>
          <cell r="P710" t="str">
            <v>Not On Watch</v>
          </cell>
        </row>
        <row r="711">
          <cell r="A711" t="str">
            <v>Hypothekenbank Frankfurt AG</v>
          </cell>
          <cell r="B711" t="str">
            <v>GERMANY</v>
          </cell>
          <cell r="C711" t="str">
            <v>Negative (multiple)</v>
          </cell>
          <cell r="D711" t="str">
            <v>Baa3</v>
          </cell>
          <cell r="E711" t="str">
            <v>LT Bank Deposits - Fgn Curr</v>
          </cell>
          <cell r="F711" t="str">
            <v>Baa3</v>
          </cell>
          <cell r="G711" t="str">
            <v>E</v>
          </cell>
          <cell r="H711" t="str">
            <v>caa2</v>
          </cell>
          <cell r="I711" t="str">
            <v>ba2</v>
          </cell>
          <cell r="J711" t="str">
            <v>Baa3</v>
          </cell>
          <cell r="K711" t="str">
            <v>B1</v>
          </cell>
          <cell r="L711" t="str">
            <v>B1</v>
          </cell>
          <cell r="O711" t="str">
            <v>P-3</v>
          </cell>
          <cell r="P711" t="str">
            <v>Not on Watch</v>
          </cell>
        </row>
        <row r="712">
          <cell r="A712" t="str">
            <v>ICBC (Argentina) S.A.</v>
          </cell>
          <cell r="B712" t="str">
            <v>ARGENTINA</v>
          </cell>
          <cell r="C712" t="str">
            <v>Negative (multiple)</v>
          </cell>
          <cell r="D712" t="str">
            <v>Caa2</v>
          </cell>
          <cell r="E712" t="str">
            <v>LT Bank Deposits - Fgn Curr</v>
          </cell>
          <cell r="F712" t="str">
            <v>Caa2</v>
          </cell>
          <cell r="G712" t="str">
            <v>E</v>
          </cell>
          <cell r="H712" t="str">
            <v>caa1</v>
          </cell>
          <cell r="I712" t="str">
            <v>b1</v>
          </cell>
          <cell r="J712" t="str">
            <v>B1</v>
          </cell>
          <cell r="O712" t="str">
            <v>NP</v>
          </cell>
          <cell r="P712" t="str">
            <v>Not on Watch</v>
          </cell>
        </row>
        <row r="713">
          <cell r="A713" t="str">
            <v>Kazkommertsbank</v>
          </cell>
          <cell r="B713" t="str">
            <v>KAZAKHSTAN</v>
          </cell>
          <cell r="C713" t="str">
            <v>Stable</v>
          </cell>
          <cell r="D713" t="str">
            <v>B2</v>
          </cell>
          <cell r="E713" t="str">
            <v>LT Bank Deposits - Fgn Curr</v>
          </cell>
          <cell r="F713" t="str">
            <v>B2</v>
          </cell>
          <cell r="G713" t="str">
            <v>E</v>
          </cell>
          <cell r="H713" t="str">
            <v>caa1</v>
          </cell>
          <cell r="I713" t="str">
            <v>caa1</v>
          </cell>
          <cell r="J713" t="str">
            <v>Caa1</v>
          </cell>
          <cell r="O713" t="str">
            <v>NP</v>
          </cell>
          <cell r="P713" t="str">
            <v>Not on Watch</v>
          </cell>
        </row>
        <row r="714">
          <cell r="A714" t="str">
            <v>Kommunalkredit Austria AG</v>
          </cell>
          <cell r="B714" t="str">
            <v>AUSTRIA</v>
          </cell>
          <cell r="C714" t="str">
            <v>Ratings Under Review</v>
          </cell>
          <cell r="D714" t="str">
            <v>Ba1</v>
          </cell>
          <cell r="E714" t="str">
            <v>LT Bank Deposits - Fgn Curr</v>
          </cell>
          <cell r="G714" t="str">
            <v>E</v>
          </cell>
          <cell r="H714" t="str">
            <v>caa3</v>
          </cell>
          <cell r="I714" t="str">
            <v>caa3</v>
          </cell>
          <cell r="K714" t="str">
            <v>Ca</v>
          </cell>
          <cell r="O714" t="str">
            <v>NP</v>
          </cell>
          <cell r="P714" t="str">
            <v>Possible Downgrade</v>
          </cell>
        </row>
        <row r="715">
          <cell r="A715" t="str">
            <v>MCB Bank Limited</v>
          </cell>
          <cell r="B715" t="str">
            <v>PAKISTAN</v>
          </cell>
          <cell r="C715" t="str">
            <v>Stable</v>
          </cell>
          <cell r="D715" t="str">
            <v>Caa2</v>
          </cell>
          <cell r="E715" t="str">
            <v>LT Bank Deposits - Fgn Curr</v>
          </cell>
          <cell r="F715" t="str">
            <v>Caa2</v>
          </cell>
          <cell r="G715" t="str">
            <v>E</v>
          </cell>
          <cell r="H715" t="str">
            <v>caa1</v>
          </cell>
          <cell r="I715" t="str">
            <v>caa1</v>
          </cell>
          <cell r="O715" t="str">
            <v>NP</v>
          </cell>
          <cell r="P715" t="str">
            <v>Not on Watch</v>
          </cell>
        </row>
        <row r="716">
          <cell r="A716" t="str">
            <v>Military Commercial Joint Stock Bank</v>
          </cell>
          <cell r="B716" t="str">
            <v>VIETNAM</v>
          </cell>
          <cell r="C716" t="str">
            <v>Stable</v>
          </cell>
          <cell r="D716" t="str">
            <v>B3</v>
          </cell>
          <cell r="E716" t="str">
            <v>LT Bank Deposits - Fgn Curr</v>
          </cell>
          <cell r="F716" t="str">
            <v>B3</v>
          </cell>
          <cell r="G716" t="str">
            <v>E</v>
          </cell>
          <cell r="H716" t="str">
            <v>caa1</v>
          </cell>
          <cell r="I716" t="str">
            <v>caa1</v>
          </cell>
          <cell r="O716" t="str">
            <v>NP</v>
          </cell>
          <cell r="P716" t="str">
            <v>Not on Watch</v>
          </cell>
        </row>
        <row r="717">
          <cell r="A717" t="str">
            <v>MKB Bank Zrt.</v>
          </cell>
          <cell r="B717" t="str">
            <v>HUNGARY</v>
          </cell>
          <cell r="C717" t="str">
            <v>Negative</v>
          </cell>
          <cell r="D717" t="str">
            <v>Caa2</v>
          </cell>
          <cell r="E717" t="str">
            <v>LT Bank Deposits - Fgn Curr</v>
          </cell>
          <cell r="F717" t="str">
            <v>Caa2</v>
          </cell>
          <cell r="G717" t="str">
            <v>E</v>
          </cell>
          <cell r="H717" t="str">
            <v>ca</v>
          </cell>
          <cell r="I717" t="str">
            <v>caa2</v>
          </cell>
          <cell r="O717" t="str">
            <v>NP</v>
          </cell>
          <cell r="P717" t="str">
            <v>Not on Watch</v>
          </cell>
        </row>
        <row r="718">
          <cell r="A718" t="str">
            <v>MPS Capital Services</v>
          </cell>
          <cell r="B718" t="str">
            <v>ITALY</v>
          </cell>
          <cell r="C718" t="str">
            <v>Negative</v>
          </cell>
          <cell r="D718" t="str">
            <v>B1</v>
          </cell>
          <cell r="E718" t="str">
            <v>LT Bank Deposits - Fgn Curr</v>
          </cell>
          <cell r="F718" t="str">
            <v>B1</v>
          </cell>
          <cell r="G718" t="str">
            <v>E</v>
          </cell>
          <cell r="H718" t="str">
            <v>caa2</v>
          </cell>
          <cell r="I718" t="str">
            <v>b1</v>
          </cell>
          <cell r="O718" t="str">
            <v>NP</v>
          </cell>
          <cell r="P718" t="str">
            <v>Not on Watch</v>
          </cell>
        </row>
        <row r="719">
          <cell r="A719" t="str">
            <v>National Bank of Egypt SAE</v>
          </cell>
          <cell r="B719" t="str">
            <v>EGYPT</v>
          </cell>
          <cell r="C719" t="str">
            <v>Negative</v>
          </cell>
          <cell r="D719" t="str">
            <v>Caa2</v>
          </cell>
          <cell r="E719" t="str">
            <v>LT Bank Deposits - Fgn Curr</v>
          </cell>
          <cell r="F719" t="str">
            <v>Caa2</v>
          </cell>
          <cell r="G719" t="str">
            <v>E</v>
          </cell>
          <cell r="H719" t="str">
            <v>caa2</v>
          </cell>
          <cell r="I719" t="str">
            <v>caa2</v>
          </cell>
          <cell r="O719" t="str">
            <v>NP</v>
          </cell>
          <cell r="P719" t="str">
            <v>Not on Watch</v>
          </cell>
        </row>
        <row r="720">
          <cell r="A720" t="str">
            <v>National Bank of Greece S.A.</v>
          </cell>
          <cell r="B720" t="str">
            <v>GREECE</v>
          </cell>
          <cell r="C720" t="str">
            <v>Stable</v>
          </cell>
          <cell r="D720" t="str">
            <v>Caa1</v>
          </cell>
          <cell r="E720" t="str">
            <v>LT Bank Deposits - Fgn Curr</v>
          </cell>
          <cell r="F720" t="str">
            <v>Caa1</v>
          </cell>
          <cell r="G720" t="str">
            <v>E</v>
          </cell>
          <cell r="H720" t="str">
            <v>caa2</v>
          </cell>
          <cell r="I720" t="str">
            <v>caa2</v>
          </cell>
          <cell r="N720" t="str">
            <v>Ca</v>
          </cell>
          <cell r="O720" t="str">
            <v>NP</v>
          </cell>
          <cell r="P720" t="str">
            <v>Not on Watch</v>
          </cell>
        </row>
        <row r="721">
          <cell r="A721" t="str">
            <v>National Bank of Pakistan</v>
          </cell>
          <cell r="B721" t="str">
            <v>PAKISTAN</v>
          </cell>
          <cell r="C721" t="str">
            <v>Stable</v>
          </cell>
          <cell r="D721" t="str">
            <v>Caa2</v>
          </cell>
          <cell r="E721" t="str">
            <v>LT Bank Deposits - Fgn Curr</v>
          </cell>
          <cell r="F721" t="str">
            <v>Caa2</v>
          </cell>
          <cell r="G721" t="str">
            <v>E</v>
          </cell>
          <cell r="H721" t="str">
            <v>caa1</v>
          </cell>
          <cell r="I721" t="str">
            <v>caa1</v>
          </cell>
          <cell r="O721" t="str">
            <v>NP</v>
          </cell>
          <cell r="P721" t="str">
            <v>Not on Watch</v>
          </cell>
        </row>
        <row r="722">
          <cell r="A722" t="str">
            <v>NCG Banco S.A.</v>
          </cell>
          <cell r="B722" t="str">
            <v>SPAIN</v>
          </cell>
          <cell r="C722" t="str">
            <v>Negative (multiple)</v>
          </cell>
          <cell r="D722" t="str">
            <v>Caa1</v>
          </cell>
          <cell r="E722" t="str">
            <v>LT Bank Deposits - Fgn Curr</v>
          </cell>
          <cell r="F722" t="str">
            <v>Caa1</v>
          </cell>
          <cell r="G722" t="str">
            <v>E</v>
          </cell>
          <cell r="H722" t="str">
            <v>caa2</v>
          </cell>
          <cell r="I722" t="str">
            <v>caa2</v>
          </cell>
          <cell r="O722" t="str">
            <v>NP</v>
          </cell>
          <cell r="P722" t="str">
            <v>Not on Watch</v>
          </cell>
        </row>
        <row r="723">
          <cell r="A723" t="str">
            <v>Nova Kreditna banka Maribor d.d.</v>
          </cell>
          <cell r="B723" t="str">
            <v>SLOVENIA</v>
          </cell>
          <cell r="C723" t="str">
            <v>Stable</v>
          </cell>
          <cell r="D723" t="str">
            <v>Caa1</v>
          </cell>
          <cell r="E723" t="str">
            <v>LT Bank Deposits - Fgn Curr</v>
          </cell>
          <cell r="F723" t="str">
            <v>Caa1</v>
          </cell>
          <cell r="G723" t="str">
            <v>E</v>
          </cell>
          <cell r="H723" t="str">
            <v>caa2</v>
          </cell>
          <cell r="I723" t="str">
            <v>caa2</v>
          </cell>
          <cell r="K723" t="str">
            <v>A3</v>
          </cell>
          <cell r="O723" t="str">
            <v>NP</v>
          </cell>
          <cell r="P723" t="str">
            <v>Not on Watch</v>
          </cell>
        </row>
        <row r="724">
          <cell r="A724" t="str">
            <v>Nova Ljubljanska banka d.d.</v>
          </cell>
          <cell r="B724" t="str">
            <v>SLOVENIA</v>
          </cell>
          <cell r="C724" t="str">
            <v>Stable</v>
          </cell>
          <cell r="D724" t="str">
            <v>Caa1</v>
          </cell>
          <cell r="E724" t="str">
            <v>LT Bank Deposits - Fgn Curr</v>
          </cell>
          <cell r="F724" t="str">
            <v>Caa1</v>
          </cell>
          <cell r="G724" t="str">
            <v>E</v>
          </cell>
          <cell r="H724" t="str">
            <v>caa2</v>
          </cell>
          <cell r="I724" t="str">
            <v>caa2</v>
          </cell>
          <cell r="K724" t="str">
            <v>A3</v>
          </cell>
          <cell r="O724" t="str">
            <v>NP</v>
          </cell>
          <cell r="P724" t="str">
            <v>Not on Watch</v>
          </cell>
        </row>
        <row r="725">
          <cell r="A725" t="str">
            <v>Novo Banco, S.A.</v>
          </cell>
          <cell r="B725" t="str">
            <v>PORTUGAL</v>
          </cell>
          <cell r="C725" t="str">
            <v>Ratings Under Review</v>
          </cell>
          <cell r="D725" t="str">
            <v>B2</v>
          </cell>
          <cell r="E725" t="str">
            <v>LT Bank Deposits - Fgn Curr</v>
          </cell>
          <cell r="G725" t="str">
            <v>E</v>
          </cell>
          <cell r="H725" t="str">
            <v>ca</v>
          </cell>
          <cell r="I725" t="str">
            <v>ca</v>
          </cell>
          <cell r="O725" t="str">
            <v>NP</v>
          </cell>
          <cell r="P725" t="str">
            <v>Mixed</v>
          </cell>
        </row>
        <row r="726">
          <cell r="A726" t="str">
            <v>Nuevo Banco de La Rioja S.A.</v>
          </cell>
          <cell r="B726" t="str">
            <v>ARGENTINA</v>
          </cell>
          <cell r="C726" t="str">
            <v>Negative (multiple)</v>
          </cell>
          <cell r="D726" t="str">
            <v>Caa2</v>
          </cell>
          <cell r="E726" t="str">
            <v>LT Bank Deposits - Fgn Curr</v>
          </cell>
          <cell r="F726" t="str">
            <v>Caa2</v>
          </cell>
          <cell r="G726" t="str">
            <v>E</v>
          </cell>
          <cell r="H726" t="str">
            <v>caa1</v>
          </cell>
          <cell r="I726" t="str">
            <v>caa1</v>
          </cell>
          <cell r="O726" t="str">
            <v>NP</v>
          </cell>
          <cell r="P726" t="str">
            <v>Not on Watch</v>
          </cell>
        </row>
        <row r="727">
          <cell r="A727" t="str">
            <v>Oesterreichische Volksbanken AG</v>
          </cell>
          <cell r="B727" t="str">
            <v>AUSTRIA</v>
          </cell>
          <cell r="C727" t="str">
            <v>Negative (multiple)</v>
          </cell>
          <cell r="D727" t="str">
            <v>Ba3</v>
          </cell>
          <cell r="E727" t="str">
            <v>LT Bank Deposits - Fgn Curr</v>
          </cell>
          <cell r="F727" t="str">
            <v>Ba3</v>
          </cell>
          <cell r="G727" t="str">
            <v>E</v>
          </cell>
          <cell r="H727" t="str">
            <v>caa1</v>
          </cell>
          <cell r="I727" t="str">
            <v>caa1</v>
          </cell>
          <cell r="J727" t="str">
            <v>Ba3</v>
          </cell>
          <cell r="K727" t="str">
            <v>Caa2</v>
          </cell>
          <cell r="L727" t="str">
            <v>Ca</v>
          </cell>
          <cell r="N727" t="str">
            <v>Ca</v>
          </cell>
          <cell r="O727" t="str">
            <v>NP</v>
          </cell>
          <cell r="P727" t="str">
            <v>Not on Watch</v>
          </cell>
        </row>
        <row r="728">
          <cell r="A728" t="str">
            <v>OTP Bank (Ukraine)</v>
          </cell>
          <cell r="B728" t="str">
            <v>UKRAINE</v>
          </cell>
          <cell r="C728" t="str">
            <v>Negative</v>
          </cell>
          <cell r="D728" t="str">
            <v>Ca</v>
          </cell>
          <cell r="E728" t="str">
            <v>LT Bank Deposits - Fgn Curr</v>
          </cell>
          <cell r="F728" t="str">
            <v>Ca</v>
          </cell>
          <cell r="G728" t="str">
            <v>E</v>
          </cell>
          <cell r="H728" t="str">
            <v>caa3</v>
          </cell>
          <cell r="I728" t="str">
            <v>caa1</v>
          </cell>
          <cell r="O728" t="str">
            <v>NP</v>
          </cell>
          <cell r="P728" t="str">
            <v>Not on Watch</v>
          </cell>
        </row>
        <row r="729">
          <cell r="A729" t="str">
            <v>Permanent tsb p.l.c.</v>
          </cell>
          <cell r="B729" t="str">
            <v>IRELAND</v>
          </cell>
          <cell r="C729" t="str">
            <v>Negative (multiple)</v>
          </cell>
          <cell r="D729" t="str">
            <v>B3</v>
          </cell>
          <cell r="E729" t="str">
            <v>LT Bank Deposits - Fgn Curr</v>
          </cell>
          <cell r="F729" t="str">
            <v>B3</v>
          </cell>
          <cell r="G729" t="str">
            <v>E</v>
          </cell>
          <cell r="H729" t="str">
            <v>caa3</v>
          </cell>
          <cell r="I729" t="str">
            <v>caa3</v>
          </cell>
          <cell r="J729" t="str">
            <v>Caa1</v>
          </cell>
          <cell r="K729" t="str">
            <v>A2</v>
          </cell>
          <cell r="L729" t="str">
            <v>A2</v>
          </cell>
          <cell r="O729" t="str">
            <v>NP</v>
          </cell>
          <cell r="P729" t="str">
            <v>Not on Watch</v>
          </cell>
        </row>
        <row r="730">
          <cell r="A730" t="str">
            <v>Piraeus Bank S.A.</v>
          </cell>
          <cell r="B730" t="str">
            <v>GREECE</v>
          </cell>
          <cell r="C730" t="str">
            <v>Stable</v>
          </cell>
          <cell r="D730" t="str">
            <v>Caa1</v>
          </cell>
          <cell r="E730" t="str">
            <v>LT Bank Deposits - Fgn Curr</v>
          </cell>
          <cell r="F730" t="str">
            <v>Caa1</v>
          </cell>
          <cell r="G730" t="str">
            <v>E</v>
          </cell>
          <cell r="H730" t="str">
            <v>caa2</v>
          </cell>
          <cell r="I730" t="str">
            <v>caa2</v>
          </cell>
          <cell r="J730" t="str">
            <v>(P)Caa1</v>
          </cell>
          <cell r="K730" t="str">
            <v>(P)Caa3</v>
          </cell>
          <cell r="O730" t="str">
            <v>NP</v>
          </cell>
          <cell r="P730" t="str">
            <v>Not on Watch</v>
          </cell>
        </row>
        <row r="731">
          <cell r="A731" t="str">
            <v>Pivdennyi Bank, JSCB</v>
          </cell>
          <cell r="B731" t="str">
            <v>UKRAINE</v>
          </cell>
          <cell r="C731" t="str">
            <v>Negative</v>
          </cell>
          <cell r="D731" t="str">
            <v>Ca</v>
          </cell>
          <cell r="E731" t="str">
            <v>LT Bank Deposits - Fgn Curr</v>
          </cell>
          <cell r="F731" t="str">
            <v>Ca</v>
          </cell>
          <cell r="G731" t="str">
            <v>E</v>
          </cell>
          <cell r="H731" t="str">
            <v>caa3</v>
          </cell>
          <cell r="I731" t="str">
            <v>caa3</v>
          </cell>
          <cell r="J731" t="str">
            <v>(P)Caa3</v>
          </cell>
          <cell r="O731" t="str">
            <v>NP</v>
          </cell>
          <cell r="P731" t="str">
            <v>Not on Watch</v>
          </cell>
        </row>
        <row r="732">
          <cell r="A732" t="str">
            <v>Privatbank</v>
          </cell>
          <cell r="B732" t="str">
            <v>UKRAINE</v>
          </cell>
          <cell r="C732" t="str">
            <v>Negative</v>
          </cell>
          <cell r="D732" t="str">
            <v>Ca</v>
          </cell>
          <cell r="E732" t="str">
            <v>LT Bank Deposits - Fgn Curr</v>
          </cell>
          <cell r="F732" t="str">
            <v>Ca</v>
          </cell>
          <cell r="G732" t="str">
            <v>E</v>
          </cell>
          <cell r="H732" t="str">
            <v>caa3</v>
          </cell>
          <cell r="I732" t="str">
            <v>caa3</v>
          </cell>
          <cell r="J732" t="str">
            <v>Caa3</v>
          </cell>
          <cell r="O732" t="str">
            <v>NP</v>
          </cell>
          <cell r="P732" t="str">
            <v>Not on Watch</v>
          </cell>
        </row>
        <row r="733">
          <cell r="A733" t="str">
            <v>Prominvestbank</v>
          </cell>
          <cell r="B733" t="str">
            <v>UKRAINE</v>
          </cell>
          <cell r="C733" t="str">
            <v>Negative</v>
          </cell>
          <cell r="D733" t="str">
            <v>Ca</v>
          </cell>
          <cell r="E733" t="str">
            <v>LT Bank Deposits - Fgn Curr</v>
          </cell>
          <cell r="F733" t="str">
            <v>Ca</v>
          </cell>
          <cell r="G733" t="str">
            <v>E</v>
          </cell>
          <cell r="H733" t="str">
            <v>caa3</v>
          </cell>
          <cell r="I733" t="str">
            <v>caa2</v>
          </cell>
          <cell r="J733" t="str">
            <v>Caa2</v>
          </cell>
          <cell r="O733" t="str">
            <v>NP</v>
          </cell>
          <cell r="P733" t="str">
            <v>Not on Watch</v>
          </cell>
        </row>
        <row r="734">
          <cell r="A734" t="str">
            <v>PSA Finance Argentina Comp.Fin.S.A.</v>
          </cell>
          <cell r="B734" t="str">
            <v>ARGENTINA</v>
          </cell>
          <cell r="C734" t="str">
            <v>Negative (multiple)</v>
          </cell>
          <cell r="D734" t="str">
            <v>Caa2</v>
          </cell>
          <cell r="E734" t="str">
            <v>LT Bank Deposits - Fgn Curr</v>
          </cell>
          <cell r="F734" t="str">
            <v>Caa2</v>
          </cell>
          <cell r="G734" t="str">
            <v>E</v>
          </cell>
          <cell r="H734" t="str">
            <v>caa1</v>
          </cell>
          <cell r="I734" t="str">
            <v>b2</v>
          </cell>
          <cell r="J734" t="str">
            <v>B2</v>
          </cell>
          <cell r="O734" t="str">
            <v>NP</v>
          </cell>
          <cell r="P734" t="str">
            <v>Not on Watch</v>
          </cell>
        </row>
        <row r="735">
          <cell r="A735" t="str">
            <v>Raiffeisen Bank Aval</v>
          </cell>
          <cell r="B735" t="str">
            <v>UKRAINE</v>
          </cell>
          <cell r="C735" t="str">
            <v>Negative</v>
          </cell>
          <cell r="D735" t="str">
            <v>Ca</v>
          </cell>
          <cell r="E735" t="str">
            <v>LT Bank Deposits - Fgn Curr</v>
          </cell>
          <cell r="F735" t="str">
            <v>Ca</v>
          </cell>
          <cell r="G735" t="str">
            <v>E</v>
          </cell>
          <cell r="H735" t="str">
            <v>caa3</v>
          </cell>
          <cell r="I735" t="str">
            <v>caa2</v>
          </cell>
          <cell r="O735" t="str">
            <v>NP</v>
          </cell>
          <cell r="P735" t="str">
            <v>Not on Watch</v>
          </cell>
        </row>
        <row r="736">
          <cell r="A736" t="str">
            <v>RCB Bank Ltd.</v>
          </cell>
          <cell r="B736" t="str">
            <v>CYPRUS</v>
          </cell>
          <cell r="C736" t="str">
            <v>Stable</v>
          </cell>
          <cell r="D736" t="str">
            <v>Caa2</v>
          </cell>
          <cell r="E736" t="str">
            <v>LT Bank Deposits - Fgn Curr</v>
          </cell>
          <cell r="F736" t="str">
            <v>Caa2</v>
          </cell>
          <cell r="G736" t="str">
            <v>E</v>
          </cell>
          <cell r="H736" t="str">
            <v>caa2</v>
          </cell>
          <cell r="I736" t="str">
            <v>caa2</v>
          </cell>
          <cell r="O736" t="str">
            <v>NP</v>
          </cell>
          <cell r="P736" t="str">
            <v>Not on Watch</v>
          </cell>
        </row>
        <row r="737">
          <cell r="A737" t="str">
            <v>Rossiyskiy Kredit Bank</v>
          </cell>
          <cell r="B737" t="str">
            <v>RUSSIA</v>
          </cell>
          <cell r="C737" t="str">
            <v>Negative (multiple)</v>
          </cell>
          <cell r="D737" t="str">
            <v>Caa1</v>
          </cell>
          <cell r="E737" t="str">
            <v>LT Bank Deposits - Fgn Curr</v>
          </cell>
          <cell r="F737" t="str">
            <v>Caa1</v>
          </cell>
          <cell r="G737" t="str">
            <v>E</v>
          </cell>
          <cell r="H737" t="str">
            <v>caa1</v>
          </cell>
          <cell r="I737" t="str">
            <v>caa1</v>
          </cell>
          <cell r="O737" t="str">
            <v>NP</v>
          </cell>
          <cell r="P737" t="str">
            <v>Not on Watch</v>
          </cell>
        </row>
        <row r="738">
          <cell r="A738" t="str">
            <v>Saigon - Hanoi Commercial Joint Stock Bank</v>
          </cell>
          <cell r="B738" t="str">
            <v>VIETNAM</v>
          </cell>
          <cell r="C738" t="str">
            <v>Stable</v>
          </cell>
          <cell r="D738" t="str">
            <v>B3</v>
          </cell>
          <cell r="E738" t="str">
            <v>LT Bank Deposits - Fgn Curr</v>
          </cell>
          <cell r="F738" t="str">
            <v>B3</v>
          </cell>
          <cell r="G738" t="str">
            <v>E</v>
          </cell>
          <cell r="H738" t="str">
            <v>caa1</v>
          </cell>
          <cell r="I738" t="str">
            <v>caa1</v>
          </cell>
          <cell r="O738" t="str">
            <v>NP</v>
          </cell>
          <cell r="P738" t="str">
            <v>Not on Watch</v>
          </cell>
        </row>
        <row r="739">
          <cell r="A739" t="str">
            <v>Saigon Thuong Tin Commercial Joint-Stock Bank</v>
          </cell>
          <cell r="B739" t="str">
            <v>VIETNAM</v>
          </cell>
          <cell r="C739" t="str">
            <v>Stable</v>
          </cell>
          <cell r="D739" t="str">
            <v>B3</v>
          </cell>
          <cell r="E739" t="str">
            <v>LT Bank Deposits - Fgn Curr</v>
          </cell>
          <cell r="F739" t="str">
            <v>B3</v>
          </cell>
          <cell r="G739" t="str">
            <v>E</v>
          </cell>
          <cell r="H739" t="str">
            <v>caa1</v>
          </cell>
          <cell r="I739" t="str">
            <v>caa1</v>
          </cell>
          <cell r="O739" t="str">
            <v>NP</v>
          </cell>
          <cell r="P739" t="str">
            <v>Not on Watch</v>
          </cell>
        </row>
        <row r="740">
          <cell r="A740" t="str">
            <v>Savings Bank of Ukraine</v>
          </cell>
          <cell r="B740" t="str">
            <v>UKRAINE</v>
          </cell>
          <cell r="C740" t="str">
            <v>Negative</v>
          </cell>
          <cell r="D740" t="str">
            <v>Ca</v>
          </cell>
          <cell r="E740" t="str">
            <v>LT Bank Deposits - Fgn Curr</v>
          </cell>
          <cell r="F740" t="str">
            <v>Ca</v>
          </cell>
          <cell r="G740" t="str">
            <v>E</v>
          </cell>
          <cell r="H740" t="str">
            <v>caa3</v>
          </cell>
          <cell r="I740" t="str">
            <v>caa3</v>
          </cell>
          <cell r="J740" t="str">
            <v>Caa3</v>
          </cell>
          <cell r="O740" t="str">
            <v>NP</v>
          </cell>
          <cell r="P740" t="str">
            <v>Not on Watch</v>
          </cell>
        </row>
        <row r="741">
          <cell r="A741" t="str">
            <v>SME Development  Bank of Thailand</v>
          </cell>
          <cell r="B741" t="str">
            <v>THAILAND</v>
          </cell>
          <cell r="C741" t="str">
            <v>Stable (multiple)</v>
          </cell>
          <cell r="D741" t="str">
            <v>Baa2</v>
          </cell>
          <cell r="E741" t="str">
            <v>LT Bank Deposits - Fgn Curr</v>
          </cell>
          <cell r="F741" t="str">
            <v>Baa2</v>
          </cell>
          <cell r="G741" t="str">
            <v>E</v>
          </cell>
          <cell r="H741" t="str">
            <v>caa1</v>
          </cell>
          <cell r="I741" t="str">
            <v>caa1</v>
          </cell>
          <cell r="O741" t="str">
            <v>P-2</v>
          </cell>
          <cell r="P741" t="str">
            <v>Not on Watch</v>
          </cell>
        </row>
        <row r="742">
          <cell r="A742" t="str">
            <v>Societe Tunisienne de Banque</v>
          </cell>
          <cell r="B742" t="str">
            <v>TUNISIA</v>
          </cell>
          <cell r="C742" t="str">
            <v>Negative</v>
          </cell>
          <cell r="D742" t="str">
            <v>B1</v>
          </cell>
          <cell r="E742" t="str">
            <v>LT Bank Deposits - Fgn Curr</v>
          </cell>
          <cell r="F742" t="str">
            <v>B1</v>
          </cell>
          <cell r="G742" t="str">
            <v>E</v>
          </cell>
          <cell r="H742" t="str">
            <v>caa3</v>
          </cell>
          <cell r="I742" t="str">
            <v>caa3</v>
          </cell>
          <cell r="O742" t="str">
            <v>NP</v>
          </cell>
          <cell r="P742" t="str">
            <v>Not on Watch</v>
          </cell>
        </row>
        <row r="743">
          <cell r="A743" t="str">
            <v>Subsidiary Bank Sberbank of Russia</v>
          </cell>
          <cell r="B743" t="str">
            <v>UKRAINE</v>
          </cell>
          <cell r="C743" t="str">
            <v>Negative</v>
          </cell>
          <cell r="D743" t="str">
            <v>Ca</v>
          </cell>
          <cell r="E743" t="str">
            <v>LT Bank Deposits - Fgn Curr</v>
          </cell>
          <cell r="F743" t="str">
            <v>Ca</v>
          </cell>
          <cell r="G743" t="str">
            <v>E</v>
          </cell>
          <cell r="H743" t="str">
            <v>caa3</v>
          </cell>
          <cell r="I743" t="str">
            <v>caa1</v>
          </cell>
          <cell r="O743" t="str">
            <v>NP</v>
          </cell>
          <cell r="P743" t="str">
            <v>Not on Watch</v>
          </cell>
        </row>
        <row r="744">
          <cell r="A744" t="str">
            <v>Toyota Compania Financiera de Argentina S.A.</v>
          </cell>
          <cell r="B744" t="str">
            <v>ARGENTINA</v>
          </cell>
          <cell r="C744" t="str">
            <v>Negative (multiple)</v>
          </cell>
          <cell r="D744" t="str">
            <v>Caa2</v>
          </cell>
          <cell r="E744" t="str">
            <v>LT Bank Deposits - Fgn Curr</v>
          </cell>
          <cell r="F744" t="str">
            <v>Caa2</v>
          </cell>
          <cell r="G744" t="str">
            <v>E</v>
          </cell>
          <cell r="H744" t="str">
            <v>caa1</v>
          </cell>
          <cell r="I744" t="str">
            <v>ba2</v>
          </cell>
          <cell r="J744" t="str">
            <v>B1</v>
          </cell>
          <cell r="O744" t="str">
            <v>NP</v>
          </cell>
          <cell r="P744" t="str">
            <v>Not on Watch</v>
          </cell>
        </row>
        <row r="745">
          <cell r="A745" t="str">
            <v>Ukreximbank</v>
          </cell>
          <cell r="B745" t="str">
            <v>UKRAINE</v>
          </cell>
          <cell r="C745" t="str">
            <v>Negative</v>
          </cell>
          <cell r="D745" t="str">
            <v>Ca</v>
          </cell>
          <cell r="E745" t="str">
            <v>LT Bank Deposits - Fgn Curr</v>
          </cell>
          <cell r="F745" t="str">
            <v>Ca</v>
          </cell>
          <cell r="G745" t="str">
            <v>E</v>
          </cell>
          <cell r="H745" t="str">
            <v>caa3</v>
          </cell>
          <cell r="I745" t="str">
            <v>caa3</v>
          </cell>
          <cell r="J745" t="str">
            <v>Caa3</v>
          </cell>
          <cell r="K745" t="str">
            <v>Ca</v>
          </cell>
          <cell r="O745" t="str">
            <v>NP</v>
          </cell>
          <cell r="P745" t="str">
            <v>Not on Watch</v>
          </cell>
        </row>
        <row r="746">
          <cell r="A746" t="str">
            <v>Unipol Banca</v>
          </cell>
          <cell r="B746" t="str">
            <v>ITALY</v>
          </cell>
          <cell r="C746" t="str">
            <v>Stable</v>
          </cell>
          <cell r="D746" t="str">
            <v>Ba2</v>
          </cell>
          <cell r="E746" t="str">
            <v>LT Bank Deposits - Fgn Curr</v>
          </cell>
          <cell r="F746" t="str">
            <v>Ba2</v>
          </cell>
          <cell r="G746" t="str">
            <v>E</v>
          </cell>
          <cell r="H746" t="str">
            <v>caa1</v>
          </cell>
          <cell r="I746" t="str">
            <v>ba2</v>
          </cell>
          <cell r="O746" t="str">
            <v>NP</v>
          </cell>
          <cell r="P746" t="str">
            <v>Not on Watch</v>
          </cell>
        </row>
        <row r="747">
          <cell r="A747" t="str">
            <v>United Bank Ltd.</v>
          </cell>
          <cell r="B747" t="str">
            <v>PAKISTAN</v>
          </cell>
          <cell r="C747" t="str">
            <v>Stable</v>
          </cell>
          <cell r="D747" t="str">
            <v>Caa2</v>
          </cell>
          <cell r="E747" t="str">
            <v>LT Bank Deposits - Fgn Curr</v>
          </cell>
          <cell r="F747" t="str">
            <v>Caa2</v>
          </cell>
          <cell r="G747" t="str">
            <v>E</v>
          </cell>
          <cell r="H747" t="str">
            <v>caa1</v>
          </cell>
          <cell r="I747" t="str">
            <v>caa1</v>
          </cell>
          <cell r="O747" t="str">
            <v>NP</v>
          </cell>
          <cell r="P747" t="str">
            <v>Not on Watch</v>
          </cell>
        </row>
        <row r="748">
          <cell r="A748" t="str">
            <v>United Coconut Planters Bank</v>
          </cell>
          <cell r="B748" t="str">
            <v>PHILIPPINES</v>
          </cell>
          <cell r="C748" t="str">
            <v>Stable</v>
          </cell>
          <cell r="D748" t="str">
            <v>B2</v>
          </cell>
          <cell r="E748" t="str">
            <v>LT Bank Deposits - Fgn Curr</v>
          </cell>
          <cell r="F748" t="str">
            <v>(P)B2</v>
          </cell>
          <cell r="G748" t="str">
            <v>E</v>
          </cell>
          <cell r="H748" t="str">
            <v>caa1</v>
          </cell>
          <cell r="I748" t="str">
            <v>caa1</v>
          </cell>
          <cell r="O748" t="str">
            <v>NP</v>
          </cell>
          <cell r="P748" t="str">
            <v>Not on Watch</v>
          </cell>
        </row>
        <row r="749">
          <cell r="A749" t="str">
            <v>VAB Bank</v>
          </cell>
          <cell r="B749" t="str">
            <v>UKRAINE</v>
          </cell>
          <cell r="C749" t="str">
            <v>Negative</v>
          </cell>
          <cell r="D749" t="str">
            <v>Ca</v>
          </cell>
          <cell r="E749" t="str">
            <v>LT Bank Deposits - Fgn Curr</v>
          </cell>
          <cell r="F749" t="str">
            <v>Ca</v>
          </cell>
          <cell r="G749" t="str">
            <v>E</v>
          </cell>
          <cell r="H749" t="str">
            <v>caa3</v>
          </cell>
          <cell r="I749" t="str">
            <v>caa3</v>
          </cell>
          <cell r="O749" t="str">
            <v>NP</v>
          </cell>
          <cell r="P749" t="str">
            <v>Not on Watch</v>
          </cell>
        </row>
        <row r="750">
          <cell r="A750" t="str">
            <v>Vietnam International Bank</v>
          </cell>
          <cell r="B750" t="str">
            <v>VIETNAM</v>
          </cell>
          <cell r="C750" t="str">
            <v>Stable</v>
          </cell>
          <cell r="D750" t="str">
            <v>B3</v>
          </cell>
          <cell r="E750" t="str">
            <v>LT Bank Deposits - Fgn Curr</v>
          </cell>
          <cell r="F750" t="str">
            <v>B3</v>
          </cell>
          <cell r="G750" t="str">
            <v>E</v>
          </cell>
          <cell r="H750" t="str">
            <v>caa1</v>
          </cell>
          <cell r="I750" t="str">
            <v>caa1</v>
          </cell>
          <cell r="O750" t="str">
            <v>NP</v>
          </cell>
          <cell r="P750" t="str">
            <v>Not on Watch</v>
          </cell>
        </row>
        <row r="751">
          <cell r="A751" t="str">
            <v>Vietnam Prosperity Jt. Stk. Commercial Bank</v>
          </cell>
          <cell r="B751" t="str">
            <v>VIETNAM</v>
          </cell>
          <cell r="C751" t="str">
            <v>Stable</v>
          </cell>
          <cell r="D751" t="str">
            <v>B3</v>
          </cell>
          <cell r="E751" t="str">
            <v>LT Bank Deposits - Fgn Curr</v>
          </cell>
          <cell r="F751" t="str">
            <v>B3</v>
          </cell>
          <cell r="G751" t="str">
            <v>E</v>
          </cell>
          <cell r="H751" t="str">
            <v>caa1</v>
          </cell>
          <cell r="I751" t="str">
            <v>caa1</v>
          </cell>
          <cell r="O751" t="str">
            <v>NP</v>
          </cell>
          <cell r="P751" t="str">
            <v>Not on Watch</v>
          </cell>
        </row>
        <row r="752">
          <cell r="A752" t="str">
            <v>Vietnam Technological and Comm'l JSB</v>
          </cell>
          <cell r="B752" t="str">
            <v>VIETNAM</v>
          </cell>
          <cell r="C752" t="str">
            <v>Stable</v>
          </cell>
          <cell r="D752" t="str">
            <v>B3</v>
          </cell>
          <cell r="E752" t="str">
            <v>LT Bank Deposits - Fgn Curr</v>
          </cell>
          <cell r="F752" t="str">
            <v>B3</v>
          </cell>
          <cell r="G752" t="str">
            <v>E</v>
          </cell>
          <cell r="H752" t="str">
            <v>caa1</v>
          </cell>
          <cell r="I752" t="str">
            <v>caa1</v>
          </cell>
          <cell r="O752" t="str">
            <v>NP</v>
          </cell>
          <cell r="P752" t="str">
            <v>Not on Watch</v>
          </cell>
        </row>
        <row r="753">
          <cell r="A753" t="str">
            <v>Absolut Bank</v>
          </cell>
          <cell r="B753" t="str">
            <v>RUSSIA</v>
          </cell>
          <cell r="C753" t="str">
            <v>Stable</v>
          </cell>
          <cell r="D753" t="str">
            <v>B1</v>
          </cell>
          <cell r="E753" t="str">
            <v>LT Bank Deposits - Fgn Curr</v>
          </cell>
          <cell r="F753" t="str">
            <v>B1</v>
          </cell>
          <cell r="G753" t="str">
            <v>E+</v>
          </cell>
          <cell r="H753" t="str">
            <v>b1</v>
          </cell>
          <cell r="I753" t="str">
            <v>b1</v>
          </cell>
          <cell r="O753" t="str">
            <v>NP</v>
          </cell>
          <cell r="P753" t="str">
            <v>Not on Watch</v>
          </cell>
        </row>
        <row r="754">
          <cell r="A754" t="str">
            <v>Ak Bars Bank</v>
          </cell>
          <cell r="B754" t="str">
            <v>RUSSIA</v>
          </cell>
          <cell r="C754" t="str">
            <v>Stable</v>
          </cell>
          <cell r="D754" t="str">
            <v>B1</v>
          </cell>
          <cell r="E754" t="str">
            <v>LT Bank Deposits - Fgn Curr</v>
          </cell>
          <cell r="F754" t="str">
            <v>B1</v>
          </cell>
          <cell r="G754" t="str">
            <v>E+</v>
          </cell>
          <cell r="H754" t="str">
            <v>b3</v>
          </cell>
          <cell r="I754" t="str">
            <v>b3</v>
          </cell>
          <cell r="J754" t="str">
            <v>B1</v>
          </cell>
          <cell r="O754" t="str">
            <v>NP</v>
          </cell>
          <cell r="P754" t="str">
            <v>Not on Watch</v>
          </cell>
        </row>
        <row r="755">
          <cell r="A755" t="str">
            <v>Akibank</v>
          </cell>
          <cell r="B755" t="str">
            <v>RUSSIA</v>
          </cell>
          <cell r="C755" t="str">
            <v>Stable</v>
          </cell>
          <cell r="D755" t="str">
            <v>B3</v>
          </cell>
          <cell r="E755" t="str">
            <v>LT Bank Deposits - Fgn Curr</v>
          </cell>
          <cell r="F755" t="str">
            <v>B3</v>
          </cell>
          <cell r="G755" t="str">
            <v>E+</v>
          </cell>
          <cell r="H755" t="str">
            <v>b3</v>
          </cell>
          <cell r="I755" t="str">
            <v>b3</v>
          </cell>
          <cell r="O755" t="str">
            <v>NP</v>
          </cell>
          <cell r="P755" t="str">
            <v>Not on Watch</v>
          </cell>
        </row>
        <row r="756">
          <cell r="A756" t="str">
            <v>Aljba Alliance Commercial Bank</v>
          </cell>
          <cell r="B756" t="str">
            <v>RUSSIA</v>
          </cell>
          <cell r="C756" t="str">
            <v>Stable</v>
          </cell>
          <cell r="D756" t="str">
            <v>B3</v>
          </cell>
          <cell r="E756" t="str">
            <v>LT Bank Deposits - Fgn Curr</v>
          </cell>
          <cell r="F756" t="str">
            <v>B3</v>
          </cell>
          <cell r="G756" t="str">
            <v>E+</v>
          </cell>
          <cell r="H756" t="str">
            <v>b3</v>
          </cell>
          <cell r="I756" t="str">
            <v>b3</v>
          </cell>
          <cell r="O756" t="str">
            <v>NP</v>
          </cell>
          <cell r="P756" t="str">
            <v>Not on Watch</v>
          </cell>
        </row>
        <row r="757">
          <cell r="A757" t="str">
            <v>Allied Irish Banks, p.l.c.</v>
          </cell>
          <cell r="B757" t="str">
            <v>IRELAND</v>
          </cell>
          <cell r="C757" t="str">
            <v>Negative (multiple)</v>
          </cell>
          <cell r="D757" t="str">
            <v>Ba3</v>
          </cell>
          <cell r="E757" t="str">
            <v>LT Bank Deposits - Fgn Curr</v>
          </cell>
          <cell r="F757" t="str">
            <v>Ba3</v>
          </cell>
          <cell r="G757" t="str">
            <v>E+</v>
          </cell>
          <cell r="H757" t="str">
            <v>b2</v>
          </cell>
          <cell r="I757" t="str">
            <v>b2</v>
          </cell>
          <cell r="J757" t="str">
            <v>B1</v>
          </cell>
          <cell r="K757" t="str">
            <v>B3</v>
          </cell>
          <cell r="L757" t="str">
            <v>C</v>
          </cell>
          <cell r="O757" t="str">
            <v>NP</v>
          </cell>
          <cell r="P757" t="str">
            <v>Not on Watch</v>
          </cell>
        </row>
        <row r="758">
          <cell r="A758" t="str">
            <v>Alokabank Joint-Stock Commercial Bank</v>
          </cell>
          <cell r="B758" t="str">
            <v>UZBEKISTAN</v>
          </cell>
          <cell r="C758" t="str">
            <v>Stable</v>
          </cell>
          <cell r="D758" t="str">
            <v>B2</v>
          </cell>
          <cell r="E758" t="str">
            <v>LT Bank Deposits - Fgn Curr</v>
          </cell>
          <cell r="F758" t="str">
            <v>B2</v>
          </cell>
          <cell r="G758" t="str">
            <v>E+</v>
          </cell>
          <cell r="H758" t="str">
            <v>b2</v>
          </cell>
          <cell r="I758" t="str">
            <v>b2</v>
          </cell>
          <cell r="O758" t="str">
            <v>NP</v>
          </cell>
          <cell r="P758" t="str">
            <v>Not on Watch</v>
          </cell>
        </row>
        <row r="759">
          <cell r="A759" t="str">
            <v>Amen Bank</v>
          </cell>
          <cell r="B759" t="str">
            <v>TUNISIA</v>
          </cell>
          <cell r="C759" t="str">
            <v>Negative</v>
          </cell>
          <cell r="D759" t="str">
            <v>B1</v>
          </cell>
          <cell r="E759" t="str">
            <v>LT Bank Deposits - Fgn Curr</v>
          </cell>
          <cell r="F759" t="str">
            <v>B1</v>
          </cell>
          <cell r="G759" t="str">
            <v>E+</v>
          </cell>
          <cell r="H759" t="str">
            <v>b3</v>
          </cell>
          <cell r="I759" t="str">
            <v>b3</v>
          </cell>
          <cell r="O759" t="str">
            <v>NP</v>
          </cell>
          <cell r="P759" t="str">
            <v>Not on Watch</v>
          </cell>
        </row>
        <row r="760">
          <cell r="A760" t="str">
            <v>Arab Tunisian Bank</v>
          </cell>
          <cell r="B760" t="str">
            <v>TUNISIA</v>
          </cell>
          <cell r="C760" t="str">
            <v>Negative (multiple)</v>
          </cell>
          <cell r="D760" t="str">
            <v>B1</v>
          </cell>
          <cell r="E760" t="str">
            <v>LT Bank Deposits - Fgn Curr</v>
          </cell>
          <cell r="F760" t="str">
            <v>B1</v>
          </cell>
          <cell r="G760" t="str">
            <v>E+</v>
          </cell>
          <cell r="H760" t="str">
            <v>b1</v>
          </cell>
          <cell r="I760" t="str">
            <v>ba3</v>
          </cell>
          <cell r="O760" t="str">
            <v>NP</v>
          </cell>
          <cell r="P760" t="str">
            <v>Not on Watch</v>
          </cell>
        </row>
        <row r="761">
          <cell r="A761" t="str">
            <v>Armeconombank (Armenian Economy Devt Bank)</v>
          </cell>
          <cell r="B761" t="str">
            <v>ARMENIA</v>
          </cell>
          <cell r="C761" t="str">
            <v>Negative (multiple)</v>
          </cell>
          <cell r="D761" t="str">
            <v>B1</v>
          </cell>
          <cell r="E761" t="str">
            <v>LT Bank Deposits - Fgn Curr</v>
          </cell>
          <cell r="F761" t="str">
            <v>B1</v>
          </cell>
          <cell r="G761" t="str">
            <v>E+</v>
          </cell>
          <cell r="H761" t="str">
            <v>b1</v>
          </cell>
          <cell r="I761" t="str">
            <v>b1</v>
          </cell>
          <cell r="O761" t="str">
            <v>NP</v>
          </cell>
          <cell r="P761" t="str">
            <v>Not on Watch</v>
          </cell>
        </row>
        <row r="762">
          <cell r="A762" t="str">
            <v>AS Expobank</v>
          </cell>
          <cell r="B762" t="str">
            <v>LATVIA</v>
          </cell>
          <cell r="C762" t="str">
            <v>Stable</v>
          </cell>
          <cell r="D762" t="str">
            <v>B1</v>
          </cell>
          <cell r="E762" t="str">
            <v>LT Bank Deposits - Fgn Curr</v>
          </cell>
          <cell r="F762" t="str">
            <v>B1</v>
          </cell>
          <cell r="G762" t="str">
            <v>E+</v>
          </cell>
          <cell r="H762" t="str">
            <v>b1</v>
          </cell>
          <cell r="I762" t="str">
            <v>b1</v>
          </cell>
          <cell r="O762" t="str">
            <v>NP</v>
          </cell>
          <cell r="P762" t="str">
            <v>Not on Watch</v>
          </cell>
        </row>
        <row r="763">
          <cell r="A763" t="str">
            <v>Asaka Bank</v>
          </cell>
          <cell r="B763" t="str">
            <v>UZBEKISTAN</v>
          </cell>
          <cell r="C763" t="str">
            <v>Stable</v>
          </cell>
          <cell r="D763" t="str">
            <v>B2</v>
          </cell>
          <cell r="E763" t="str">
            <v>LT Bank Deposits - Fgn Curr</v>
          </cell>
          <cell r="F763" t="str">
            <v>B2</v>
          </cell>
          <cell r="G763" t="str">
            <v>E+</v>
          </cell>
          <cell r="H763" t="str">
            <v>b2</v>
          </cell>
          <cell r="I763" t="str">
            <v>b2</v>
          </cell>
          <cell r="O763" t="str">
            <v>NP</v>
          </cell>
          <cell r="P763" t="str">
            <v>Not on Watch</v>
          </cell>
        </row>
        <row r="764">
          <cell r="A764" t="str">
            <v>Asia Alliance Bank</v>
          </cell>
          <cell r="B764" t="str">
            <v>UZBEKISTAN</v>
          </cell>
          <cell r="C764" t="str">
            <v>Stable</v>
          </cell>
          <cell r="D764" t="str">
            <v>B3</v>
          </cell>
          <cell r="E764" t="str">
            <v>LT Bank Deposits - Fgn Curr</v>
          </cell>
          <cell r="F764" t="str">
            <v>B3</v>
          </cell>
          <cell r="G764" t="str">
            <v>E+</v>
          </cell>
          <cell r="H764" t="str">
            <v>b3</v>
          </cell>
          <cell r="I764" t="str">
            <v>b3</v>
          </cell>
          <cell r="O764" t="str">
            <v>NP</v>
          </cell>
          <cell r="P764" t="str">
            <v>Not on Watch</v>
          </cell>
        </row>
        <row r="765">
          <cell r="A765" t="str">
            <v>Asian - Pacific Bank</v>
          </cell>
          <cell r="B765" t="str">
            <v>RUSSIA</v>
          </cell>
          <cell r="C765" t="str">
            <v>Stable</v>
          </cell>
          <cell r="D765" t="str">
            <v>B2</v>
          </cell>
          <cell r="E765" t="str">
            <v>LT Bank Deposits - Fgn Curr</v>
          </cell>
          <cell r="F765" t="str">
            <v>B2</v>
          </cell>
          <cell r="G765" t="str">
            <v>E+</v>
          </cell>
          <cell r="H765" t="str">
            <v>b2</v>
          </cell>
          <cell r="I765" t="str">
            <v>b2</v>
          </cell>
          <cell r="J765" t="str">
            <v>B2</v>
          </cell>
          <cell r="O765" t="str">
            <v>NP</v>
          </cell>
          <cell r="P765" t="str">
            <v>Not on Watch</v>
          </cell>
        </row>
        <row r="766">
          <cell r="A766" t="str">
            <v>Autotorgbank</v>
          </cell>
          <cell r="B766" t="str">
            <v>RUSSIA</v>
          </cell>
          <cell r="C766" t="str">
            <v>Stable</v>
          </cell>
          <cell r="D766" t="str">
            <v>B3</v>
          </cell>
          <cell r="E766" t="str">
            <v>LT Bank Deposits - Fgn Curr</v>
          </cell>
          <cell r="F766" t="str">
            <v>B3</v>
          </cell>
          <cell r="G766" t="str">
            <v>E+</v>
          </cell>
          <cell r="H766" t="str">
            <v>b3</v>
          </cell>
          <cell r="I766" t="str">
            <v>b3</v>
          </cell>
          <cell r="O766" t="str">
            <v>NP</v>
          </cell>
          <cell r="P766" t="str">
            <v>Not on Watch</v>
          </cell>
        </row>
        <row r="767">
          <cell r="A767" t="str">
            <v>Baltinvestbank</v>
          </cell>
          <cell r="B767" t="str">
            <v>RUSSIA</v>
          </cell>
          <cell r="C767" t="str">
            <v>Stable</v>
          </cell>
          <cell r="D767" t="str">
            <v>B3</v>
          </cell>
          <cell r="E767" t="str">
            <v>LT Bank Deposits - Fgn Curr</v>
          </cell>
          <cell r="F767" t="str">
            <v>B3</v>
          </cell>
          <cell r="G767" t="str">
            <v>E+</v>
          </cell>
          <cell r="H767" t="str">
            <v>b3</v>
          </cell>
          <cell r="I767" t="str">
            <v>b3</v>
          </cell>
          <cell r="J767" t="str">
            <v>B3</v>
          </cell>
          <cell r="O767" t="str">
            <v>NP</v>
          </cell>
          <cell r="P767" t="str">
            <v>Not on Watch</v>
          </cell>
        </row>
        <row r="768">
          <cell r="A768" t="str">
            <v>Banca Comerciala Romana S.A.</v>
          </cell>
          <cell r="B768" t="str">
            <v>ROMANIA</v>
          </cell>
          <cell r="C768" t="str">
            <v>Negative</v>
          </cell>
          <cell r="D768" t="str">
            <v>Ba3</v>
          </cell>
          <cell r="E768" t="str">
            <v>LT Bank Deposits - Fgn Curr</v>
          </cell>
          <cell r="F768" t="str">
            <v>Ba3</v>
          </cell>
          <cell r="G768" t="str">
            <v>E+</v>
          </cell>
          <cell r="H768" t="str">
            <v>b3</v>
          </cell>
          <cell r="I768" t="str">
            <v>b1</v>
          </cell>
          <cell r="O768" t="str">
            <v>NP</v>
          </cell>
          <cell r="P768" t="str">
            <v>Not on Watch</v>
          </cell>
        </row>
        <row r="769">
          <cell r="A769" t="str">
            <v>Banca Italease S.p.A.</v>
          </cell>
          <cell r="B769" t="str">
            <v>ITALY</v>
          </cell>
          <cell r="C769" t="str">
            <v>Negative (multiple)</v>
          </cell>
          <cell r="D769" t="str">
            <v>Ba3</v>
          </cell>
          <cell r="E769" t="str">
            <v>LT Bank Deposits - Fgn Curr</v>
          </cell>
          <cell r="F769" t="str">
            <v>Ba3</v>
          </cell>
          <cell r="G769" t="str">
            <v>E+</v>
          </cell>
          <cell r="H769" t="str">
            <v>b3</v>
          </cell>
          <cell r="I769" t="str">
            <v>b3</v>
          </cell>
          <cell r="J769" t="str">
            <v>Ba3</v>
          </cell>
          <cell r="K769" t="str">
            <v>Caa1</v>
          </cell>
          <cell r="O769" t="str">
            <v>NP</v>
          </cell>
          <cell r="P769" t="str">
            <v>Not on Watch</v>
          </cell>
        </row>
        <row r="770">
          <cell r="A770" t="str">
            <v>Banca Popolare di Milano S.C.a r.l.</v>
          </cell>
          <cell r="B770" t="str">
            <v>ITALY</v>
          </cell>
          <cell r="C770" t="str">
            <v>Negative (multiple)</v>
          </cell>
          <cell r="D770" t="str">
            <v>B1</v>
          </cell>
          <cell r="E770" t="str">
            <v>LT Bank Deposits</v>
          </cell>
          <cell r="F770" t="str">
            <v>B1</v>
          </cell>
          <cell r="G770" t="str">
            <v>E+</v>
          </cell>
          <cell r="H770" t="str">
            <v>b2</v>
          </cell>
          <cell r="I770" t="str">
            <v>b2</v>
          </cell>
          <cell r="J770" t="str">
            <v>B1</v>
          </cell>
          <cell r="K770" t="str">
            <v>B3</v>
          </cell>
          <cell r="L770" t="str">
            <v>(P)Caa1</v>
          </cell>
          <cell r="O770" t="str">
            <v>NP</v>
          </cell>
          <cell r="P770" t="str">
            <v>Not on Watch</v>
          </cell>
        </row>
        <row r="771">
          <cell r="A771" t="str">
            <v>Banco Amambay S.A.</v>
          </cell>
          <cell r="B771" t="str">
            <v>PARAGUAY</v>
          </cell>
          <cell r="C771" t="str">
            <v>Stable</v>
          </cell>
          <cell r="D771" t="str">
            <v>B1</v>
          </cell>
          <cell r="E771" t="str">
            <v>LT Bank Deposits - Fgn Curr</v>
          </cell>
          <cell r="F771" t="str">
            <v>B1</v>
          </cell>
          <cell r="G771" t="str">
            <v>E+</v>
          </cell>
          <cell r="H771" t="str">
            <v>b2</v>
          </cell>
          <cell r="I771" t="str">
            <v>b2</v>
          </cell>
          <cell r="O771" t="str">
            <v>NP</v>
          </cell>
          <cell r="P771" t="str">
            <v>Not on Watch</v>
          </cell>
        </row>
        <row r="772">
          <cell r="A772" t="str">
            <v>Banco Angolano de Investimentos, S.A.</v>
          </cell>
          <cell r="B772" t="str">
            <v>ANGOLA</v>
          </cell>
          <cell r="C772" t="str">
            <v>Stable</v>
          </cell>
          <cell r="D772" t="str">
            <v>Ba3</v>
          </cell>
          <cell r="E772" t="str">
            <v>LT Bank Deposits - Fgn Curr</v>
          </cell>
          <cell r="F772" t="str">
            <v>Ba3</v>
          </cell>
          <cell r="G772" t="str">
            <v>E+</v>
          </cell>
          <cell r="H772" t="str">
            <v>b1</v>
          </cell>
          <cell r="I772" t="str">
            <v>b1</v>
          </cell>
          <cell r="O772" t="str">
            <v>NP</v>
          </cell>
          <cell r="P772" t="str">
            <v>Not on Watch</v>
          </cell>
        </row>
        <row r="773">
          <cell r="A773" t="str">
            <v>Banco Bandes Uruguay S.A.</v>
          </cell>
          <cell r="B773" t="str">
            <v>URUGUAY</v>
          </cell>
          <cell r="C773" t="str">
            <v>Stable</v>
          </cell>
          <cell r="D773" t="str">
            <v>B3</v>
          </cell>
          <cell r="E773" t="str">
            <v>LT Bank Deposits - Fgn Curr</v>
          </cell>
          <cell r="F773" t="str">
            <v>B3</v>
          </cell>
          <cell r="G773" t="str">
            <v>E+</v>
          </cell>
          <cell r="H773" t="str">
            <v>b3</v>
          </cell>
          <cell r="I773" t="str">
            <v>b3</v>
          </cell>
          <cell r="O773" t="str">
            <v>NP</v>
          </cell>
          <cell r="P773" t="str">
            <v>Not on Watch</v>
          </cell>
        </row>
        <row r="774">
          <cell r="A774" t="str">
            <v>Banco BMG S.A.</v>
          </cell>
          <cell r="B774" t="str">
            <v>BRAZIL</v>
          </cell>
          <cell r="C774" t="str">
            <v>Stable</v>
          </cell>
          <cell r="D774" t="str">
            <v>B1</v>
          </cell>
          <cell r="E774" t="str">
            <v>LT Bank Deposits - Fgn Curr</v>
          </cell>
          <cell r="F774" t="str">
            <v>B1</v>
          </cell>
          <cell r="G774" t="str">
            <v>E+</v>
          </cell>
          <cell r="H774" t="str">
            <v>b1</v>
          </cell>
          <cell r="I774" t="str">
            <v>b1</v>
          </cell>
          <cell r="J774" t="str">
            <v>B1</v>
          </cell>
          <cell r="K774" t="str">
            <v>B2</v>
          </cell>
          <cell r="O774" t="str">
            <v>NP</v>
          </cell>
          <cell r="P774" t="str">
            <v>Not on Watch</v>
          </cell>
        </row>
        <row r="775">
          <cell r="A775" t="str">
            <v>Banco Bonsucesso S.A.</v>
          </cell>
          <cell r="B775" t="str">
            <v>BRAZIL</v>
          </cell>
          <cell r="C775" t="str">
            <v>Stable</v>
          </cell>
          <cell r="D775" t="str">
            <v>B2</v>
          </cell>
          <cell r="E775" t="str">
            <v>LT Bank Deposits - Fgn Curr</v>
          </cell>
          <cell r="F775" t="str">
            <v>B2</v>
          </cell>
          <cell r="G775" t="str">
            <v>E+</v>
          </cell>
          <cell r="H775" t="str">
            <v>b2</v>
          </cell>
          <cell r="I775" t="str">
            <v>b2</v>
          </cell>
          <cell r="K775" t="str">
            <v>B3</v>
          </cell>
          <cell r="O775" t="str">
            <v>NP</v>
          </cell>
          <cell r="P775" t="str">
            <v>Not on Watch</v>
          </cell>
        </row>
        <row r="776">
          <cell r="A776" t="str">
            <v>Banco BPI S.A.</v>
          </cell>
          <cell r="B776" t="str">
            <v>PORTUGAL</v>
          </cell>
          <cell r="C776" t="str">
            <v>Negative (multiple)</v>
          </cell>
          <cell r="D776" t="str">
            <v>Ba3</v>
          </cell>
          <cell r="E776" t="str">
            <v>LT Bank Deposits - Fgn Curr</v>
          </cell>
          <cell r="F776" t="str">
            <v>Ba3</v>
          </cell>
          <cell r="G776" t="str">
            <v>E+</v>
          </cell>
          <cell r="H776" t="str">
            <v>b1</v>
          </cell>
          <cell r="I776" t="str">
            <v>b1</v>
          </cell>
          <cell r="J776" t="str">
            <v>Ba3</v>
          </cell>
          <cell r="K776" t="str">
            <v>B2</v>
          </cell>
          <cell r="L776" t="str">
            <v>(P)B3</v>
          </cell>
          <cell r="O776" t="str">
            <v>NP</v>
          </cell>
          <cell r="P776" t="str">
            <v>Not on Watch</v>
          </cell>
        </row>
        <row r="777">
          <cell r="A777" t="str">
            <v>Banco de los Trabajadores</v>
          </cell>
          <cell r="B777" t="str">
            <v>GUATEMALA</v>
          </cell>
          <cell r="C777" t="str">
            <v>Stable</v>
          </cell>
          <cell r="D777" t="str">
            <v>Ba3</v>
          </cell>
          <cell r="E777" t="str">
            <v>LT Bank Deposits - Fgn Curr</v>
          </cell>
          <cell r="F777" t="str">
            <v>Ba3</v>
          </cell>
          <cell r="G777" t="str">
            <v>E+</v>
          </cell>
          <cell r="H777" t="str">
            <v>b1</v>
          </cell>
          <cell r="I777" t="str">
            <v>b1</v>
          </cell>
          <cell r="O777" t="str">
            <v>NP</v>
          </cell>
          <cell r="P777" t="str">
            <v>Not on Watch</v>
          </cell>
        </row>
        <row r="778">
          <cell r="A778" t="str">
            <v>Banco de Reservas de la Republica Dominicana</v>
          </cell>
          <cell r="B778" t="str">
            <v>DOMINICAN REPUBLIC</v>
          </cell>
          <cell r="C778" t="str">
            <v>Stable (multiple)</v>
          </cell>
          <cell r="D778" t="str">
            <v>B2</v>
          </cell>
          <cell r="E778" t="str">
            <v>LT Bank Deposits - Fgn Curr</v>
          </cell>
          <cell r="F778" t="str">
            <v>B2</v>
          </cell>
          <cell r="G778" t="str">
            <v>E+</v>
          </cell>
          <cell r="H778" t="str">
            <v>b3</v>
          </cell>
          <cell r="I778" t="str">
            <v>b1</v>
          </cell>
          <cell r="K778" t="str">
            <v>B2</v>
          </cell>
          <cell r="O778" t="str">
            <v>NP</v>
          </cell>
          <cell r="P778" t="str">
            <v>Not on Watch</v>
          </cell>
        </row>
        <row r="779">
          <cell r="A779" t="str">
            <v>Banco Economico S.A. (Bolivia)</v>
          </cell>
          <cell r="B779" t="str">
            <v>BOLIVIA</v>
          </cell>
          <cell r="C779" t="str">
            <v>Stable</v>
          </cell>
          <cell r="D779" t="str">
            <v>B1</v>
          </cell>
          <cell r="E779" t="str">
            <v>LT Bank Deposits - Fgn Curr</v>
          </cell>
          <cell r="F779" t="str">
            <v>B1</v>
          </cell>
          <cell r="G779" t="str">
            <v>E+</v>
          </cell>
          <cell r="H779" t="str">
            <v>b1</v>
          </cell>
          <cell r="I779" t="str">
            <v>b1</v>
          </cell>
          <cell r="K779" t="str">
            <v>B2</v>
          </cell>
          <cell r="O779" t="str">
            <v>NP</v>
          </cell>
          <cell r="P779" t="str">
            <v>Not on Watch</v>
          </cell>
        </row>
        <row r="780">
          <cell r="A780" t="str">
            <v>Banco Fassil S.A.</v>
          </cell>
          <cell r="B780" t="str">
            <v>BOLIVIA</v>
          </cell>
          <cell r="C780" t="str">
            <v>Stable</v>
          </cell>
          <cell r="D780" t="str">
            <v>B2</v>
          </cell>
          <cell r="E780" t="str">
            <v>LT Bank Deposits - Fgn Curr</v>
          </cell>
          <cell r="F780" t="str">
            <v>B2</v>
          </cell>
          <cell r="G780" t="str">
            <v>E+</v>
          </cell>
          <cell r="H780" t="str">
            <v>b2</v>
          </cell>
          <cell r="I780" t="str">
            <v>b2</v>
          </cell>
          <cell r="K780" t="str">
            <v>B3</v>
          </cell>
          <cell r="O780" t="str">
            <v>NP</v>
          </cell>
          <cell r="P780" t="str">
            <v>Not on Watch</v>
          </cell>
        </row>
        <row r="781">
          <cell r="A781" t="str">
            <v>Banco Fibra S.A.</v>
          </cell>
          <cell r="B781" t="str">
            <v>BRAZIL</v>
          </cell>
          <cell r="C781" t="str">
            <v>Stable</v>
          </cell>
          <cell r="D781" t="str">
            <v>B1</v>
          </cell>
          <cell r="E781" t="str">
            <v>LT Bank Deposits - Fgn Curr</v>
          </cell>
          <cell r="F781" t="str">
            <v>B1</v>
          </cell>
          <cell r="G781" t="str">
            <v>E+</v>
          </cell>
          <cell r="H781" t="str">
            <v>b1</v>
          </cell>
          <cell r="I781" t="str">
            <v>b1</v>
          </cell>
          <cell r="J781" t="str">
            <v>B1</v>
          </cell>
          <cell r="K781" t="str">
            <v>B2</v>
          </cell>
          <cell r="O781" t="str">
            <v>NP</v>
          </cell>
          <cell r="P781" t="str">
            <v>Not on Watch</v>
          </cell>
        </row>
        <row r="782">
          <cell r="A782" t="str">
            <v>Banco FIE S.A.</v>
          </cell>
          <cell r="B782" t="str">
            <v>BOLIVIA</v>
          </cell>
          <cell r="C782" t="str">
            <v>Negative (multiple)</v>
          </cell>
          <cell r="D782" t="str">
            <v>B1</v>
          </cell>
          <cell r="E782" t="str">
            <v>LT Bank Deposits - Fgn Curr</v>
          </cell>
          <cell r="F782" t="str">
            <v>B1</v>
          </cell>
          <cell r="G782" t="str">
            <v>E+</v>
          </cell>
          <cell r="H782" t="str">
            <v>b1</v>
          </cell>
          <cell r="I782" t="str">
            <v>b1</v>
          </cell>
          <cell r="J782" t="str">
            <v>Ba3</v>
          </cell>
          <cell r="K782" t="str">
            <v>B2</v>
          </cell>
          <cell r="O782" t="str">
            <v>NP</v>
          </cell>
          <cell r="P782" t="str">
            <v>Not on Watch</v>
          </cell>
        </row>
        <row r="783">
          <cell r="A783" t="str">
            <v>Banco Fortaleza S.A.</v>
          </cell>
          <cell r="B783" t="str">
            <v>BOLIVIA</v>
          </cell>
          <cell r="C783" t="str">
            <v>Stable</v>
          </cell>
          <cell r="D783" t="str">
            <v>B2</v>
          </cell>
          <cell r="E783" t="str">
            <v>LT Bank Deposits - Fgn Curr</v>
          </cell>
          <cell r="F783" t="str">
            <v>B2</v>
          </cell>
          <cell r="G783" t="str">
            <v>E+</v>
          </cell>
          <cell r="H783" t="str">
            <v>b2</v>
          </cell>
          <cell r="I783" t="str">
            <v>b2</v>
          </cell>
          <cell r="J783" t="str">
            <v>B2</v>
          </cell>
          <cell r="O783" t="str">
            <v>NP</v>
          </cell>
          <cell r="P783" t="str">
            <v>Not on Watch</v>
          </cell>
        </row>
        <row r="784">
          <cell r="A784" t="str">
            <v>Banco Ganadero S.A.</v>
          </cell>
          <cell r="B784" t="str">
            <v>BOLIVIA</v>
          </cell>
          <cell r="C784" t="str">
            <v>Stable</v>
          </cell>
          <cell r="D784" t="str">
            <v>B1</v>
          </cell>
          <cell r="E784" t="str">
            <v>LT Bank Deposits - Fgn Curr</v>
          </cell>
          <cell r="F784" t="str">
            <v>B1</v>
          </cell>
          <cell r="G784" t="str">
            <v>E+</v>
          </cell>
          <cell r="H784" t="str">
            <v>b1</v>
          </cell>
          <cell r="I784" t="str">
            <v>b1</v>
          </cell>
          <cell r="K784" t="str">
            <v>B2</v>
          </cell>
          <cell r="O784" t="str">
            <v>NP</v>
          </cell>
          <cell r="P784" t="str">
            <v>Not on Watch</v>
          </cell>
        </row>
        <row r="785">
          <cell r="A785" t="str">
            <v>Banco Hipotecario del Uruguay</v>
          </cell>
          <cell r="B785" t="str">
            <v>URUGUAY</v>
          </cell>
          <cell r="C785" t="str">
            <v>Stable</v>
          </cell>
          <cell r="D785" t="str">
            <v>Baa2</v>
          </cell>
          <cell r="E785" t="str">
            <v>LT Bank Deposits - Fgn Curr</v>
          </cell>
          <cell r="F785" t="str">
            <v>Baa2</v>
          </cell>
          <cell r="G785" t="str">
            <v>E+</v>
          </cell>
          <cell r="H785" t="str">
            <v>b3</v>
          </cell>
          <cell r="I785" t="str">
            <v>b3</v>
          </cell>
          <cell r="J785" t="str">
            <v>Baa2</v>
          </cell>
          <cell r="O785" t="str">
            <v>P-2</v>
          </cell>
          <cell r="P785" t="str">
            <v>Not on Watch</v>
          </cell>
        </row>
        <row r="786">
          <cell r="A786" t="str">
            <v>Banco Indusval S.A. (BI&amp;P)</v>
          </cell>
          <cell r="B786" t="str">
            <v>BRAZIL</v>
          </cell>
          <cell r="C786" t="str">
            <v>Stable</v>
          </cell>
          <cell r="D786" t="str">
            <v>B1</v>
          </cell>
          <cell r="E786" t="str">
            <v>LT Bank Deposits - Fgn Curr</v>
          </cell>
          <cell r="F786" t="str">
            <v>B1</v>
          </cell>
          <cell r="G786" t="str">
            <v>E+</v>
          </cell>
          <cell r="H786" t="str">
            <v>b1</v>
          </cell>
          <cell r="I786" t="str">
            <v>b1</v>
          </cell>
          <cell r="O786" t="str">
            <v>NP</v>
          </cell>
          <cell r="P786" t="str">
            <v>Not on Watch</v>
          </cell>
        </row>
        <row r="787">
          <cell r="A787" t="str">
            <v>Banco Mercantil do Brasil S.A.</v>
          </cell>
          <cell r="B787" t="str">
            <v>BRAZIL</v>
          </cell>
          <cell r="C787" t="str">
            <v>Negative</v>
          </cell>
          <cell r="D787" t="str">
            <v>B1</v>
          </cell>
          <cell r="E787" t="str">
            <v>LT Bank Deposits - Fgn Curr</v>
          </cell>
          <cell r="F787" t="str">
            <v>B1</v>
          </cell>
          <cell r="G787" t="str">
            <v>E+</v>
          </cell>
          <cell r="H787" t="str">
            <v>b1</v>
          </cell>
          <cell r="I787" t="str">
            <v>b1</v>
          </cell>
          <cell r="J787" t="str">
            <v>(P)B1</v>
          </cell>
          <cell r="K787" t="str">
            <v>B2</v>
          </cell>
          <cell r="O787" t="str">
            <v>NP</v>
          </cell>
          <cell r="P787" t="str">
            <v>Not on Watch</v>
          </cell>
        </row>
        <row r="788">
          <cell r="A788" t="str">
            <v>Banco Modal S.A.</v>
          </cell>
          <cell r="B788" t="str">
            <v>BRAZIL</v>
          </cell>
          <cell r="C788" t="str">
            <v>Stable</v>
          </cell>
          <cell r="D788" t="str">
            <v>B1</v>
          </cell>
          <cell r="E788" t="str">
            <v>LT Bank Deposits - Fgn Curr</v>
          </cell>
          <cell r="F788" t="str">
            <v>B1</v>
          </cell>
          <cell r="G788" t="str">
            <v>E+</v>
          </cell>
          <cell r="H788" t="str">
            <v>b1</v>
          </cell>
          <cell r="I788" t="str">
            <v>b1</v>
          </cell>
          <cell r="O788" t="str">
            <v>NP</v>
          </cell>
          <cell r="P788" t="str">
            <v>Not on Watch</v>
          </cell>
        </row>
        <row r="789">
          <cell r="A789" t="str">
            <v>Banco Original do Agronegocio S.A.</v>
          </cell>
          <cell r="B789" t="str">
            <v>BRAZIL</v>
          </cell>
          <cell r="C789" t="str">
            <v>Stable</v>
          </cell>
          <cell r="D789" t="str">
            <v>B1</v>
          </cell>
          <cell r="E789" t="str">
            <v>LT Bank Deposits - Fgn Curr</v>
          </cell>
          <cell r="F789" t="str">
            <v>B1</v>
          </cell>
          <cell r="G789" t="str">
            <v>E+</v>
          </cell>
          <cell r="H789" t="str">
            <v>b1</v>
          </cell>
          <cell r="I789" t="str">
            <v>b1</v>
          </cell>
          <cell r="O789" t="str">
            <v>NP</v>
          </cell>
          <cell r="P789" t="str">
            <v>Not on Watch</v>
          </cell>
        </row>
        <row r="790">
          <cell r="A790" t="str">
            <v>Banco Original S.A.</v>
          </cell>
          <cell r="B790" t="str">
            <v>BRAZIL</v>
          </cell>
          <cell r="C790" t="str">
            <v>Stable</v>
          </cell>
          <cell r="D790" t="str">
            <v>B1</v>
          </cell>
          <cell r="E790" t="str">
            <v>LT Bank Deposits - Fgn Curr</v>
          </cell>
          <cell r="F790" t="str">
            <v>B1</v>
          </cell>
          <cell r="G790" t="str">
            <v>E+</v>
          </cell>
          <cell r="H790" t="str">
            <v>b1</v>
          </cell>
          <cell r="I790" t="str">
            <v>b1</v>
          </cell>
          <cell r="O790" t="str">
            <v>NP</v>
          </cell>
          <cell r="P790" t="str">
            <v>Not on Watch</v>
          </cell>
        </row>
        <row r="791">
          <cell r="A791" t="str">
            <v>Banco Pan S.A.</v>
          </cell>
          <cell r="B791" t="str">
            <v>BRAZIL</v>
          </cell>
          <cell r="C791" t="str">
            <v>Stable</v>
          </cell>
          <cell r="D791" t="str">
            <v>Ba2</v>
          </cell>
          <cell r="E791" t="str">
            <v>LT Bank Deposits - Fgn Curr</v>
          </cell>
          <cell r="F791" t="str">
            <v>Ba2</v>
          </cell>
          <cell r="G791" t="str">
            <v>E+</v>
          </cell>
          <cell r="H791" t="str">
            <v>b1</v>
          </cell>
          <cell r="I791" t="str">
            <v>ba2</v>
          </cell>
          <cell r="J791" t="str">
            <v>Ba2</v>
          </cell>
          <cell r="K791" t="str">
            <v>Ba3</v>
          </cell>
          <cell r="O791" t="str">
            <v>NP</v>
          </cell>
          <cell r="P791" t="str">
            <v>Not on Watch</v>
          </cell>
        </row>
        <row r="792">
          <cell r="A792" t="str">
            <v>Banco Paulista S.A.</v>
          </cell>
          <cell r="B792" t="str">
            <v>BRAZIL</v>
          </cell>
          <cell r="C792" t="str">
            <v>Stable</v>
          </cell>
          <cell r="D792" t="str">
            <v>B2</v>
          </cell>
          <cell r="E792" t="str">
            <v>LT Bank Deposits - Fgn Curr</v>
          </cell>
          <cell r="F792" t="str">
            <v>B2</v>
          </cell>
          <cell r="G792" t="str">
            <v>E+</v>
          </cell>
          <cell r="H792" t="str">
            <v>b2</v>
          </cell>
          <cell r="I792" t="str">
            <v>b2</v>
          </cell>
          <cell r="O792" t="str">
            <v>NP</v>
          </cell>
          <cell r="P792" t="str">
            <v>Not on Watch</v>
          </cell>
        </row>
        <row r="793">
          <cell r="A793" t="str">
            <v>Banco Popolare Societa Cooperativa</v>
          </cell>
          <cell r="B793" t="str">
            <v>ITALY</v>
          </cell>
          <cell r="C793" t="str">
            <v>Negative (multiple)</v>
          </cell>
          <cell r="D793" t="str">
            <v>Ba3</v>
          </cell>
          <cell r="E793" t="str">
            <v>LT Bank Deposits - Fgn Curr</v>
          </cell>
          <cell r="F793" t="str">
            <v>Ba3</v>
          </cell>
          <cell r="G793" t="str">
            <v>E+</v>
          </cell>
          <cell r="H793" t="str">
            <v>b3</v>
          </cell>
          <cell r="I793" t="str">
            <v>b3</v>
          </cell>
          <cell r="J793" t="str">
            <v>Ba3</v>
          </cell>
          <cell r="K793" t="str">
            <v>Caa1</v>
          </cell>
          <cell r="L793" t="str">
            <v>(P)Caa2</v>
          </cell>
          <cell r="N793" t="str">
            <v>Caa3</v>
          </cell>
          <cell r="O793" t="str">
            <v>NP</v>
          </cell>
          <cell r="P793" t="str">
            <v>Not on Watch</v>
          </cell>
        </row>
        <row r="794">
          <cell r="A794" t="str">
            <v>Banco Popular Espanol, S.A.</v>
          </cell>
          <cell r="B794" t="str">
            <v>SPAIN</v>
          </cell>
          <cell r="C794" t="str">
            <v>Negative</v>
          </cell>
          <cell r="D794" t="str">
            <v>Ba3</v>
          </cell>
          <cell r="E794" t="str">
            <v>LT Bank Deposits - Fgn Curr</v>
          </cell>
          <cell r="F794" t="str">
            <v>Ba3</v>
          </cell>
          <cell r="G794" t="str">
            <v>E+</v>
          </cell>
          <cell r="H794" t="str">
            <v>b1</v>
          </cell>
          <cell r="I794" t="str">
            <v>b1</v>
          </cell>
          <cell r="J794" t="str">
            <v>(P)Ba3</v>
          </cell>
          <cell r="K794" t="str">
            <v>B2</v>
          </cell>
          <cell r="O794" t="str">
            <v>NP</v>
          </cell>
          <cell r="P794" t="str">
            <v>Not on Watch</v>
          </cell>
        </row>
        <row r="795">
          <cell r="A795" t="str">
            <v>Banco Pyme Ecofuturo S.A.</v>
          </cell>
          <cell r="B795" t="str">
            <v>BOLIVIA</v>
          </cell>
          <cell r="C795" t="str">
            <v>Stable</v>
          </cell>
          <cell r="D795" t="str">
            <v>B2</v>
          </cell>
          <cell r="E795" t="str">
            <v>LT Bank Deposits - Fgn Curr</v>
          </cell>
          <cell r="F795" t="str">
            <v>B2</v>
          </cell>
          <cell r="G795" t="str">
            <v>E+</v>
          </cell>
          <cell r="H795" t="str">
            <v>b2</v>
          </cell>
          <cell r="I795" t="str">
            <v>b2</v>
          </cell>
          <cell r="J795" t="str">
            <v>B2</v>
          </cell>
          <cell r="K795" t="str">
            <v>B3</v>
          </cell>
          <cell r="O795" t="str">
            <v>NP</v>
          </cell>
          <cell r="P795" t="str">
            <v>Not on Watch</v>
          </cell>
        </row>
        <row r="796">
          <cell r="A796" t="str">
            <v>Banco Union S.A. (Bolivia)</v>
          </cell>
          <cell r="B796" t="str">
            <v>BOLIVIA</v>
          </cell>
          <cell r="C796" t="str">
            <v>Stable</v>
          </cell>
          <cell r="D796" t="str">
            <v>B1</v>
          </cell>
          <cell r="E796" t="str">
            <v>LT Bank Deposits - Fgn Curr</v>
          </cell>
          <cell r="F796" t="str">
            <v>B1</v>
          </cell>
          <cell r="G796" t="str">
            <v>E+</v>
          </cell>
          <cell r="H796" t="str">
            <v>b1</v>
          </cell>
          <cell r="I796" t="str">
            <v>b1</v>
          </cell>
          <cell r="O796" t="str">
            <v>NP</v>
          </cell>
          <cell r="P796" t="str">
            <v>Not on Watch</v>
          </cell>
        </row>
        <row r="797">
          <cell r="A797" t="str">
            <v>Bank Audi S.A.L.</v>
          </cell>
          <cell r="B797" t="str">
            <v>LEBANON</v>
          </cell>
          <cell r="C797" t="str">
            <v>Negative (multiple)</v>
          </cell>
          <cell r="D797" t="str">
            <v>B1</v>
          </cell>
          <cell r="E797" t="str">
            <v>LT Bank Deposits - Fgn Curr</v>
          </cell>
          <cell r="F797" t="str">
            <v>B1</v>
          </cell>
          <cell r="G797" t="str">
            <v>E+</v>
          </cell>
          <cell r="H797" t="str">
            <v>b1</v>
          </cell>
          <cell r="I797" t="str">
            <v>b1</v>
          </cell>
          <cell r="O797" t="str">
            <v>NP</v>
          </cell>
          <cell r="P797" t="str">
            <v>Not on Watch</v>
          </cell>
        </row>
        <row r="798">
          <cell r="A798" t="str">
            <v>Bank CenterCredit</v>
          </cell>
          <cell r="B798" t="str">
            <v>KAZAKHSTAN</v>
          </cell>
          <cell r="C798" t="str">
            <v>Stable</v>
          </cell>
          <cell r="D798" t="str">
            <v>B2</v>
          </cell>
          <cell r="E798" t="str">
            <v>LT Bank Deposits - Fgn Curr</v>
          </cell>
          <cell r="F798" t="str">
            <v>B2</v>
          </cell>
          <cell r="G798" t="str">
            <v>E+</v>
          </cell>
          <cell r="H798" t="str">
            <v>b3</v>
          </cell>
          <cell r="I798" t="str">
            <v>b3</v>
          </cell>
          <cell r="L798" t="str">
            <v>Caa2</v>
          </cell>
          <cell r="O798" t="str">
            <v>NP</v>
          </cell>
          <cell r="P798" t="str">
            <v>Not on Watch</v>
          </cell>
        </row>
        <row r="799">
          <cell r="A799" t="str">
            <v>Bank Millennium S.A.</v>
          </cell>
          <cell r="B799" t="str">
            <v>POLAND</v>
          </cell>
          <cell r="C799" t="str">
            <v>Negative (multiple)</v>
          </cell>
          <cell r="D799" t="str">
            <v>Ba2</v>
          </cell>
          <cell r="E799" t="str">
            <v>LT Bank Deposits - Fgn Curr</v>
          </cell>
          <cell r="F799" t="str">
            <v>Ba2</v>
          </cell>
          <cell r="G799" t="str">
            <v>E+</v>
          </cell>
          <cell r="H799" t="str">
            <v>b1</v>
          </cell>
          <cell r="I799" t="str">
            <v>b1</v>
          </cell>
          <cell r="O799" t="str">
            <v>NP</v>
          </cell>
          <cell r="P799" t="str">
            <v>Not on Watch</v>
          </cell>
        </row>
        <row r="800">
          <cell r="A800" t="str">
            <v>Bank of Ceylon</v>
          </cell>
          <cell r="B800" t="str">
            <v>SRI LANKA</v>
          </cell>
          <cell r="C800" t="str">
            <v>Stable</v>
          </cell>
          <cell r="D800" t="str">
            <v>B2</v>
          </cell>
          <cell r="E800" t="str">
            <v>LT Bank Deposits - Fgn Curr</v>
          </cell>
          <cell r="F800" t="str">
            <v>B2</v>
          </cell>
          <cell r="G800" t="str">
            <v>E+</v>
          </cell>
          <cell r="H800" t="str">
            <v>b2</v>
          </cell>
          <cell r="I800" t="str">
            <v>b2</v>
          </cell>
          <cell r="J800" t="str">
            <v>B1</v>
          </cell>
          <cell r="O800" t="str">
            <v>NP</v>
          </cell>
          <cell r="P800" t="str">
            <v>Not on Watch</v>
          </cell>
        </row>
        <row r="801">
          <cell r="A801" t="str">
            <v>Bank of Ireland</v>
          </cell>
          <cell r="B801" t="str">
            <v>IRELAND</v>
          </cell>
          <cell r="C801" t="str">
            <v>Negative</v>
          </cell>
          <cell r="D801" t="str">
            <v>Ba2</v>
          </cell>
          <cell r="E801" t="str">
            <v>LT Bank Deposits - Fgn Curr</v>
          </cell>
          <cell r="F801" t="str">
            <v>Ba2</v>
          </cell>
          <cell r="G801" t="str">
            <v>E+</v>
          </cell>
          <cell r="H801" t="str">
            <v>b1</v>
          </cell>
          <cell r="I801" t="str">
            <v>b1</v>
          </cell>
          <cell r="J801" t="str">
            <v>Ba3</v>
          </cell>
          <cell r="K801" t="str">
            <v>B2</v>
          </cell>
          <cell r="L801" t="str">
            <v>B3</v>
          </cell>
          <cell r="M801" t="str">
            <v>Caa2</v>
          </cell>
          <cell r="O801" t="str">
            <v>NP</v>
          </cell>
          <cell r="P801" t="str">
            <v>Not On Watch</v>
          </cell>
        </row>
        <row r="802">
          <cell r="A802" t="str">
            <v>Bank of Ireland (UK) Plc</v>
          </cell>
          <cell r="B802" t="str">
            <v>UNITED KINGDOM</v>
          </cell>
          <cell r="C802" t="str">
            <v>Stable</v>
          </cell>
          <cell r="D802" t="str">
            <v>B1</v>
          </cell>
          <cell r="E802" t="str">
            <v>LT Bank Deposits - Fgn Curr</v>
          </cell>
          <cell r="F802" t="str">
            <v>B1</v>
          </cell>
          <cell r="G802" t="str">
            <v>E+</v>
          </cell>
          <cell r="H802" t="str">
            <v>b1</v>
          </cell>
          <cell r="I802" t="str">
            <v>b1</v>
          </cell>
          <cell r="O802" t="str">
            <v>NP</v>
          </cell>
          <cell r="P802" t="str">
            <v>Not on Watch</v>
          </cell>
        </row>
        <row r="803">
          <cell r="A803" t="str">
            <v>Bank of Khanty-Mansiysk, JSC</v>
          </cell>
          <cell r="B803" t="str">
            <v>RUSSIA</v>
          </cell>
          <cell r="C803" t="str">
            <v>Stable</v>
          </cell>
          <cell r="D803" t="str">
            <v>Ba3</v>
          </cell>
          <cell r="E803" t="str">
            <v>LT Bank Deposits - Fgn Curr</v>
          </cell>
          <cell r="F803" t="str">
            <v>Ba3</v>
          </cell>
          <cell r="G803" t="str">
            <v>E+</v>
          </cell>
          <cell r="H803" t="str">
            <v>b1</v>
          </cell>
          <cell r="I803" t="str">
            <v>ba3</v>
          </cell>
          <cell r="K803" t="str">
            <v>B2</v>
          </cell>
          <cell r="O803" t="str">
            <v>NP</v>
          </cell>
          <cell r="P803" t="str">
            <v>Not on Watch</v>
          </cell>
        </row>
        <row r="804">
          <cell r="A804" t="str">
            <v>Bank of Moscow</v>
          </cell>
          <cell r="B804" t="str">
            <v>RUSSIA</v>
          </cell>
          <cell r="C804" t="str">
            <v>Stable</v>
          </cell>
          <cell r="D804" t="str">
            <v>Ba1</v>
          </cell>
          <cell r="E804" t="str">
            <v>LT Bank Deposits - Fgn Curr</v>
          </cell>
          <cell r="F804" t="str">
            <v>Ba1</v>
          </cell>
          <cell r="G804" t="str">
            <v>E+</v>
          </cell>
          <cell r="H804" t="str">
            <v>b2</v>
          </cell>
          <cell r="I804" t="str">
            <v>ba1</v>
          </cell>
          <cell r="J804" t="str">
            <v>Ba1</v>
          </cell>
          <cell r="K804" t="str">
            <v>Ba3</v>
          </cell>
          <cell r="O804" t="str">
            <v>NP</v>
          </cell>
          <cell r="P804" t="str">
            <v>Not on Watch</v>
          </cell>
        </row>
        <row r="805">
          <cell r="A805" t="str">
            <v>Bank Uralsib</v>
          </cell>
          <cell r="B805" t="str">
            <v>RUSSIA</v>
          </cell>
          <cell r="C805" t="str">
            <v>Negative (multiple)</v>
          </cell>
          <cell r="D805" t="str">
            <v>B2</v>
          </cell>
          <cell r="E805" t="str">
            <v>LT Bank Deposits - Fgn Curr</v>
          </cell>
          <cell r="F805" t="str">
            <v>B2</v>
          </cell>
          <cell r="G805" t="str">
            <v>E+</v>
          </cell>
          <cell r="H805" t="str">
            <v>b2</v>
          </cell>
          <cell r="I805" t="str">
            <v>b2</v>
          </cell>
          <cell r="O805" t="str">
            <v>NP</v>
          </cell>
          <cell r="P805" t="str">
            <v>Not on Watch</v>
          </cell>
        </row>
        <row r="806">
          <cell r="A806" t="str">
            <v>Bank Uralsky Financial House</v>
          </cell>
          <cell r="B806" t="str">
            <v>RUSSIA</v>
          </cell>
          <cell r="C806" t="str">
            <v>Stable</v>
          </cell>
          <cell r="D806" t="str">
            <v>B3</v>
          </cell>
          <cell r="E806" t="str">
            <v>LT Bank Deposits - Fgn Curr</v>
          </cell>
          <cell r="F806" t="str">
            <v>B3</v>
          </cell>
          <cell r="G806" t="str">
            <v>E+</v>
          </cell>
          <cell r="H806" t="str">
            <v>b3</v>
          </cell>
          <cell r="I806" t="str">
            <v>b3</v>
          </cell>
          <cell r="O806" t="str">
            <v>NP</v>
          </cell>
          <cell r="P806" t="str">
            <v>Not on Watch</v>
          </cell>
        </row>
        <row r="807">
          <cell r="A807" t="str">
            <v>Bankia, S.A.</v>
          </cell>
          <cell r="B807" t="str">
            <v>SPAIN</v>
          </cell>
          <cell r="C807" t="str">
            <v>Negative</v>
          </cell>
          <cell r="D807" t="str">
            <v>B1</v>
          </cell>
          <cell r="E807" t="str">
            <v>LT Bank Deposits - Fgn Curr</v>
          </cell>
          <cell r="F807" t="str">
            <v>B1</v>
          </cell>
          <cell r="G807" t="str">
            <v>E+</v>
          </cell>
          <cell r="H807" t="str">
            <v>b3</v>
          </cell>
          <cell r="I807" t="str">
            <v>b3</v>
          </cell>
          <cell r="J807" t="str">
            <v>B1</v>
          </cell>
          <cell r="K807" t="str">
            <v>(P)C</v>
          </cell>
          <cell r="L807" t="str">
            <v>(P)C</v>
          </cell>
          <cell r="O807" t="str">
            <v>NP</v>
          </cell>
          <cell r="P807" t="str">
            <v>Not on Watch</v>
          </cell>
        </row>
        <row r="808">
          <cell r="A808" t="str">
            <v>Banque de Tunisie</v>
          </cell>
          <cell r="B808" t="str">
            <v>TUNISIA</v>
          </cell>
          <cell r="C808" t="str">
            <v>Negative (multiple)</v>
          </cell>
          <cell r="D808" t="str">
            <v>B1</v>
          </cell>
          <cell r="E808" t="str">
            <v>LT Bank Deposits - Fgn Curr</v>
          </cell>
          <cell r="F808" t="str">
            <v>B1</v>
          </cell>
          <cell r="G808" t="str">
            <v>E+</v>
          </cell>
          <cell r="H808" t="str">
            <v>b1</v>
          </cell>
          <cell r="I808" t="str">
            <v>b1</v>
          </cell>
          <cell r="O808" t="str">
            <v>NP</v>
          </cell>
          <cell r="P808" t="str">
            <v>Not on Watch</v>
          </cell>
        </row>
        <row r="809">
          <cell r="A809" t="str">
            <v>Banque Heritage (Uruguay) S.A.</v>
          </cell>
          <cell r="B809" t="str">
            <v>URUGUAY</v>
          </cell>
          <cell r="C809" t="str">
            <v>Stable</v>
          </cell>
          <cell r="D809" t="str">
            <v>B3</v>
          </cell>
          <cell r="E809" t="str">
            <v>LT Bank Deposits - Fgn Curr</v>
          </cell>
          <cell r="F809" t="str">
            <v>B3</v>
          </cell>
          <cell r="G809" t="str">
            <v>E+</v>
          </cell>
          <cell r="H809" t="str">
            <v>b3</v>
          </cell>
          <cell r="I809" t="str">
            <v>b3</v>
          </cell>
          <cell r="O809" t="str">
            <v>NP</v>
          </cell>
          <cell r="P809" t="str">
            <v>Not on Watch</v>
          </cell>
        </row>
        <row r="810">
          <cell r="A810" t="str">
            <v>Banque Internationale Arabe de Tunisie</v>
          </cell>
          <cell r="B810" t="str">
            <v>TUNISIA</v>
          </cell>
          <cell r="C810" t="str">
            <v>Negative (multiple)</v>
          </cell>
          <cell r="D810" t="str">
            <v>B1</v>
          </cell>
          <cell r="E810" t="str">
            <v>LT Bank Deposits - Fgn Curr</v>
          </cell>
          <cell r="F810" t="str">
            <v>B1</v>
          </cell>
          <cell r="G810" t="str">
            <v>E+</v>
          </cell>
          <cell r="H810" t="str">
            <v>b2</v>
          </cell>
          <cell r="I810" t="str">
            <v>b2</v>
          </cell>
          <cell r="O810" t="str">
            <v>NP</v>
          </cell>
          <cell r="P810" t="str">
            <v>Not on Watch</v>
          </cell>
        </row>
        <row r="811">
          <cell r="A811" t="str">
            <v>Belarusbank</v>
          </cell>
          <cell r="B811" t="str">
            <v>BELARUS</v>
          </cell>
          <cell r="C811" t="str">
            <v>Negative</v>
          </cell>
          <cell r="D811" t="str">
            <v>Caa1</v>
          </cell>
          <cell r="E811" t="str">
            <v>LT Bank Deposits - Fgn Curr</v>
          </cell>
          <cell r="F811" t="str">
            <v>Caa1</v>
          </cell>
          <cell r="G811" t="str">
            <v>E+</v>
          </cell>
          <cell r="H811" t="str">
            <v>b3</v>
          </cell>
          <cell r="I811" t="str">
            <v>b3</v>
          </cell>
          <cell r="O811" t="str">
            <v>NP</v>
          </cell>
          <cell r="P811" t="str">
            <v>Not on Watch</v>
          </cell>
        </row>
        <row r="812">
          <cell r="A812" t="str">
            <v>BES Investimento do Brasil S.A.</v>
          </cell>
          <cell r="B812" t="str">
            <v>BRAZIL</v>
          </cell>
          <cell r="C812" t="str">
            <v>Ratings Under Review</v>
          </cell>
          <cell r="D812" t="str">
            <v>B2</v>
          </cell>
          <cell r="E812" t="str">
            <v>LT Bank Deposits - Fgn Curr</v>
          </cell>
          <cell r="F812" t="str">
            <v>Ba3</v>
          </cell>
          <cell r="G812" t="str">
            <v>E+</v>
          </cell>
          <cell r="H812" t="str">
            <v>b2</v>
          </cell>
          <cell r="I812" t="str">
            <v>b2</v>
          </cell>
          <cell r="J812" t="str">
            <v>Ba3</v>
          </cell>
          <cell r="O812" t="str">
            <v>NP</v>
          </cell>
          <cell r="P812" t="str">
            <v>Possible Downgrade</v>
          </cell>
        </row>
        <row r="813">
          <cell r="A813" t="str">
            <v>BLOM BANK S.A.L.</v>
          </cell>
          <cell r="B813" t="str">
            <v>LEBANON</v>
          </cell>
          <cell r="C813" t="str">
            <v>Negative (multiple)</v>
          </cell>
          <cell r="D813" t="str">
            <v>B1</v>
          </cell>
          <cell r="E813" t="str">
            <v>LT Bank Deposits - Fgn Curr</v>
          </cell>
          <cell r="F813" t="str">
            <v>B1</v>
          </cell>
          <cell r="G813" t="str">
            <v>E+</v>
          </cell>
          <cell r="H813" t="str">
            <v>b1</v>
          </cell>
          <cell r="I813" t="str">
            <v>b1</v>
          </cell>
          <cell r="O813" t="str">
            <v>NP</v>
          </cell>
          <cell r="P813" t="str">
            <v>Not on Watch</v>
          </cell>
        </row>
        <row r="814">
          <cell r="A814" t="str">
            <v>BMI Bank B.S.C.</v>
          </cell>
          <cell r="B814" t="str">
            <v>BAHRAIN</v>
          </cell>
          <cell r="C814" t="str">
            <v>Negative (multiple)</v>
          </cell>
          <cell r="D814" t="str">
            <v>Ba1</v>
          </cell>
          <cell r="E814" t="str">
            <v>LT Bank Deposits - Fgn Curr</v>
          </cell>
          <cell r="F814" t="str">
            <v>Ba1</v>
          </cell>
          <cell r="G814" t="str">
            <v>E+</v>
          </cell>
          <cell r="H814" t="str">
            <v>b1</v>
          </cell>
          <cell r="I814" t="str">
            <v>b1</v>
          </cell>
          <cell r="O814" t="str">
            <v>NP</v>
          </cell>
          <cell r="P814" t="str">
            <v>Not on Watch</v>
          </cell>
        </row>
        <row r="815">
          <cell r="A815" t="str">
            <v>BPS-Sberbank</v>
          </cell>
          <cell r="B815" t="str">
            <v>BELARUS</v>
          </cell>
          <cell r="C815" t="str">
            <v>Negative</v>
          </cell>
          <cell r="D815" t="str">
            <v>Caa1</v>
          </cell>
          <cell r="E815" t="str">
            <v>LT Bank Deposits - Fgn Curr</v>
          </cell>
          <cell r="F815" t="str">
            <v>Caa1</v>
          </cell>
          <cell r="G815" t="str">
            <v>E+</v>
          </cell>
          <cell r="H815" t="str">
            <v>b3</v>
          </cell>
          <cell r="I815" t="str">
            <v>b1</v>
          </cell>
          <cell r="O815" t="str">
            <v>NP</v>
          </cell>
          <cell r="P815" t="str">
            <v>Not on Watch</v>
          </cell>
        </row>
        <row r="816">
          <cell r="A816" t="str">
            <v>BRB-Banco de Brasilia S.A.</v>
          </cell>
          <cell r="B816" t="str">
            <v>BRAZIL</v>
          </cell>
          <cell r="C816" t="str">
            <v>Stable</v>
          </cell>
          <cell r="D816" t="str">
            <v>Ba3</v>
          </cell>
          <cell r="E816" t="str">
            <v>LT Bank Deposits - Fgn Curr</v>
          </cell>
          <cell r="F816" t="str">
            <v>Ba3</v>
          </cell>
          <cell r="G816" t="str">
            <v>E+</v>
          </cell>
          <cell r="H816" t="str">
            <v>b1</v>
          </cell>
          <cell r="I816" t="str">
            <v>b1</v>
          </cell>
          <cell r="O816" t="str">
            <v>NP</v>
          </cell>
          <cell r="P816" t="str">
            <v>Not on Watch</v>
          </cell>
        </row>
        <row r="817">
          <cell r="A817" t="str">
            <v>BRD - Groupe Societe Generale</v>
          </cell>
          <cell r="B817" t="str">
            <v>ROMANIA</v>
          </cell>
          <cell r="C817" t="str">
            <v>Negative (multiple)</v>
          </cell>
          <cell r="D817" t="str">
            <v>Ba2</v>
          </cell>
          <cell r="E817" t="str">
            <v>LT Bank Deposits - Fgn Curr</v>
          </cell>
          <cell r="F817" t="str">
            <v>Ba2</v>
          </cell>
          <cell r="G817" t="str">
            <v>E+</v>
          </cell>
          <cell r="H817" t="str">
            <v>b2</v>
          </cell>
          <cell r="I817" t="str">
            <v>ba3</v>
          </cell>
          <cell r="O817" t="str">
            <v>NP</v>
          </cell>
          <cell r="P817" t="str">
            <v>Not on Watch</v>
          </cell>
        </row>
        <row r="818">
          <cell r="A818" t="str">
            <v>Bremer Landesbank Kreditanstalt Oldenburg GZ</v>
          </cell>
          <cell r="B818" t="str">
            <v>GERMANY</v>
          </cell>
          <cell r="C818" t="str">
            <v>Negative (multiple)</v>
          </cell>
          <cell r="D818" t="str">
            <v>Baa2</v>
          </cell>
          <cell r="E818" t="str">
            <v>LT Bank Deposits - Fgn Curr</v>
          </cell>
          <cell r="F818" t="str">
            <v>Baa2</v>
          </cell>
          <cell r="G818" t="str">
            <v>E+</v>
          </cell>
          <cell r="H818" t="str">
            <v>b1</v>
          </cell>
          <cell r="I818" t="str">
            <v>ba2</v>
          </cell>
          <cell r="J818" t="str">
            <v>(P)Baa2</v>
          </cell>
          <cell r="K818" t="str">
            <v>(P)Ba3</v>
          </cell>
          <cell r="O818" t="str">
            <v>P-2</v>
          </cell>
          <cell r="P818" t="str">
            <v>Not on Watch</v>
          </cell>
        </row>
        <row r="819">
          <cell r="A819" t="str">
            <v>Budapest Bank Rt.</v>
          </cell>
          <cell r="B819" t="str">
            <v>HUNGARY</v>
          </cell>
          <cell r="C819" t="str">
            <v>Negative (multiple)</v>
          </cell>
          <cell r="D819" t="str">
            <v>Ba3</v>
          </cell>
          <cell r="E819" t="str">
            <v>LT Bank Deposits - Fgn Curr</v>
          </cell>
          <cell r="F819" t="str">
            <v>Ba3</v>
          </cell>
          <cell r="G819" t="str">
            <v>E+</v>
          </cell>
          <cell r="H819" t="str">
            <v>b2</v>
          </cell>
          <cell r="I819" t="str">
            <v>ba3</v>
          </cell>
          <cell r="O819" t="str">
            <v>NP</v>
          </cell>
          <cell r="P819" t="str">
            <v>Not on Watch</v>
          </cell>
        </row>
        <row r="820">
          <cell r="A820" t="str">
            <v>Burgan Bank A.S.</v>
          </cell>
          <cell r="B820" t="str">
            <v>TURKEY</v>
          </cell>
          <cell r="C820" t="str">
            <v>Stable</v>
          </cell>
          <cell r="D820" t="str">
            <v>Ba2</v>
          </cell>
          <cell r="E820" t="str">
            <v>LT Bank Deposits - Fgn Curr</v>
          </cell>
          <cell r="F820" t="str">
            <v>Ba2</v>
          </cell>
          <cell r="G820" t="str">
            <v>E+</v>
          </cell>
          <cell r="H820" t="str">
            <v>b2</v>
          </cell>
          <cell r="I820" t="str">
            <v>ba2</v>
          </cell>
          <cell r="O820" t="str">
            <v>NP</v>
          </cell>
          <cell r="P820" t="str">
            <v>Not on Watch</v>
          </cell>
        </row>
        <row r="821">
          <cell r="A821" t="str">
            <v>Byblos Bank S.A.L.</v>
          </cell>
          <cell r="B821" t="str">
            <v>LEBANON</v>
          </cell>
          <cell r="C821" t="str">
            <v>Negative (multiple)</v>
          </cell>
          <cell r="D821" t="str">
            <v>B1</v>
          </cell>
          <cell r="E821" t="str">
            <v>LT Bank Deposits - Fgn Curr</v>
          </cell>
          <cell r="F821" t="str">
            <v>B1</v>
          </cell>
          <cell r="G821" t="str">
            <v>E+</v>
          </cell>
          <cell r="H821" t="str">
            <v>b1</v>
          </cell>
          <cell r="I821" t="str">
            <v>b1</v>
          </cell>
          <cell r="O821" t="str">
            <v>NP</v>
          </cell>
          <cell r="P821" t="str">
            <v>Not on Watch</v>
          </cell>
        </row>
        <row r="822">
          <cell r="A822" t="str">
            <v>Cairo Amman Bank</v>
          </cell>
          <cell r="B822" t="str">
            <v>JORDAN</v>
          </cell>
          <cell r="C822" t="str">
            <v>Stable</v>
          </cell>
          <cell r="D822" t="str">
            <v>B2</v>
          </cell>
          <cell r="E822" t="str">
            <v>LT Bank Deposits - Fgn Curr</v>
          </cell>
          <cell r="F822" t="str">
            <v>B2</v>
          </cell>
          <cell r="G822" t="str">
            <v>E+</v>
          </cell>
          <cell r="H822" t="str">
            <v>b1</v>
          </cell>
          <cell r="I822" t="str">
            <v>b1</v>
          </cell>
          <cell r="O822" t="str">
            <v>NP</v>
          </cell>
          <cell r="P822" t="str">
            <v>Not on Watch</v>
          </cell>
        </row>
        <row r="823">
          <cell r="A823" t="str">
            <v>Caixa Economica Montepio Geral</v>
          </cell>
          <cell r="B823" t="str">
            <v>PORTUGAL</v>
          </cell>
          <cell r="C823" t="str">
            <v>Negative</v>
          </cell>
          <cell r="D823" t="str">
            <v>B2</v>
          </cell>
          <cell r="E823" t="str">
            <v>LT Bank Deposits - Fgn Curr</v>
          </cell>
          <cell r="F823" t="str">
            <v>B2</v>
          </cell>
          <cell r="G823" t="str">
            <v>E+</v>
          </cell>
          <cell r="H823" t="str">
            <v>b3</v>
          </cell>
          <cell r="I823" t="str">
            <v>b3</v>
          </cell>
          <cell r="J823" t="str">
            <v>B2</v>
          </cell>
          <cell r="K823" t="str">
            <v>A3</v>
          </cell>
          <cell r="L823" t="str">
            <v>A3</v>
          </cell>
          <cell r="O823" t="str">
            <v>NP</v>
          </cell>
          <cell r="P823" t="str">
            <v>Not on Watch</v>
          </cell>
        </row>
        <row r="824">
          <cell r="A824" t="str">
            <v>CB Kuban Credit Ltd</v>
          </cell>
          <cell r="B824" t="str">
            <v>RUSSIA</v>
          </cell>
          <cell r="C824" t="str">
            <v>Stable</v>
          </cell>
          <cell r="D824" t="str">
            <v>B3</v>
          </cell>
          <cell r="E824" t="str">
            <v>LT Bank Deposits - Fgn Curr</v>
          </cell>
          <cell r="F824" t="str">
            <v>B3</v>
          </cell>
          <cell r="G824" t="str">
            <v>E+</v>
          </cell>
          <cell r="H824" t="str">
            <v>b3</v>
          </cell>
          <cell r="I824" t="str">
            <v>b3</v>
          </cell>
          <cell r="O824" t="str">
            <v>NP</v>
          </cell>
          <cell r="P824" t="str">
            <v>Not on Watch</v>
          </cell>
        </row>
        <row r="825">
          <cell r="A825" t="str">
            <v>CB Renaissance Credit LLC</v>
          </cell>
          <cell r="B825" t="str">
            <v>RUSSIA</v>
          </cell>
          <cell r="C825" t="str">
            <v>Negative (multiple)</v>
          </cell>
          <cell r="D825" t="str">
            <v>B2</v>
          </cell>
          <cell r="E825" t="str">
            <v>LT Bank Deposits - Fgn Curr</v>
          </cell>
          <cell r="F825" t="str">
            <v>B2</v>
          </cell>
          <cell r="G825" t="str">
            <v>E+</v>
          </cell>
          <cell r="H825" t="str">
            <v>b2</v>
          </cell>
          <cell r="I825" t="str">
            <v>b2</v>
          </cell>
          <cell r="J825" t="str">
            <v>B2</v>
          </cell>
          <cell r="K825" t="str">
            <v>B3</v>
          </cell>
          <cell r="O825" t="str">
            <v>NP</v>
          </cell>
          <cell r="P825" t="str">
            <v>Not on Watch</v>
          </cell>
        </row>
        <row r="826">
          <cell r="A826" t="str">
            <v>CECABANK S.A.</v>
          </cell>
          <cell r="B826" t="str">
            <v>SPAIN</v>
          </cell>
          <cell r="C826" t="str">
            <v>Negative</v>
          </cell>
          <cell r="D826" t="str">
            <v>Ba3</v>
          </cell>
          <cell r="E826" t="str">
            <v>LT Bank Deposits - Fgn Curr</v>
          </cell>
          <cell r="F826" t="str">
            <v>Ba3</v>
          </cell>
          <cell r="G826" t="str">
            <v>E+</v>
          </cell>
          <cell r="H826" t="str">
            <v>b1</v>
          </cell>
          <cell r="I826" t="str">
            <v>b1</v>
          </cell>
          <cell r="O826" t="str">
            <v>NP</v>
          </cell>
          <cell r="P826" t="str">
            <v>Not on Watch</v>
          </cell>
        </row>
        <row r="827">
          <cell r="A827" t="str">
            <v>Central Bank of India</v>
          </cell>
          <cell r="B827" t="str">
            <v>INDIA</v>
          </cell>
          <cell r="C827" t="str">
            <v>Negative</v>
          </cell>
          <cell r="D827" t="str">
            <v>Baa3</v>
          </cell>
          <cell r="E827" t="str">
            <v>LT Bank Deposits - Fgn Curr</v>
          </cell>
          <cell r="F827" t="str">
            <v>Baa3</v>
          </cell>
          <cell r="G827" t="str">
            <v>E+</v>
          </cell>
          <cell r="H827" t="str">
            <v>b3</v>
          </cell>
          <cell r="I827" t="str">
            <v>b3</v>
          </cell>
          <cell r="O827" t="str">
            <v>P-3</v>
          </cell>
          <cell r="P827" t="str">
            <v>Not on Watch</v>
          </cell>
        </row>
        <row r="828">
          <cell r="A828" t="str">
            <v>Commercial Bank Agropromcredit (LLC)</v>
          </cell>
          <cell r="B828" t="str">
            <v>RUSSIA</v>
          </cell>
          <cell r="C828" t="str">
            <v>Stable</v>
          </cell>
          <cell r="D828" t="str">
            <v>B2</v>
          </cell>
          <cell r="E828" t="str">
            <v>LT Bank Deposits - Fgn Curr</v>
          </cell>
          <cell r="F828" t="str">
            <v>B2</v>
          </cell>
          <cell r="G828" t="str">
            <v>E+</v>
          </cell>
          <cell r="H828" t="str">
            <v>b2</v>
          </cell>
          <cell r="I828" t="str">
            <v>b2</v>
          </cell>
          <cell r="O828" t="str">
            <v>NP</v>
          </cell>
          <cell r="P828" t="str">
            <v>Not on Watch</v>
          </cell>
        </row>
        <row r="829">
          <cell r="A829" t="str">
            <v>Commercial Bank OBRAZOVANIE</v>
          </cell>
          <cell r="B829" t="str">
            <v>RUSSIA</v>
          </cell>
          <cell r="C829" t="str">
            <v>Stable</v>
          </cell>
          <cell r="D829" t="str">
            <v>B3</v>
          </cell>
          <cell r="E829" t="str">
            <v>LT Bank Deposits - Fgn Curr</v>
          </cell>
          <cell r="F829" t="str">
            <v>B3</v>
          </cell>
          <cell r="G829" t="str">
            <v>E+</v>
          </cell>
          <cell r="H829" t="str">
            <v>b3</v>
          </cell>
          <cell r="I829" t="str">
            <v>b3</v>
          </cell>
          <cell r="O829" t="str">
            <v>NP</v>
          </cell>
          <cell r="P829" t="str">
            <v>Not On Watch</v>
          </cell>
        </row>
        <row r="830">
          <cell r="A830" t="str">
            <v>Credins Bank Sh.a.</v>
          </cell>
          <cell r="B830" t="str">
            <v>ALBANIA</v>
          </cell>
          <cell r="C830" t="str">
            <v>Negative (multiple)</v>
          </cell>
          <cell r="D830" t="str">
            <v>B2</v>
          </cell>
          <cell r="E830" t="str">
            <v>LT Bank Deposits - Fgn Curr</v>
          </cell>
          <cell r="F830" t="str">
            <v>B2</v>
          </cell>
          <cell r="G830" t="str">
            <v>E+</v>
          </cell>
          <cell r="H830" t="str">
            <v>b2</v>
          </cell>
          <cell r="I830" t="str">
            <v>b2</v>
          </cell>
          <cell r="O830" t="str">
            <v>NP</v>
          </cell>
          <cell r="P830" t="str">
            <v>Not on Watch</v>
          </cell>
        </row>
        <row r="831">
          <cell r="A831" t="str">
            <v>CREDIT BANK OF MOSCOW</v>
          </cell>
          <cell r="B831" t="str">
            <v>RUSSIA</v>
          </cell>
          <cell r="C831" t="str">
            <v>Stable</v>
          </cell>
          <cell r="D831" t="str">
            <v>B1</v>
          </cell>
          <cell r="E831" t="str">
            <v>LT Bank Deposits - Fgn Curr</v>
          </cell>
          <cell r="F831" t="str">
            <v>B1</v>
          </cell>
          <cell r="G831" t="str">
            <v>E+</v>
          </cell>
          <cell r="H831" t="str">
            <v>b1</v>
          </cell>
          <cell r="I831" t="str">
            <v>b1</v>
          </cell>
          <cell r="J831" t="str">
            <v>B1</v>
          </cell>
          <cell r="O831" t="str">
            <v>NP</v>
          </cell>
          <cell r="P831" t="str">
            <v>Not on Watch</v>
          </cell>
        </row>
        <row r="832">
          <cell r="A832" t="str">
            <v>Credit Europe Bank Ltd.</v>
          </cell>
          <cell r="B832" t="str">
            <v>RUSSIA</v>
          </cell>
          <cell r="C832" t="str">
            <v>Negative (multiple)</v>
          </cell>
          <cell r="D832" t="str">
            <v>Ba3</v>
          </cell>
          <cell r="E832" t="str">
            <v>LT Bank Deposits - Fgn Curr</v>
          </cell>
          <cell r="F832" t="str">
            <v>Ba3</v>
          </cell>
          <cell r="G832" t="str">
            <v>E+</v>
          </cell>
          <cell r="H832" t="str">
            <v>b1</v>
          </cell>
          <cell r="I832" t="str">
            <v>ba3</v>
          </cell>
          <cell r="J832" t="str">
            <v>Ba3</v>
          </cell>
          <cell r="K832" t="str">
            <v>B1</v>
          </cell>
          <cell r="O832" t="str">
            <v>NP</v>
          </cell>
          <cell r="P832" t="str">
            <v>Not on Watch</v>
          </cell>
        </row>
        <row r="833">
          <cell r="A833" t="str">
            <v>Credit Foncier de France</v>
          </cell>
          <cell r="B833" t="str">
            <v>FRANCE</v>
          </cell>
          <cell r="C833" t="str">
            <v>Negative (multiple)</v>
          </cell>
          <cell r="D833" t="str">
            <v>A2</v>
          </cell>
          <cell r="E833" t="str">
            <v>LT Bank Deposits - Fgn Curr</v>
          </cell>
          <cell r="F833" t="str">
            <v>A2</v>
          </cell>
          <cell r="G833" t="str">
            <v>E+</v>
          </cell>
          <cell r="H833" t="str">
            <v>b1</v>
          </cell>
          <cell r="I833" t="str">
            <v>baa2</v>
          </cell>
          <cell r="J833" t="str">
            <v>A2</v>
          </cell>
          <cell r="K833" t="str">
            <v>Baa3</v>
          </cell>
          <cell r="O833" t="str">
            <v>P-1</v>
          </cell>
          <cell r="P833" t="str">
            <v>Not on Watch</v>
          </cell>
        </row>
        <row r="834">
          <cell r="A834" t="str">
            <v>Credito Valtellinese</v>
          </cell>
          <cell r="B834" t="str">
            <v>ITALY</v>
          </cell>
          <cell r="C834" t="str">
            <v>Negative (multiple)</v>
          </cell>
          <cell r="D834" t="str">
            <v>Ba3</v>
          </cell>
          <cell r="E834" t="str">
            <v>LT Bank Deposits - Fgn Curr</v>
          </cell>
          <cell r="F834" t="str">
            <v>Ba3</v>
          </cell>
          <cell r="G834" t="str">
            <v>E+</v>
          </cell>
          <cell r="H834" t="str">
            <v>b1</v>
          </cell>
          <cell r="I834" t="str">
            <v>b1</v>
          </cell>
          <cell r="J834" t="str">
            <v>Ba3</v>
          </cell>
          <cell r="K834" t="str">
            <v>B2</v>
          </cell>
          <cell r="L834" t="str">
            <v>(P)B3</v>
          </cell>
          <cell r="O834" t="str">
            <v>NP</v>
          </cell>
          <cell r="P834" t="str">
            <v>Not on Watch</v>
          </cell>
        </row>
        <row r="835">
          <cell r="A835" t="str">
            <v>Derzhava</v>
          </cell>
          <cell r="B835" t="str">
            <v>RUSSIA</v>
          </cell>
          <cell r="C835" t="str">
            <v>Stable</v>
          </cell>
          <cell r="D835" t="str">
            <v>B3</v>
          </cell>
          <cell r="E835" t="str">
            <v>LT Bank Deposits - Fgn Curr</v>
          </cell>
          <cell r="F835" t="str">
            <v>B3</v>
          </cell>
          <cell r="G835" t="str">
            <v>E+</v>
          </cell>
          <cell r="H835" t="str">
            <v>b3</v>
          </cell>
          <cell r="I835" t="str">
            <v>b3</v>
          </cell>
          <cell r="O835" t="str">
            <v>NP</v>
          </cell>
          <cell r="P835" t="str">
            <v>Not on Watch</v>
          </cell>
        </row>
        <row r="836">
          <cell r="A836" t="str">
            <v>Deutsche Hypothekenbank AG</v>
          </cell>
          <cell r="B836" t="str">
            <v>GERMANY</v>
          </cell>
          <cell r="C836" t="str">
            <v>Negative</v>
          </cell>
          <cell r="D836" t="str">
            <v>Baa1</v>
          </cell>
          <cell r="E836" t="str">
            <v>LT Bank Deposits - Fgn Curr</v>
          </cell>
          <cell r="F836" t="str">
            <v>Baa1</v>
          </cell>
          <cell r="G836" t="str">
            <v>E+</v>
          </cell>
          <cell r="H836" t="str">
            <v>b1</v>
          </cell>
          <cell r="I836" t="str">
            <v>baa3</v>
          </cell>
          <cell r="J836" t="str">
            <v>Baa1</v>
          </cell>
          <cell r="K836" t="str">
            <v>Ba1</v>
          </cell>
          <cell r="O836" t="str">
            <v>P-2</v>
          </cell>
          <cell r="P836" t="str">
            <v>Not on Watch</v>
          </cell>
        </row>
        <row r="837">
          <cell r="A837" t="str">
            <v>Deutsche Pfandbriefbank AG</v>
          </cell>
          <cell r="B837" t="str">
            <v>GERMANY</v>
          </cell>
          <cell r="C837" t="str">
            <v>Negative (multiple)</v>
          </cell>
          <cell r="D837" t="str">
            <v>Baa2</v>
          </cell>
          <cell r="E837" t="str">
            <v>LT Bank Deposits - Fgn Curr</v>
          </cell>
          <cell r="F837" t="str">
            <v>Baa2</v>
          </cell>
          <cell r="G837" t="str">
            <v>E+</v>
          </cell>
          <cell r="H837" t="str">
            <v>b2</v>
          </cell>
          <cell r="I837" t="str">
            <v>b2</v>
          </cell>
          <cell r="J837" t="str">
            <v>Baa2</v>
          </cell>
          <cell r="K837" t="str">
            <v>B3</v>
          </cell>
          <cell r="O837" t="str">
            <v>P-2</v>
          </cell>
          <cell r="P837" t="str">
            <v>Not On Watch</v>
          </cell>
        </row>
        <row r="838">
          <cell r="A838" t="str">
            <v>Eurasian Bank</v>
          </cell>
          <cell r="B838" t="str">
            <v>KAZAKHSTAN</v>
          </cell>
          <cell r="C838" t="str">
            <v>Negative (multiple)</v>
          </cell>
          <cell r="D838" t="str">
            <v>B1</v>
          </cell>
          <cell r="E838" t="str">
            <v>LT Bank Deposits - Fgn Curr</v>
          </cell>
          <cell r="F838" t="str">
            <v>B1</v>
          </cell>
          <cell r="G838" t="str">
            <v>E+</v>
          </cell>
          <cell r="H838" t="str">
            <v>b1</v>
          </cell>
          <cell r="I838" t="str">
            <v>b1</v>
          </cell>
          <cell r="J838" t="str">
            <v>B1</v>
          </cell>
          <cell r="K838" t="str">
            <v>B2</v>
          </cell>
          <cell r="O838" t="str">
            <v>NP</v>
          </cell>
          <cell r="P838" t="str">
            <v>Not on Watch</v>
          </cell>
        </row>
        <row r="839">
          <cell r="A839" t="str">
            <v>Evrofinance Mosnarbank</v>
          </cell>
          <cell r="B839" t="str">
            <v>RUSSIA</v>
          </cell>
          <cell r="C839" t="str">
            <v>Stable</v>
          </cell>
          <cell r="D839" t="str">
            <v>B1</v>
          </cell>
          <cell r="E839" t="str">
            <v>LT Bank Deposits - Fgn Curr</v>
          </cell>
          <cell r="F839" t="str">
            <v>B1</v>
          </cell>
          <cell r="G839" t="str">
            <v>E+</v>
          </cell>
          <cell r="H839" t="str">
            <v>b1</v>
          </cell>
          <cell r="I839" t="str">
            <v>b1</v>
          </cell>
          <cell r="O839" t="str">
            <v>NP</v>
          </cell>
          <cell r="P839" t="str">
            <v>Not on Watch</v>
          </cell>
        </row>
        <row r="840">
          <cell r="A840" t="str">
            <v>Far Eastern Bank</v>
          </cell>
          <cell r="B840" t="str">
            <v>RUSSIA</v>
          </cell>
          <cell r="C840" t="str">
            <v>Stable</v>
          </cell>
          <cell r="D840" t="str">
            <v>Ba3</v>
          </cell>
          <cell r="E840" t="str">
            <v>LT Bank Deposits - Fgn Curr</v>
          </cell>
          <cell r="F840" t="str">
            <v>Ba3</v>
          </cell>
          <cell r="G840" t="str">
            <v>E+</v>
          </cell>
          <cell r="H840" t="str">
            <v>b3</v>
          </cell>
          <cell r="I840" t="str">
            <v>ba3</v>
          </cell>
          <cell r="O840" t="str">
            <v>NP</v>
          </cell>
          <cell r="P840" t="str">
            <v>Not on Watch</v>
          </cell>
        </row>
        <row r="841">
          <cell r="A841" t="str">
            <v>Finansbank AS</v>
          </cell>
          <cell r="B841" t="str">
            <v>TURKEY</v>
          </cell>
          <cell r="C841" t="str">
            <v>Stable</v>
          </cell>
          <cell r="D841" t="str">
            <v>Ba2</v>
          </cell>
          <cell r="E841" t="str">
            <v>LT Bank Deposits - Fgn Curr</v>
          </cell>
          <cell r="F841" t="str">
            <v>Ba2</v>
          </cell>
          <cell r="G841" t="str">
            <v>E+</v>
          </cell>
          <cell r="H841" t="str">
            <v>b1</v>
          </cell>
          <cell r="I841" t="str">
            <v>b1</v>
          </cell>
          <cell r="J841" t="str">
            <v>Ba2</v>
          </cell>
          <cell r="O841" t="str">
            <v>NP</v>
          </cell>
          <cell r="P841" t="str">
            <v>Not on Watch</v>
          </cell>
        </row>
        <row r="842">
          <cell r="A842" t="str">
            <v>Finprombank</v>
          </cell>
          <cell r="B842" t="str">
            <v>RUSSIA</v>
          </cell>
          <cell r="C842" t="str">
            <v>Stable</v>
          </cell>
          <cell r="D842" t="str">
            <v>B3</v>
          </cell>
          <cell r="E842" t="str">
            <v>LT Bank Deposits - Fgn Curr</v>
          </cell>
          <cell r="F842" t="str">
            <v>B3</v>
          </cell>
          <cell r="G842" t="str">
            <v>E+</v>
          </cell>
          <cell r="H842" t="str">
            <v>b3</v>
          </cell>
          <cell r="I842" t="str">
            <v>b3</v>
          </cell>
          <cell r="O842" t="str">
            <v>NP</v>
          </cell>
          <cell r="P842" t="str">
            <v>Not on Watch</v>
          </cell>
        </row>
        <row r="843">
          <cell r="A843" t="str">
            <v>First Czech Russian Bank</v>
          </cell>
          <cell r="B843" t="str">
            <v>RUSSIA</v>
          </cell>
          <cell r="C843" t="str">
            <v>Negative</v>
          </cell>
          <cell r="D843" t="str">
            <v>B3</v>
          </cell>
          <cell r="E843" t="str">
            <v>LT Bank Deposits - Fgn Curr</v>
          </cell>
          <cell r="F843" t="str">
            <v>B3</v>
          </cell>
          <cell r="G843" t="str">
            <v>E+</v>
          </cell>
          <cell r="H843" t="str">
            <v>b3</v>
          </cell>
          <cell r="I843" t="str">
            <v>b3</v>
          </cell>
          <cell r="O843" t="str">
            <v>NP</v>
          </cell>
          <cell r="P843" t="str">
            <v>Not on Watch</v>
          </cell>
        </row>
        <row r="844">
          <cell r="A844" t="str">
            <v>FirstBank Puerto Rico</v>
          </cell>
          <cell r="B844" t="str">
            <v>UNITED STATES</v>
          </cell>
          <cell r="C844" t="str">
            <v>Negative</v>
          </cell>
          <cell r="D844" t="str">
            <v>B2</v>
          </cell>
          <cell r="E844" t="str">
            <v>LT Bank Deposits - Dom Curr</v>
          </cell>
          <cell r="F844" t="str">
            <v>B2</v>
          </cell>
          <cell r="G844" t="str">
            <v>E+</v>
          </cell>
          <cell r="H844" t="str">
            <v>b2</v>
          </cell>
          <cell r="I844" t="str">
            <v>b2</v>
          </cell>
          <cell r="O844" t="str">
            <v>NP</v>
          </cell>
          <cell r="P844" t="str">
            <v>Not on Watch</v>
          </cell>
        </row>
        <row r="845">
          <cell r="A845" t="str">
            <v>Gazbank JSCB</v>
          </cell>
          <cell r="B845" t="str">
            <v>RUSSIA</v>
          </cell>
          <cell r="C845" t="str">
            <v>Stable</v>
          </cell>
          <cell r="D845" t="str">
            <v>B3</v>
          </cell>
          <cell r="E845" t="str">
            <v>LT Bank Deposits - Fgn Curr</v>
          </cell>
          <cell r="F845" t="str">
            <v>B3</v>
          </cell>
          <cell r="G845" t="str">
            <v>E+</v>
          </cell>
          <cell r="H845" t="str">
            <v>b3</v>
          </cell>
          <cell r="I845" t="str">
            <v>b3</v>
          </cell>
          <cell r="O845" t="str">
            <v>NP</v>
          </cell>
          <cell r="P845" t="str">
            <v>Not on Watch</v>
          </cell>
        </row>
        <row r="846">
          <cell r="A846" t="str">
            <v>GCB Bank Limited</v>
          </cell>
          <cell r="B846" t="str">
            <v>GHANA</v>
          </cell>
          <cell r="C846" t="str">
            <v>Negative (multiple)</v>
          </cell>
          <cell r="D846" t="str">
            <v>B3</v>
          </cell>
          <cell r="E846" t="str">
            <v>LT Bank Deposits - Fgn Curr</v>
          </cell>
          <cell r="F846" t="str">
            <v>B3</v>
          </cell>
          <cell r="G846" t="str">
            <v>E+</v>
          </cell>
          <cell r="H846" t="str">
            <v>b2</v>
          </cell>
          <cell r="I846" t="str">
            <v>b2</v>
          </cell>
          <cell r="O846" t="str">
            <v>NP</v>
          </cell>
          <cell r="P846" t="str">
            <v>Not on Watch</v>
          </cell>
        </row>
        <row r="847">
          <cell r="A847" t="str">
            <v>Government Housing Bank of Thailand</v>
          </cell>
          <cell r="B847" t="str">
            <v>THAILAND</v>
          </cell>
          <cell r="C847" t="str">
            <v>Stable</v>
          </cell>
          <cell r="D847" t="str">
            <v>Baa1</v>
          </cell>
          <cell r="E847" t="str">
            <v>LT Bank Deposits - Fgn Curr</v>
          </cell>
          <cell r="F847" t="str">
            <v>Baa1</v>
          </cell>
          <cell r="G847" t="str">
            <v>E+</v>
          </cell>
          <cell r="H847" t="str">
            <v>b1</v>
          </cell>
          <cell r="I847" t="str">
            <v>b1</v>
          </cell>
          <cell r="O847" t="str">
            <v>P-2</v>
          </cell>
          <cell r="P847" t="str">
            <v>Not on Watch</v>
          </cell>
        </row>
        <row r="848">
          <cell r="A848" t="str">
            <v>Hamkorbank</v>
          </cell>
          <cell r="B848" t="str">
            <v>UZBEKISTAN</v>
          </cell>
          <cell r="C848" t="str">
            <v>Stable</v>
          </cell>
          <cell r="D848" t="str">
            <v>B2</v>
          </cell>
          <cell r="E848" t="str">
            <v>LT Bank Deposits - Fgn Curr</v>
          </cell>
          <cell r="F848" t="str">
            <v>B2</v>
          </cell>
          <cell r="G848" t="str">
            <v>E+</v>
          </cell>
          <cell r="H848" t="str">
            <v>b1</v>
          </cell>
          <cell r="I848" t="str">
            <v>b1</v>
          </cell>
          <cell r="O848" t="str">
            <v>NP</v>
          </cell>
          <cell r="P848" t="str">
            <v>Not on Watch</v>
          </cell>
        </row>
        <row r="849">
          <cell r="A849" t="str">
            <v>Hatton National Bank Ltd.</v>
          </cell>
          <cell r="B849" t="str">
            <v>SRI LANKA</v>
          </cell>
          <cell r="C849" t="str">
            <v>Stable</v>
          </cell>
          <cell r="D849" t="str">
            <v>B2</v>
          </cell>
          <cell r="E849" t="str">
            <v>LT Bank Deposits - Fgn Curr</v>
          </cell>
          <cell r="F849" t="str">
            <v>B2</v>
          </cell>
          <cell r="G849" t="str">
            <v>E+</v>
          </cell>
          <cell r="H849" t="str">
            <v>b1</v>
          </cell>
          <cell r="I849" t="str">
            <v>b1</v>
          </cell>
          <cell r="O849" t="str">
            <v>NP</v>
          </cell>
          <cell r="P849" t="str">
            <v>Not on Watch</v>
          </cell>
        </row>
        <row r="850">
          <cell r="A850" t="str">
            <v>Housing Bank for Trade and Finance (The)</v>
          </cell>
          <cell r="B850" t="str">
            <v>JORDAN</v>
          </cell>
          <cell r="C850" t="str">
            <v>Stable</v>
          </cell>
          <cell r="D850" t="str">
            <v>B2</v>
          </cell>
          <cell r="E850" t="str">
            <v>LT Bank Deposits - Fgn Curr</v>
          </cell>
          <cell r="F850" t="str">
            <v>B2</v>
          </cell>
          <cell r="G850" t="str">
            <v>E+</v>
          </cell>
          <cell r="H850" t="str">
            <v>b1</v>
          </cell>
          <cell r="I850" t="str">
            <v>b1</v>
          </cell>
          <cell r="O850" t="str">
            <v>NP</v>
          </cell>
          <cell r="P850" t="str">
            <v>Not on Watch</v>
          </cell>
        </row>
        <row r="851">
          <cell r="A851" t="str">
            <v>Hypo Tirol Bank AG</v>
          </cell>
          <cell r="B851" t="str">
            <v>AUSTRIA</v>
          </cell>
          <cell r="C851" t="str">
            <v>Negative</v>
          </cell>
          <cell r="D851" t="str">
            <v>Baa3</v>
          </cell>
          <cell r="E851" t="str">
            <v>LT Bank Deposits - Fgn Curr</v>
          </cell>
          <cell r="F851" t="str">
            <v>Baa3</v>
          </cell>
          <cell r="G851" t="str">
            <v>E+</v>
          </cell>
          <cell r="H851" t="str">
            <v>b1</v>
          </cell>
          <cell r="I851" t="str">
            <v>b1</v>
          </cell>
          <cell r="J851" t="str">
            <v>Baa3</v>
          </cell>
          <cell r="K851" t="str">
            <v>(P)B2</v>
          </cell>
          <cell r="O851" t="str">
            <v>P-3</v>
          </cell>
          <cell r="P851" t="str">
            <v>Not on Watch</v>
          </cell>
        </row>
        <row r="852">
          <cell r="A852" t="str">
            <v>IBA-Moscow</v>
          </cell>
          <cell r="B852" t="str">
            <v>RUSSIA</v>
          </cell>
          <cell r="C852" t="str">
            <v>Positive (multiple)</v>
          </cell>
          <cell r="D852" t="str">
            <v>B3</v>
          </cell>
          <cell r="E852" t="str">
            <v>LT Bank Deposits - Fgn Curr</v>
          </cell>
          <cell r="F852" t="str">
            <v>B3</v>
          </cell>
          <cell r="G852" t="str">
            <v>E+</v>
          </cell>
          <cell r="H852" t="str">
            <v>b3</v>
          </cell>
          <cell r="I852" t="str">
            <v>b3</v>
          </cell>
          <cell r="J852" t="str">
            <v>B3</v>
          </cell>
          <cell r="O852" t="str">
            <v>NP</v>
          </cell>
          <cell r="P852" t="str">
            <v>Not on Watch</v>
          </cell>
        </row>
        <row r="853">
          <cell r="A853" t="str">
            <v>Ibercaja Banco SA</v>
          </cell>
          <cell r="B853" t="str">
            <v>SPAIN</v>
          </cell>
          <cell r="C853" t="str">
            <v>Negative</v>
          </cell>
          <cell r="D853" t="str">
            <v>Ba3</v>
          </cell>
          <cell r="E853" t="str">
            <v>LT Bank Deposits - Fgn Curr</v>
          </cell>
          <cell r="F853" t="str">
            <v>Ba3</v>
          </cell>
          <cell r="G853" t="str">
            <v>E+</v>
          </cell>
          <cell r="H853" t="str">
            <v>b1</v>
          </cell>
          <cell r="I853" t="str">
            <v>b1</v>
          </cell>
          <cell r="K853" t="str">
            <v>B2</v>
          </cell>
          <cell r="N853" t="str">
            <v>Caa2</v>
          </cell>
          <cell r="O853" t="str">
            <v>NP</v>
          </cell>
          <cell r="P853" t="str">
            <v>Not on Watch</v>
          </cell>
        </row>
        <row r="854">
          <cell r="A854" t="str">
            <v>Iccrea BancaImpresa S.p.a.</v>
          </cell>
          <cell r="B854" t="str">
            <v>ITALY</v>
          </cell>
          <cell r="C854" t="str">
            <v>Negative (multiple)</v>
          </cell>
          <cell r="D854" t="str">
            <v>Ba2</v>
          </cell>
          <cell r="E854" t="str">
            <v>LT Bank Deposits - Fgn Curr</v>
          </cell>
          <cell r="F854" t="str">
            <v>Ba2</v>
          </cell>
          <cell r="G854" t="str">
            <v>E+</v>
          </cell>
          <cell r="H854" t="str">
            <v>b1</v>
          </cell>
          <cell r="I854" t="str">
            <v>ba3</v>
          </cell>
          <cell r="J854" t="str">
            <v>(P)Ba2</v>
          </cell>
          <cell r="K854" t="str">
            <v>B1</v>
          </cell>
          <cell r="L854" t="str">
            <v>B2</v>
          </cell>
          <cell r="O854" t="str">
            <v>NP</v>
          </cell>
          <cell r="P854" t="str">
            <v>Not on Watch</v>
          </cell>
        </row>
        <row r="855">
          <cell r="A855" t="str">
            <v>ICS Building Society</v>
          </cell>
          <cell r="B855" t="str">
            <v>IRELAND</v>
          </cell>
          <cell r="C855" t="str">
            <v>Negative</v>
          </cell>
          <cell r="D855" t="str">
            <v>Ba2</v>
          </cell>
          <cell r="E855" t="str">
            <v>LT Bank Deposits - Fgn Curr</v>
          </cell>
          <cell r="F855" t="str">
            <v>Ba2</v>
          </cell>
          <cell r="G855" t="str">
            <v>E+</v>
          </cell>
          <cell r="H855" t="str">
            <v>b1</v>
          </cell>
          <cell r="I855" t="str">
            <v>b1</v>
          </cell>
          <cell r="O855" t="str">
            <v>NP</v>
          </cell>
          <cell r="P855" t="str">
            <v>Not on Watch</v>
          </cell>
        </row>
        <row r="856">
          <cell r="A856" t="str">
            <v>iMoneyBank</v>
          </cell>
          <cell r="B856" t="str">
            <v>RUSSIA</v>
          </cell>
          <cell r="C856" t="str">
            <v>Stable</v>
          </cell>
          <cell r="D856" t="str">
            <v>B3</v>
          </cell>
          <cell r="E856" t="str">
            <v>LT Bank Deposits - Fgn Curr</v>
          </cell>
          <cell r="F856" t="str">
            <v>B3</v>
          </cell>
          <cell r="G856" t="str">
            <v>E+</v>
          </cell>
          <cell r="H856" t="str">
            <v>b3</v>
          </cell>
          <cell r="I856" t="str">
            <v>b3</v>
          </cell>
          <cell r="O856" t="str">
            <v>NP</v>
          </cell>
          <cell r="P856" t="str">
            <v>Not on Watch</v>
          </cell>
        </row>
        <row r="857">
          <cell r="A857" t="str">
            <v>InFinBank</v>
          </cell>
          <cell r="B857" t="str">
            <v>UZBEKISTAN</v>
          </cell>
          <cell r="C857" t="str">
            <v>Stable</v>
          </cell>
          <cell r="D857" t="str">
            <v>B3</v>
          </cell>
          <cell r="E857" t="str">
            <v>LT Bank Deposits - Fgn Curr</v>
          </cell>
          <cell r="F857" t="str">
            <v>B3</v>
          </cell>
          <cell r="G857" t="str">
            <v>E+</v>
          </cell>
          <cell r="H857" t="str">
            <v>b3</v>
          </cell>
          <cell r="I857" t="str">
            <v>b3</v>
          </cell>
          <cell r="O857" t="str">
            <v>NP</v>
          </cell>
          <cell r="P857" t="str">
            <v>Not on Watch</v>
          </cell>
        </row>
        <row r="858">
          <cell r="A858" t="str">
            <v>International Bank of Azerbaijan</v>
          </cell>
          <cell r="B858" t="str">
            <v>AZERBAIJAN</v>
          </cell>
          <cell r="C858" t="str">
            <v>Positive (multiple)</v>
          </cell>
          <cell r="D858" t="str">
            <v>Ba3</v>
          </cell>
          <cell r="E858" t="str">
            <v>LT Bank Deposits - Fgn Curr</v>
          </cell>
          <cell r="F858" t="str">
            <v>Ba3</v>
          </cell>
          <cell r="G858" t="str">
            <v>E+</v>
          </cell>
          <cell r="H858" t="str">
            <v>b3</v>
          </cell>
          <cell r="I858" t="str">
            <v>b3</v>
          </cell>
          <cell r="J858" t="str">
            <v>Ba3</v>
          </cell>
          <cell r="K858" t="str">
            <v>B1</v>
          </cell>
          <cell r="O858" t="str">
            <v>NP</v>
          </cell>
          <cell r="P858" t="str">
            <v>Not on Watch</v>
          </cell>
        </row>
        <row r="859">
          <cell r="A859" t="str">
            <v>International Financial Club</v>
          </cell>
          <cell r="B859" t="str">
            <v>RUSSIA</v>
          </cell>
          <cell r="C859" t="str">
            <v>Stable</v>
          </cell>
          <cell r="D859" t="str">
            <v>B2</v>
          </cell>
          <cell r="E859" t="str">
            <v>LT Bank Deposits - Fgn Curr</v>
          </cell>
          <cell r="F859" t="str">
            <v>B2</v>
          </cell>
          <cell r="G859" t="str">
            <v>E+</v>
          </cell>
          <cell r="H859" t="str">
            <v>b2</v>
          </cell>
          <cell r="I859" t="str">
            <v>b2</v>
          </cell>
          <cell r="O859" t="str">
            <v>NP</v>
          </cell>
          <cell r="P859" t="str">
            <v>Not on Watch</v>
          </cell>
        </row>
        <row r="860">
          <cell r="A860" t="str">
            <v>Interprombank, JSCB</v>
          </cell>
          <cell r="B860" t="str">
            <v>RUSSIA</v>
          </cell>
          <cell r="C860" t="str">
            <v>Stable</v>
          </cell>
          <cell r="D860" t="str">
            <v>B3</v>
          </cell>
          <cell r="E860" t="str">
            <v>LT Bank Deposits - Fgn Curr</v>
          </cell>
          <cell r="F860" t="str">
            <v>B3</v>
          </cell>
          <cell r="G860" t="str">
            <v>E+</v>
          </cell>
          <cell r="H860" t="str">
            <v>b3</v>
          </cell>
          <cell r="I860" t="str">
            <v>b3</v>
          </cell>
          <cell r="O860" t="str">
            <v>NP</v>
          </cell>
          <cell r="P860" t="str">
            <v>Not on Watch</v>
          </cell>
        </row>
        <row r="861">
          <cell r="A861" t="str">
            <v>Investment Trade Bank</v>
          </cell>
          <cell r="B861" t="str">
            <v>RUSSIA</v>
          </cell>
          <cell r="C861" t="str">
            <v>Stable</v>
          </cell>
          <cell r="D861" t="str">
            <v>B3</v>
          </cell>
          <cell r="E861" t="str">
            <v>LT Bank Deposits - Fgn Curr</v>
          </cell>
          <cell r="F861" t="str">
            <v>B3</v>
          </cell>
          <cell r="G861" t="str">
            <v>E+</v>
          </cell>
          <cell r="H861" t="str">
            <v>b3</v>
          </cell>
          <cell r="I861" t="str">
            <v>b3</v>
          </cell>
          <cell r="O861" t="str">
            <v>NP</v>
          </cell>
          <cell r="P861" t="str">
            <v>Not on Watch</v>
          </cell>
        </row>
        <row r="862">
          <cell r="A862" t="str">
            <v>Ipak Yuli Bank</v>
          </cell>
          <cell r="B862" t="str">
            <v>UZBEKISTAN</v>
          </cell>
          <cell r="C862" t="str">
            <v>Stable</v>
          </cell>
          <cell r="D862" t="str">
            <v>B2</v>
          </cell>
          <cell r="E862" t="str">
            <v>LT Bank Deposits - Fgn Curr</v>
          </cell>
          <cell r="F862" t="str">
            <v>B2</v>
          </cell>
          <cell r="G862" t="str">
            <v>E+</v>
          </cell>
          <cell r="H862" t="str">
            <v>b2</v>
          </cell>
          <cell r="I862" t="str">
            <v>b2</v>
          </cell>
          <cell r="O862" t="str">
            <v>NP</v>
          </cell>
          <cell r="P862" t="str">
            <v>Not on Watch</v>
          </cell>
        </row>
        <row r="863">
          <cell r="A863" t="str">
            <v>Ipoteka Bank</v>
          </cell>
          <cell r="B863" t="str">
            <v>UZBEKISTAN</v>
          </cell>
          <cell r="C863" t="str">
            <v>Stable</v>
          </cell>
          <cell r="D863" t="str">
            <v>B2</v>
          </cell>
          <cell r="E863" t="str">
            <v>LT Bank Deposits - Fgn Curr</v>
          </cell>
          <cell r="F863" t="str">
            <v>B2</v>
          </cell>
          <cell r="G863" t="str">
            <v>E+</v>
          </cell>
          <cell r="H863" t="str">
            <v>b2</v>
          </cell>
          <cell r="I863" t="str">
            <v>b2</v>
          </cell>
          <cell r="O863" t="str">
            <v>NP</v>
          </cell>
          <cell r="P863" t="str">
            <v>Not on Watch</v>
          </cell>
        </row>
        <row r="864">
          <cell r="A864" t="str">
            <v>Joint Stock Commercal Bank Respublika</v>
          </cell>
          <cell r="B864" t="str">
            <v>AZERBAIJAN</v>
          </cell>
          <cell r="C864" t="str">
            <v>Positive (multiple)</v>
          </cell>
          <cell r="D864" t="str">
            <v>B2</v>
          </cell>
          <cell r="E864" t="str">
            <v>LT Bank Deposits - Fgn Curr</v>
          </cell>
          <cell r="F864" t="str">
            <v>B2</v>
          </cell>
          <cell r="G864" t="str">
            <v>E+</v>
          </cell>
          <cell r="H864" t="str">
            <v>b2</v>
          </cell>
          <cell r="I864" t="str">
            <v>b2</v>
          </cell>
          <cell r="O864" t="str">
            <v>NP</v>
          </cell>
          <cell r="P864" t="str">
            <v>Not on Watch</v>
          </cell>
        </row>
        <row r="865">
          <cell r="A865" t="str">
            <v>Joint Stock Commercial Bank Avangard</v>
          </cell>
          <cell r="B865" t="str">
            <v>RUSSIA</v>
          </cell>
          <cell r="C865" t="str">
            <v>Stable</v>
          </cell>
          <cell r="D865" t="str">
            <v>B2</v>
          </cell>
          <cell r="E865" t="str">
            <v>LT Bank Deposits - Fgn Curr</v>
          </cell>
          <cell r="F865" t="str">
            <v>B2</v>
          </cell>
          <cell r="G865" t="str">
            <v>E+</v>
          </cell>
          <cell r="H865" t="str">
            <v>b2</v>
          </cell>
          <cell r="I865" t="str">
            <v>b2</v>
          </cell>
          <cell r="J865" t="str">
            <v>B2</v>
          </cell>
          <cell r="O865" t="str">
            <v>NP</v>
          </cell>
          <cell r="P865" t="str">
            <v>Not on Watch</v>
          </cell>
        </row>
        <row r="866">
          <cell r="A866" t="str">
            <v>Kapital Bank OJSC</v>
          </cell>
          <cell r="B866" t="str">
            <v>AZERBAIJAN</v>
          </cell>
          <cell r="C866" t="str">
            <v>Stable</v>
          </cell>
          <cell r="D866" t="str">
            <v>B1</v>
          </cell>
          <cell r="E866" t="str">
            <v>LT Bank Deposits - Fgn Curr</v>
          </cell>
          <cell r="F866" t="str">
            <v>B1</v>
          </cell>
          <cell r="G866" t="str">
            <v>E+</v>
          </cell>
          <cell r="H866" t="str">
            <v>b2</v>
          </cell>
          <cell r="I866" t="str">
            <v>b2</v>
          </cell>
          <cell r="O866" t="str">
            <v>NP</v>
          </cell>
          <cell r="P866" t="str">
            <v>Not on Watch</v>
          </cell>
        </row>
        <row r="867">
          <cell r="A867" t="str">
            <v>Kaspi Bank JSC</v>
          </cell>
          <cell r="B867" t="str">
            <v>KAZAKHSTAN</v>
          </cell>
          <cell r="C867" t="str">
            <v>Stable (multiple)</v>
          </cell>
          <cell r="D867" t="str">
            <v>B1</v>
          </cell>
          <cell r="E867" t="str">
            <v>LT Bank Deposits - Fgn Curr</v>
          </cell>
          <cell r="F867" t="str">
            <v>B1</v>
          </cell>
          <cell r="G867" t="str">
            <v>E+</v>
          </cell>
          <cell r="H867" t="str">
            <v>b1</v>
          </cell>
          <cell r="I867" t="str">
            <v>b1</v>
          </cell>
          <cell r="J867" t="str">
            <v>B1</v>
          </cell>
          <cell r="K867" t="str">
            <v>B2</v>
          </cell>
          <cell r="O867" t="str">
            <v>NP</v>
          </cell>
          <cell r="P867" t="str">
            <v>Not on Watch</v>
          </cell>
        </row>
        <row r="868">
          <cell r="A868" t="str">
            <v>Kazinvestbank</v>
          </cell>
          <cell r="B868" t="str">
            <v>KAZAKHSTAN</v>
          </cell>
          <cell r="C868" t="str">
            <v>Stable</v>
          </cell>
          <cell r="D868" t="str">
            <v>B3</v>
          </cell>
          <cell r="E868" t="str">
            <v>LT Bank Deposits - Fgn Curr</v>
          </cell>
          <cell r="F868" t="str">
            <v>B3</v>
          </cell>
          <cell r="G868" t="str">
            <v>E+</v>
          </cell>
          <cell r="H868" t="str">
            <v>b3</v>
          </cell>
          <cell r="I868" t="str">
            <v>b3</v>
          </cell>
          <cell r="J868" t="str">
            <v>(P)B3</v>
          </cell>
          <cell r="K868" t="str">
            <v>Caa1</v>
          </cell>
          <cell r="O868" t="str">
            <v>NP</v>
          </cell>
          <cell r="P868" t="str">
            <v>Not on Watch</v>
          </cell>
        </row>
        <row r="869">
          <cell r="A869" t="str">
            <v>KBC Bank Ireland PLC</v>
          </cell>
          <cell r="B869" t="str">
            <v>IRELAND</v>
          </cell>
          <cell r="C869" t="str">
            <v>Negative</v>
          </cell>
          <cell r="D869" t="str">
            <v>Ba1</v>
          </cell>
          <cell r="E869" t="str">
            <v>LT Bank Deposits - Fgn Curr</v>
          </cell>
          <cell r="F869" t="str">
            <v>Ba1</v>
          </cell>
          <cell r="G869" t="str">
            <v>E+</v>
          </cell>
          <cell r="H869" t="str">
            <v>b3</v>
          </cell>
          <cell r="I869" t="str">
            <v>ba1</v>
          </cell>
          <cell r="O869" t="str">
            <v>NP</v>
          </cell>
          <cell r="P869" t="str">
            <v>Not on Watch</v>
          </cell>
        </row>
        <row r="870">
          <cell r="A870" t="str">
            <v>Kedr Bank</v>
          </cell>
          <cell r="B870" t="str">
            <v>RUSSIA</v>
          </cell>
          <cell r="C870" t="str">
            <v>Negative (multiple)</v>
          </cell>
          <cell r="D870" t="str">
            <v>B3</v>
          </cell>
          <cell r="E870" t="str">
            <v>LT Bank Deposits - Fgn Curr</v>
          </cell>
          <cell r="F870" t="str">
            <v>B3</v>
          </cell>
          <cell r="G870" t="str">
            <v>E+</v>
          </cell>
          <cell r="H870" t="str">
            <v>b3</v>
          </cell>
          <cell r="I870" t="str">
            <v>b3</v>
          </cell>
          <cell r="J870" t="str">
            <v>B2</v>
          </cell>
          <cell r="O870" t="str">
            <v>NP</v>
          </cell>
          <cell r="P870" t="str">
            <v>Not on Watch</v>
          </cell>
        </row>
        <row r="871">
          <cell r="A871" t="str">
            <v>Kereskedelmi &amp; Hitel Bank Rt.</v>
          </cell>
          <cell r="B871" t="str">
            <v>HUNGARY</v>
          </cell>
          <cell r="C871" t="str">
            <v>Negative (multiple)</v>
          </cell>
          <cell r="D871" t="str">
            <v>Ba3</v>
          </cell>
          <cell r="E871" t="str">
            <v>LT Bank Deposits - Fgn Curr</v>
          </cell>
          <cell r="F871" t="str">
            <v>Ba3</v>
          </cell>
          <cell r="G871" t="str">
            <v>E+</v>
          </cell>
          <cell r="H871" t="str">
            <v>b2</v>
          </cell>
          <cell r="I871" t="str">
            <v>ba3</v>
          </cell>
          <cell r="O871" t="str">
            <v>NP</v>
          </cell>
          <cell r="P871" t="str">
            <v>Not on Watch</v>
          </cell>
        </row>
        <row r="872">
          <cell r="A872" t="str">
            <v>Khan Bank LLC</v>
          </cell>
          <cell r="B872" t="str">
            <v>MONGOLIA</v>
          </cell>
          <cell r="C872" t="str">
            <v>Negative</v>
          </cell>
          <cell r="D872" t="str">
            <v>B3</v>
          </cell>
          <cell r="E872" t="str">
            <v>LT Bank Deposits - Fgn Curr</v>
          </cell>
          <cell r="F872" t="str">
            <v>B3</v>
          </cell>
          <cell r="G872" t="str">
            <v>E+</v>
          </cell>
          <cell r="H872" t="str">
            <v>b2</v>
          </cell>
          <cell r="I872" t="str">
            <v>b2</v>
          </cell>
          <cell r="J872" t="str">
            <v>(P)B2</v>
          </cell>
          <cell r="K872" t="str">
            <v>(P)B3</v>
          </cell>
          <cell r="O872" t="str">
            <v>NP</v>
          </cell>
          <cell r="P872" t="str">
            <v>Not on Watch</v>
          </cell>
        </row>
        <row r="873">
          <cell r="A873" t="str">
            <v>Liberbank</v>
          </cell>
          <cell r="B873" t="str">
            <v>SPAIN</v>
          </cell>
          <cell r="C873" t="str">
            <v>Negative (multiple)</v>
          </cell>
          <cell r="D873" t="str">
            <v>B1</v>
          </cell>
          <cell r="E873" t="str">
            <v>LT Bank Deposits - Fgn Curr</v>
          </cell>
          <cell r="F873" t="str">
            <v>B1</v>
          </cell>
          <cell r="G873" t="str">
            <v>E+</v>
          </cell>
          <cell r="H873" t="str">
            <v>b2</v>
          </cell>
          <cell r="I873" t="str">
            <v>b2</v>
          </cell>
          <cell r="J873" t="str">
            <v>(P)B1</v>
          </cell>
          <cell r="O873" t="str">
            <v>NP</v>
          </cell>
          <cell r="P873" t="str">
            <v>Not on Watch</v>
          </cell>
        </row>
        <row r="874">
          <cell r="A874" t="str">
            <v>Locko-bank</v>
          </cell>
          <cell r="B874" t="str">
            <v>RUSSIA</v>
          </cell>
          <cell r="C874" t="str">
            <v>Stable</v>
          </cell>
          <cell r="D874" t="str">
            <v>B2</v>
          </cell>
          <cell r="E874" t="str">
            <v>LT Bank Deposits - Fgn Curr</v>
          </cell>
          <cell r="F874" t="str">
            <v>B2</v>
          </cell>
          <cell r="G874" t="str">
            <v>E+</v>
          </cell>
          <cell r="H874" t="str">
            <v>b2</v>
          </cell>
          <cell r="I874" t="str">
            <v>b2</v>
          </cell>
          <cell r="J874" t="str">
            <v>B2</v>
          </cell>
          <cell r="O874" t="str">
            <v>NP</v>
          </cell>
          <cell r="P874" t="str">
            <v>Not on Watch</v>
          </cell>
        </row>
        <row r="875">
          <cell r="A875" t="str">
            <v>Maritime Bank</v>
          </cell>
          <cell r="B875" t="str">
            <v>RUSSIA</v>
          </cell>
          <cell r="C875" t="str">
            <v>Negative</v>
          </cell>
          <cell r="D875" t="str">
            <v>B3</v>
          </cell>
          <cell r="E875" t="str">
            <v>LT Bank Deposits - Fgn Curr</v>
          </cell>
          <cell r="F875" t="str">
            <v>B3</v>
          </cell>
          <cell r="G875" t="str">
            <v>E+</v>
          </cell>
          <cell r="H875" t="str">
            <v>b3</v>
          </cell>
          <cell r="I875" t="str">
            <v>b3</v>
          </cell>
          <cell r="O875" t="str">
            <v>NP</v>
          </cell>
          <cell r="P875" t="str">
            <v>Not on Watch</v>
          </cell>
        </row>
        <row r="876">
          <cell r="A876" t="str">
            <v>MDM Bank</v>
          </cell>
          <cell r="B876" t="str">
            <v>RUSSIA</v>
          </cell>
          <cell r="C876" t="str">
            <v>Negative (multiple)</v>
          </cell>
          <cell r="D876" t="str">
            <v>B2</v>
          </cell>
          <cell r="E876" t="str">
            <v>LT Bank Deposits - Fgn Curr</v>
          </cell>
          <cell r="F876" t="str">
            <v>B2</v>
          </cell>
          <cell r="G876" t="str">
            <v>E+</v>
          </cell>
          <cell r="H876" t="str">
            <v>b2</v>
          </cell>
          <cell r="I876" t="str">
            <v>b2</v>
          </cell>
          <cell r="J876" t="str">
            <v>B2</v>
          </cell>
          <cell r="O876" t="str">
            <v>NP</v>
          </cell>
          <cell r="P876" t="str">
            <v>Not on Watch</v>
          </cell>
        </row>
        <row r="877">
          <cell r="A877" t="str">
            <v>Metallinvestbank JSCB</v>
          </cell>
          <cell r="B877" t="str">
            <v>RUSSIA</v>
          </cell>
          <cell r="C877" t="str">
            <v>Stable</v>
          </cell>
          <cell r="D877" t="str">
            <v>B2</v>
          </cell>
          <cell r="E877" t="str">
            <v>LT Bank Deposits - Fgn Curr</v>
          </cell>
          <cell r="F877" t="str">
            <v>B2</v>
          </cell>
          <cell r="G877" t="str">
            <v>E+</v>
          </cell>
          <cell r="H877" t="str">
            <v>b2</v>
          </cell>
          <cell r="I877" t="str">
            <v>b2</v>
          </cell>
          <cell r="O877" t="str">
            <v>NP</v>
          </cell>
          <cell r="P877" t="str">
            <v>Not on Watch</v>
          </cell>
        </row>
        <row r="878">
          <cell r="A878" t="str">
            <v>Metallurgical Commercial Bank</v>
          </cell>
          <cell r="B878" t="str">
            <v>RUSSIA</v>
          </cell>
          <cell r="C878" t="str">
            <v>Stable</v>
          </cell>
          <cell r="D878" t="str">
            <v>B2</v>
          </cell>
          <cell r="E878" t="str">
            <v>LT Bank Deposits - Fgn Curr</v>
          </cell>
          <cell r="F878" t="str">
            <v>B2</v>
          </cell>
          <cell r="G878" t="str">
            <v>E+</v>
          </cell>
          <cell r="H878" t="str">
            <v>b2</v>
          </cell>
          <cell r="I878" t="str">
            <v>b2</v>
          </cell>
          <cell r="J878" t="str">
            <v>B2</v>
          </cell>
          <cell r="O878" t="str">
            <v>NP</v>
          </cell>
          <cell r="P878" t="str">
            <v>Not on Watch</v>
          </cell>
        </row>
        <row r="879">
          <cell r="A879" t="str">
            <v>Metkombank</v>
          </cell>
          <cell r="B879" t="str">
            <v>RUSSIA</v>
          </cell>
          <cell r="C879" t="str">
            <v>Stable</v>
          </cell>
          <cell r="D879" t="str">
            <v>B3</v>
          </cell>
          <cell r="E879" t="str">
            <v>LT Bank Deposits - Fgn Curr</v>
          </cell>
          <cell r="F879" t="str">
            <v>B3</v>
          </cell>
          <cell r="G879" t="str">
            <v>E+</v>
          </cell>
          <cell r="H879" t="str">
            <v>b3</v>
          </cell>
          <cell r="I879" t="str">
            <v>b3</v>
          </cell>
          <cell r="O879" t="str">
            <v>NP</v>
          </cell>
          <cell r="P879" t="str">
            <v>Not on Watch</v>
          </cell>
        </row>
        <row r="880">
          <cell r="A880" t="str">
            <v>Minsk Transit Bank</v>
          </cell>
          <cell r="B880" t="str">
            <v>BELARUS</v>
          </cell>
          <cell r="C880" t="str">
            <v>Negative</v>
          </cell>
          <cell r="D880" t="str">
            <v>Caa1</v>
          </cell>
          <cell r="E880" t="str">
            <v>LT Bank Deposits - Fgn Curr</v>
          </cell>
          <cell r="F880" t="str">
            <v>Caa1</v>
          </cell>
          <cell r="G880" t="str">
            <v>E+</v>
          </cell>
          <cell r="H880" t="str">
            <v>b3</v>
          </cell>
          <cell r="I880" t="str">
            <v>b3</v>
          </cell>
          <cell r="O880" t="str">
            <v>NP</v>
          </cell>
          <cell r="P880" t="str">
            <v>Not on Watch</v>
          </cell>
        </row>
        <row r="881">
          <cell r="A881" t="str">
            <v>Moscow Mortgage Agency</v>
          </cell>
          <cell r="B881" t="str">
            <v>RUSSIA</v>
          </cell>
          <cell r="C881" t="str">
            <v>Stable</v>
          </cell>
          <cell r="D881" t="str">
            <v>Ba2</v>
          </cell>
          <cell r="E881" t="str">
            <v>LT Bank Deposits - Fgn Curr</v>
          </cell>
          <cell r="F881" t="str">
            <v>Ba2</v>
          </cell>
          <cell r="G881" t="str">
            <v>E+</v>
          </cell>
          <cell r="H881" t="str">
            <v>b2</v>
          </cell>
          <cell r="I881" t="str">
            <v>ba2</v>
          </cell>
          <cell r="J881" t="str">
            <v>Ba2</v>
          </cell>
          <cell r="O881" t="str">
            <v>NP</v>
          </cell>
          <cell r="P881" t="str">
            <v>Not on Watch</v>
          </cell>
        </row>
        <row r="882">
          <cell r="A882" t="str">
            <v>MTS Bank, Open Joint Stock Company</v>
          </cell>
          <cell r="B882" t="str">
            <v>RUSSIA</v>
          </cell>
          <cell r="C882" t="str">
            <v>Negative (multiple)</v>
          </cell>
          <cell r="D882" t="str">
            <v>B1</v>
          </cell>
          <cell r="E882" t="str">
            <v>LT Bank Deposits - Fgn Curr</v>
          </cell>
          <cell r="F882" t="str">
            <v>B1</v>
          </cell>
          <cell r="G882" t="str">
            <v>E+</v>
          </cell>
          <cell r="H882" t="str">
            <v>b2</v>
          </cell>
          <cell r="I882" t="str">
            <v>b1</v>
          </cell>
          <cell r="K882" t="str">
            <v>B2</v>
          </cell>
          <cell r="O882" t="str">
            <v>NP</v>
          </cell>
          <cell r="P882" t="str">
            <v>Not on Watch</v>
          </cell>
        </row>
        <row r="883">
          <cell r="A883" t="str">
            <v>National Bank of Uzbekistan</v>
          </cell>
          <cell r="B883" t="str">
            <v>UZBEKISTAN</v>
          </cell>
          <cell r="C883" t="str">
            <v>Stable</v>
          </cell>
          <cell r="D883" t="str">
            <v>B2</v>
          </cell>
          <cell r="E883" t="str">
            <v>LT Bank Deposits - Fgn Curr</v>
          </cell>
          <cell r="F883" t="str">
            <v>B2</v>
          </cell>
          <cell r="G883" t="str">
            <v>E+</v>
          </cell>
          <cell r="H883" t="str">
            <v>b2</v>
          </cell>
          <cell r="I883" t="str">
            <v>b2</v>
          </cell>
          <cell r="O883" t="str">
            <v>NP</v>
          </cell>
          <cell r="P883" t="str">
            <v>Not on Watch</v>
          </cell>
        </row>
        <row r="884">
          <cell r="A884" t="str">
            <v>National Factoring Company</v>
          </cell>
          <cell r="B884" t="str">
            <v>RUSSIA</v>
          </cell>
          <cell r="C884" t="str">
            <v>Stable</v>
          </cell>
          <cell r="D884" t="str">
            <v>B3</v>
          </cell>
          <cell r="E884" t="str">
            <v>LT Bank Deposits - Fgn Curr</v>
          </cell>
          <cell r="F884" t="str">
            <v>B3</v>
          </cell>
          <cell r="G884" t="str">
            <v>E+</v>
          </cell>
          <cell r="H884" t="str">
            <v>b3</v>
          </cell>
          <cell r="I884" t="str">
            <v>b3</v>
          </cell>
          <cell r="J884" t="str">
            <v>B3</v>
          </cell>
          <cell r="O884" t="str">
            <v>NP</v>
          </cell>
          <cell r="P884" t="str">
            <v>Not on Watch</v>
          </cell>
        </row>
        <row r="885">
          <cell r="A885" t="str">
            <v>National Reserve Bank</v>
          </cell>
          <cell r="B885" t="str">
            <v>RUSSIA</v>
          </cell>
          <cell r="C885" t="str">
            <v>Negative</v>
          </cell>
          <cell r="D885" t="str">
            <v>B3</v>
          </cell>
          <cell r="E885" t="str">
            <v>LT Bank Deposits - Fgn Curr</v>
          </cell>
          <cell r="F885" t="str">
            <v>B3</v>
          </cell>
          <cell r="G885" t="str">
            <v>E+</v>
          </cell>
          <cell r="H885" t="str">
            <v>b3</v>
          </cell>
          <cell r="I885" t="str">
            <v>b3</v>
          </cell>
          <cell r="O885" t="str">
            <v>NP</v>
          </cell>
          <cell r="P885" t="str">
            <v>Not on Watch</v>
          </cell>
        </row>
        <row r="886">
          <cell r="A886" t="str">
            <v>National Standard Bank</v>
          </cell>
          <cell r="B886" t="str">
            <v>RUSSIA</v>
          </cell>
          <cell r="C886" t="str">
            <v>Stable</v>
          </cell>
          <cell r="D886" t="str">
            <v>B3</v>
          </cell>
          <cell r="E886" t="str">
            <v>LT Bank Deposits - Fgn Curr</v>
          </cell>
          <cell r="F886" t="str">
            <v>B3</v>
          </cell>
          <cell r="G886" t="str">
            <v>E+</v>
          </cell>
          <cell r="H886" t="str">
            <v>b3</v>
          </cell>
          <cell r="I886" t="str">
            <v>b3</v>
          </cell>
          <cell r="J886" t="str">
            <v>B3</v>
          </cell>
          <cell r="O886" t="str">
            <v>NP</v>
          </cell>
          <cell r="P886" t="str">
            <v>Not on Watch</v>
          </cell>
        </row>
        <row r="887">
          <cell r="A887" t="str">
            <v>Natixis Bank (ZAO)</v>
          </cell>
          <cell r="B887" t="str">
            <v>RUSSIA</v>
          </cell>
          <cell r="C887" t="str">
            <v>Stable</v>
          </cell>
          <cell r="D887" t="str">
            <v>Ba3</v>
          </cell>
          <cell r="E887" t="str">
            <v>LT Bank Deposits - Fgn Curr</v>
          </cell>
          <cell r="F887" t="str">
            <v>Ba3</v>
          </cell>
          <cell r="G887" t="str">
            <v>E+</v>
          </cell>
          <cell r="H887" t="str">
            <v>b1</v>
          </cell>
          <cell r="I887" t="str">
            <v>ba3</v>
          </cell>
          <cell r="O887" t="str">
            <v>NP</v>
          </cell>
          <cell r="P887" t="str">
            <v>Not on Watch</v>
          </cell>
        </row>
        <row r="888">
          <cell r="A888" t="str">
            <v>NBD Bank</v>
          </cell>
          <cell r="B888" t="str">
            <v>RUSSIA</v>
          </cell>
          <cell r="C888" t="str">
            <v>Stable</v>
          </cell>
          <cell r="D888" t="str">
            <v>B1</v>
          </cell>
          <cell r="E888" t="str">
            <v>LT Bank Deposits - Fgn Curr</v>
          </cell>
          <cell r="F888" t="str">
            <v>B1</v>
          </cell>
          <cell r="G888" t="str">
            <v>E+</v>
          </cell>
          <cell r="H888" t="str">
            <v>b1</v>
          </cell>
          <cell r="I888" t="str">
            <v>b1</v>
          </cell>
          <cell r="O888" t="str">
            <v>NP</v>
          </cell>
          <cell r="P888" t="str">
            <v>Not on Watch</v>
          </cell>
        </row>
        <row r="889">
          <cell r="A889" t="str">
            <v>NK Bank</v>
          </cell>
          <cell r="B889" t="str">
            <v>RUSSIA</v>
          </cell>
          <cell r="C889" t="str">
            <v>Stable</v>
          </cell>
          <cell r="D889" t="str">
            <v>B3</v>
          </cell>
          <cell r="E889" t="str">
            <v>LT Bank Deposits - Fgn Curr</v>
          </cell>
          <cell r="F889" t="str">
            <v>B3</v>
          </cell>
          <cell r="G889" t="str">
            <v>E+</v>
          </cell>
          <cell r="H889" t="str">
            <v>b3</v>
          </cell>
          <cell r="I889" t="str">
            <v>b3</v>
          </cell>
          <cell r="O889" t="str">
            <v>NP</v>
          </cell>
          <cell r="P889" t="str">
            <v>Not on Watch</v>
          </cell>
        </row>
        <row r="890">
          <cell r="A890" t="str">
            <v>NOTA BANK</v>
          </cell>
          <cell r="B890" t="str">
            <v>RUSSIA</v>
          </cell>
          <cell r="C890" t="str">
            <v>Stable</v>
          </cell>
          <cell r="D890" t="str">
            <v>B2</v>
          </cell>
          <cell r="E890" t="str">
            <v>LT Bank Deposits - Fgn Curr</v>
          </cell>
          <cell r="F890" t="str">
            <v>B2</v>
          </cell>
          <cell r="G890" t="str">
            <v>E+</v>
          </cell>
          <cell r="H890" t="str">
            <v>b2</v>
          </cell>
          <cell r="I890" t="str">
            <v>b2</v>
          </cell>
          <cell r="J890" t="str">
            <v>B2</v>
          </cell>
          <cell r="O890" t="str">
            <v>NP</v>
          </cell>
          <cell r="P890" t="str">
            <v>Not on Watch</v>
          </cell>
        </row>
        <row r="891">
          <cell r="A891" t="str">
            <v>Novikombank JSC Bank</v>
          </cell>
          <cell r="B891" t="str">
            <v>RUSSIA</v>
          </cell>
          <cell r="C891" t="str">
            <v>Stable</v>
          </cell>
          <cell r="D891" t="str">
            <v>B2</v>
          </cell>
          <cell r="E891" t="str">
            <v>LT Bank Deposits - Fgn Curr</v>
          </cell>
          <cell r="F891" t="str">
            <v>B2</v>
          </cell>
          <cell r="G891" t="str">
            <v>E+</v>
          </cell>
          <cell r="H891" t="str">
            <v>b2</v>
          </cell>
          <cell r="I891" t="str">
            <v>b2</v>
          </cell>
          <cell r="J891" t="str">
            <v>B2</v>
          </cell>
          <cell r="O891" t="str">
            <v>NP</v>
          </cell>
          <cell r="P891" t="str">
            <v>Not on Watch</v>
          </cell>
        </row>
        <row r="892">
          <cell r="A892" t="str">
            <v>NS Bank</v>
          </cell>
          <cell r="B892" t="str">
            <v>RUSSIA</v>
          </cell>
          <cell r="C892" t="str">
            <v>Stable</v>
          </cell>
          <cell r="D892" t="str">
            <v>B3</v>
          </cell>
          <cell r="E892" t="str">
            <v>LT Bank Deposits - Fgn Curr</v>
          </cell>
          <cell r="F892" t="str">
            <v>B3</v>
          </cell>
          <cell r="G892" t="str">
            <v>E+</v>
          </cell>
          <cell r="H892" t="str">
            <v>b3</v>
          </cell>
          <cell r="I892" t="str">
            <v>b3</v>
          </cell>
          <cell r="O892" t="str">
            <v>NP</v>
          </cell>
          <cell r="P892" t="str">
            <v>Not on Watch</v>
          </cell>
        </row>
        <row r="893">
          <cell r="A893" t="str">
            <v>OJSC Bank Eskhata</v>
          </cell>
          <cell r="B893" t="str">
            <v>TAJIKISTAN</v>
          </cell>
          <cell r="C893" t="str">
            <v>Stable</v>
          </cell>
          <cell r="D893" t="str">
            <v>Caa2</v>
          </cell>
          <cell r="E893" t="str">
            <v>LT Bank Deposits - Fgn Curr</v>
          </cell>
          <cell r="F893" t="str">
            <v>Caa2</v>
          </cell>
          <cell r="G893" t="str">
            <v>E+</v>
          </cell>
          <cell r="H893" t="str">
            <v>b3</v>
          </cell>
          <cell r="I893" t="str">
            <v>b3</v>
          </cell>
          <cell r="O893" t="str">
            <v>NP</v>
          </cell>
          <cell r="P893" t="str">
            <v>Not on Watch</v>
          </cell>
        </row>
        <row r="894">
          <cell r="A894" t="str">
            <v>OJSC Bank of Baku</v>
          </cell>
          <cell r="B894" t="str">
            <v>AZERBAIJAN</v>
          </cell>
          <cell r="C894" t="str">
            <v>Stable</v>
          </cell>
          <cell r="D894" t="str">
            <v>B1</v>
          </cell>
          <cell r="E894" t="str">
            <v>LT Bank Deposits - Fgn Curr</v>
          </cell>
          <cell r="F894" t="str">
            <v>B1</v>
          </cell>
          <cell r="G894" t="str">
            <v>E+</v>
          </cell>
          <cell r="H894" t="str">
            <v>b1</v>
          </cell>
          <cell r="I894" t="str">
            <v>b1</v>
          </cell>
          <cell r="O894" t="str">
            <v>NP</v>
          </cell>
          <cell r="P894" t="str">
            <v>Not on Watch</v>
          </cell>
        </row>
        <row r="895">
          <cell r="A895" t="str">
            <v>OJSC XALQ BANK</v>
          </cell>
          <cell r="B895" t="str">
            <v>AZERBAIJAN</v>
          </cell>
          <cell r="C895" t="str">
            <v>Stable</v>
          </cell>
          <cell r="D895" t="str">
            <v>B2</v>
          </cell>
          <cell r="E895" t="str">
            <v>LT Bank Deposits - Fgn Curr</v>
          </cell>
          <cell r="F895" t="str">
            <v>B2</v>
          </cell>
          <cell r="G895" t="str">
            <v>E+</v>
          </cell>
          <cell r="H895" t="str">
            <v>b3</v>
          </cell>
          <cell r="I895" t="str">
            <v>b3</v>
          </cell>
          <cell r="O895" t="str">
            <v>NP</v>
          </cell>
          <cell r="P895" t="str">
            <v>Not on Watch</v>
          </cell>
        </row>
        <row r="896">
          <cell r="A896" t="str">
            <v>Pervobank JSC</v>
          </cell>
          <cell r="B896" t="str">
            <v>RUSSIA</v>
          </cell>
          <cell r="C896" t="str">
            <v>Negative</v>
          </cell>
          <cell r="D896" t="str">
            <v>B3</v>
          </cell>
          <cell r="E896" t="str">
            <v>LT Bank Deposits - Fgn Curr</v>
          </cell>
          <cell r="F896" t="str">
            <v>B3</v>
          </cell>
          <cell r="G896" t="str">
            <v>E+</v>
          </cell>
          <cell r="H896" t="str">
            <v>b3</v>
          </cell>
          <cell r="I896" t="str">
            <v>b3</v>
          </cell>
          <cell r="J896" t="str">
            <v>B3</v>
          </cell>
          <cell r="O896" t="str">
            <v>NP</v>
          </cell>
          <cell r="P896" t="str">
            <v>Not on Watch</v>
          </cell>
        </row>
        <row r="897">
          <cell r="A897" t="str">
            <v>Petersburg Social Commercial Bank</v>
          </cell>
          <cell r="B897" t="str">
            <v>RUSSIA</v>
          </cell>
          <cell r="C897" t="str">
            <v>Stable</v>
          </cell>
          <cell r="D897" t="str">
            <v>B2</v>
          </cell>
          <cell r="E897" t="str">
            <v>LT Bank Deposits - Fgn Curr</v>
          </cell>
          <cell r="F897" t="str">
            <v>B2</v>
          </cell>
          <cell r="G897" t="str">
            <v>E+</v>
          </cell>
          <cell r="H897" t="str">
            <v>b2</v>
          </cell>
          <cell r="I897" t="str">
            <v>b2</v>
          </cell>
          <cell r="O897" t="str">
            <v>NP</v>
          </cell>
          <cell r="P897" t="str">
            <v>Not on Watch</v>
          </cell>
        </row>
        <row r="898">
          <cell r="A898" t="str">
            <v>Petrocommerce Bank (OJSC)</v>
          </cell>
          <cell r="B898" t="str">
            <v>RUSSIA</v>
          </cell>
          <cell r="C898" t="str">
            <v>Stable</v>
          </cell>
          <cell r="D898" t="str">
            <v>B2</v>
          </cell>
          <cell r="E898" t="str">
            <v>LT Bank Deposits - Fgn Curr</v>
          </cell>
          <cell r="F898" t="str">
            <v>B2</v>
          </cell>
          <cell r="G898" t="str">
            <v>E+</v>
          </cell>
          <cell r="H898" t="str">
            <v>b2</v>
          </cell>
          <cell r="I898" t="str">
            <v>b2</v>
          </cell>
          <cell r="J898" t="str">
            <v>B2</v>
          </cell>
          <cell r="O898" t="str">
            <v>NP</v>
          </cell>
          <cell r="P898" t="str">
            <v>Not on Watch</v>
          </cell>
        </row>
        <row r="899">
          <cell r="A899" t="str">
            <v>ProbusinessBank</v>
          </cell>
          <cell r="B899" t="str">
            <v>RUSSIA</v>
          </cell>
          <cell r="C899" t="str">
            <v>Stable</v>
          </cell>
          <cell r="D899" t="str">
            <v>B3</v>
          </cell>
          <cell r="E899" t="str">
            <v>LT Bank Deposits - Fgn Curr</v>
          </cell>
          <cell r="F899" t="str">
            <v>B3</v>
          </cell>
          <cell r="G899" t="str">
            <v>E+</v>
          </cell>
          <cell r="H899" t="str">
            <v>b3</v>
          </cell>
          <cell r="I899" t="str">
            <v>b3</v>
          </cell>
          <cell r="J899" t="str">
            <v>(P)B3</v>
          </cell>
          <cell r="K899" t="str">
            <v>(P)Caa1</v>
          </cell>
          <cell r="O899" t="str">
            <v>NP</v>
          </cell>
          <cell r="P899" t="str">
            <v>Not on Watch</v>
          </cell>
        </row>
        <row r="900">
          <cell r="A900" t="str">
            <v>Qishloq Qurilish Bank</v>
          </cell>
          <cell r="B900" t="str">
            <v>UZBEKISTAN</v>
          </cell>
          <cell r="C900" t="str">
            <v>Stable</v>
          </cell>
          <cell r="D900" t="str">
            <v>B2</v>
          </cell>
          <cell r="E900" t="str">
            <v>LT Bank Deposits - Fgn Curr</v>
          </cell>
          <cell r="F900" t="str">
            <v>B2</v>
          </cell>
          <cell r="G900" t="str">
            <v>E+</v>
          </cell>
          <cell r="H900" t="str">
            <v>b2</v>
          </cell>
          <cell r="I900" t="str">
            <v>b2</v>
          </cell>
          <cell r="O900" t="str">
            <v>NP</v>
          </cell>
          <cell r="P900" t="str">
            <v>Not on Watch</v>
          </cell>
        </row>
        <row r="901">
          <cell r="A901" t="str">
            <v>Raiffeisenbank (Bulgaria) EAD</v>
          </cell>
          <cell r="B901" t="str">
            <v>BULGARIA</v>
          </cell>
          <cell r="C901" t="str">
            <v>Negative (multiple)</v>
          </cell>
          <cell r="D901" t="str">
            <v>Ba2</v>
          </cell>
          <cell r="E901" t="str">
            <v>LT Bank Deposits - Fgn Curr</v>
          </cell>
          <cell r="F901" t="str">
            <v>Ba2</v>
          </cell>
          <cell r="G901" t="str">
            <v>E+</v>
          </cell>
          <cell r="H901" t="str">
            <v>b1</v>
          </cell>
          <cell r="I901" t="str">
            <v>ba2</v>
          </cell>
          <cell r="O901" t="str">
            <v>NP</v>
          </cell>
          <cell r="P901" t="str">
            <v>Not on Watch</v>
          </cell>
        </row>
        <row r="902">
          <cell r="A902" t="str">
            <v>Rawbank</v>
          </cell>
          <cell r="B902" t="str">
            <v>DEMOCRATIC REPUBLIC OF THE CONGO</v>
          </cell>
          <cell r="C902" t="str">
            <v>Stable</v>
          </cell>
          <cell r="D902" t="str">
            <v>B3</v>
          </cell>
          <cell r="E902" t="str">
            <v>LT Bank Deposits - Fgn Curr</v>
          </cell>
          <cell r="F902" t="str">
            <v>Caa1</v>
          </cell>
          <cell r="G902" t="str">
            <v>E+</v>
          </cell>
          <cell r="H902" t="str">
            <v>b3</v>
          </cell>
          <cell r="I902" t="str">
            <v>b3</v>
          </cell>
          <cell r="O902" t="str">
            <v>NP</v>
          </cell>
          <cell r="P902" t="str">
            <v>Not on Watch</v>
          </cell>
        </row>
        <row r="903">
          <cell r="A903" t="str">
            <v>Rosdorbank</v>
          </cell>
          <cell r="B903" t="str">
            <v>RUSSIA</v>
          </cell>
          <cell r="C903" t="str">
            <v>Negative</v>
          </cell>
          <cell r="D903" t="str">
            <v>B3</v>
          </cell>
          <cell r="E903" t="str">
            <v>LT Bank Deposits - Fgn Curr</v>
          </cell>
          <cell r="F903" t="str">
            <v>B3</v>
          </cell>
          <cell r="G903" t="str">
            <v>E+</v>
          </cell>
          <cell r="H903" t="str">
            <v>b3</v>
          </cell>
          <cell r="I903" t="str">
            <v>b3</v>
          </cell>
          <cell r="O903" t="str">
            <v>NP</v>
          </cell>
          <cell r="P903" t="str">
            <v>Not on Watch</v>
          </cell>
        </row>
        <row r="904">
          <cell r="A904" t="str">
            <v>Rosenergobank</v>
          </cell>
          <cell r="B904" t="str">
            <v>RUSSIA</v>
          </cell>
          <cell r="C904" t="str">
            <v>Stable</v>
          </cell>
          <cell r="D904" t="str">
            <v>B3</v>
          </cell>
          <cell r="E904" t="str">
            <v>LT Bank Deposits - Fgn Curr</v>
          </cell>
          <cell r="F904" t="str">
            <v>B3</v>
          </cell>
          <cell r="G904" t="str">
            <v>E+</v>
          </cell>
          <cell r="H904" t="str">
            <v>b3</v>
          </cell>
          <cell r="I904" t="str">
            <v>b3</v>
          </cell>
          <cell r="O904" t="str">
            <v>NP</v>
          </cell>
          <cell r="P904" t="str">
            <v>Not on Watch</v>
          </cell>
        </row>
        <row r="905">
          <cell r="A905" t="str">
            <v>Rosevrobank</v>
          </cell>
          <cell r="B905" t="str">
            <v>RUSSIA</v>
          </cell>
          <cell r="C905" t="str">
            <v>Stable</v>
          </cell>
          <cell r="D905" t="str">
            <v>B1</v>
          </cell>
          <cell r="E905" t="str">
            <v>LT Bank Deposits - Fgn Curr</v>
          </cell>
          <cell r="F905" t="str">
            <v>B1</v>
          </cell>
          <cell r="G905" t="str">
            <v>E+</v>
          </cell>
          <cell r="H905" t="str">
            <v>b1</v>
          </cell>
          <cell r="I905" t="str">
            <v>b1</v>
          </cell>
          <cell r="O905" t="str">
            <v>NP</v>
          </cell>
          <cell r="P905" t="str">
            <v>Not on Watch</v>
          </cell>
        </row>
        <row r="906">
          <cell r="A906" t="str">
            <v>Rosgosstrakh Bank OJSC</v>
          </cell>
          <cell r="B906" t="str">
            <v>RUSSIA</v>
          </cell>
          <cell r="C906" t="str">
            <v>Stable</v>
          </cell>
          <cell r="D906" t="str">
            <v>B2</v>
          </cell>
          <cell r="E906" t="str">
            <v>LT Bank Deposits - Fgn Curr</v>
          </cell>
          <cell r="F906" t="str">
            <v>B2</v>
          </cell>
          <cell r="G906" t="str">
            <v>E+</v>
          </cell>
          <cell r="H906" t="str">
            <v>b2</v>
          </cell>
          <cell r="I906" t="str">
            <v>b2</v>
          </cell>
          <cell r="O906" t="str">
            <v>NP</v>
          </cell>
          <cell r="P906" t="str">
            <v>Not on Watch</v>
          </cell>
        </row>
        <row r="907">
          <cell r="A907" t="str">
            <v>Rusfinance Bank</v>
          </cell>
          <cell r="B907" t="str">
            <v>RUSSIA</v>
          </cell>
          <cell r="C907" t="str">
            <v>Stable</v>
          </cell>
          <cell r="D907" t="str">
            <v>Ba1</v>
          </cell>
          <cell r="E907" t="str">
            <v>LT Bank Deposits - Fgn Curr</v>
          </cell>
          <cell r="F907" t="str">
            <v>Ba1</v>
          </cell>
          <cell r="G907" t="str">
            <v>E+</v>
          </cell>
          <cell r="H907" t="str">
            <v>b1</v>
          </cell>
          <cell r="I907" t="str">
            <v>ba1</v>
          </cell>
          <cell r="J907" t="str">
            <v>Ba1</v>
          </cell>
          <cell r="O907" t="str">
            <v>NP</v>
          </cell>
          <cell r="P907" t="str">
            <v>Not on Watch</v>
          </cell>
        </row>
        <row r="908">
          <cell r="A908" t="str">
            <v>Russian Agricultural Bank</v>
          </cell>
          <cell r="B908" t="str">
            <v>RUSSIA</v>
          </cell>
          <cell r="C908" t="str">
            <v>Negative</v>
          </cell>
          <cell r="D908" t="str">
            <v>Baa3</v>
          </cell>
          <cell r="E908" t="str">
            <v>LT Bank Deposits - Fgn Curr</v>
          </cell>
          <cell r="F908" t="str">
            <v>Baa3</v>
          </cell>
          <cell r="G908" t="str">
            <v>E+</v>
          </cell>
          <cell r="H908" t="str">
            <v>b3</v>
          </cell>
          <cell r="I908" t="str">
            <v>b3</v>
          </cell>
          <cell r="J908" t="str">
            <v>Baa3</v>
          </cell>
          <cell r="K908" t="str">
            <v>Ba3</v>
          </cell>
          <cell r="O908" t="str">
            <v>P-3</v>
          </cell>
          <cell r="P908" t="str">
            <v>Not on Watch</v>
          </cell>
        </row>
        <row r="909">
          <cell r="A909" t="str">
            <v>Russian International Bank</v>
          </cell>
          <cell r="B909" t="str">
            <v>RUSSIA</v>
          </cell>
          <cell r="C909" t="str">
            <v>Stable</v>
          </cell>
          <cell r="D909" t="str">
            <v>B3</v>
          </cell>
          <cell r="E909" t="str">
            <v>LT Bank Deposits - Fgn Curr</v>
          </cell>
          <cell r="F909" t="str">
            <v>B3</v>
          </cell>
          <cell r="G909" t="str">
            <v>E+</v>
          </cell>
          <cell r="H909" t="str">
            <v>b3</v>
          </cell>
          <cell r="I909" t="str">
            <v>b3</v>
          </cell>
          <cell r="J909" t="str">
            <v>B3</v>
          </cell>
          <cell r="O909" t="str">
            <v>NP</v>
          </cell>
          <cell r="P909" t="str">
            <v>Not on Watch</v>
          </cell>
        </row>
        <row r="910">
          <cell r="A910" t="str">
            <v>Russian Regional Development Bank</v>
          </cell>
          <cell r="B910" t="str">
            <v>RUSSIA</v>
          </cell>
          <cell r="C910" t="str">
            <v>Stable</v>
          </cell>
          <cell r="D910" t="str">
            <v>Ba2</v>
          </cell>
          <cell r="E910" t="str">
            <v>LT Bank Deposits - Fgn Curr</v>
          </cell>
          <cell r="F910" t="str">
            <v>Ba2</v>
          </cell>
          <cell r="G910" t="str">
            <v>E+</v>
          </cell>
          <cell r="H910" t="str">
            <v>b2</v>
          </cell>
          <cell r="I910" t="str">
            <v>ba2</v>
          </cell>
          <cell r="O910" t="str">
            <v>NP</v>
          </cell>
          <cell r="P910" t="str">
            <v>Not on Watch</v>
          </cell>
        </row>
        <row r="911">
          <cell r="A911" t="str">
            <v>Russian Standard Bank</v>
          </cell>
          <cell r="B911" t="str">
            <v>RUSSIA</v>
          </cell>
          <cell r="C911" t="str">
            <v>Stable</v>
          </cell>
          <cell r="D911" t="str">
            <v>B2</v>
          </cell>
          <cell r="E911" t="str">
            <v>LT Bank Deposits - Fgn Curr</v>
          </cell>
          <cell r="F911" t="str">
            <v>B2</v>
          </cell>
          <cell r="G911" t="str">
            <v>E+</v>
          </cell>
          <cell r="H911" t="str">
            <v>b2</v>
          </cell>
          <cell r="I911" t="str">
            <v>b2</v>
          </cell>
          <cell r="J911" t="str">
            <v>B2</v>
          </cell>
          <cell r="K911" t="str">
            <v>B3</v>
          </cell>
          <cell r="O911" t="str">
            <v>NP</v>
          </cell>
          <cell r="P911" t="str">
            <v>Not on Watch</v>
          </cell>
        </row>
        <row r="912">
          <cell r="A912" t="str">
            <v>Russlavbank</v>
          </cell>
          <cell r="B912" t="str">
            <v>RUSSIA</v>
          </cell>
          <cell r="C912" t="str">
            <v>Negative</v>
          </cell>
          <cell r="D912" t="str">
            <v>B3</v>
          </cell>
          <cell r="E912" t="str">
            <v>LT Bank Deposits - Fgn Curr</v>
          </cell>
          <cell r="F912" t="str">
            <v>B3</v>
          </cell>
          <cell r="G912" t="str">
            <v>E+</v>
          </cell>
          <cell r="H912" t="str">
            <v>b3</v>
          </cell>
          <cell r="I912" t="str">
            <v>b3</v>
          </cell>
          <cell r="J912" t="str">
            <v>B3</v>
          </cell>
          <cell r="O912" t="str">
            <v>NP</v>
          </cell>
          <cell r="P912" t="str">
            <v>Not on Watch</v>
          </cell>
        </row>
        <row r="913">
          <cell r="A913" t="str">
            <v>Savdogar Bank</v>
          </cell>
          <cell r="B913" t="str">
            <v>UZBEKISTAN</v>
          </cell>
          <cell r="C913" t="str">
            <v>Stable</v>
          </cell>
          <cell r="D913" t="str">
            <v>B2</v>
          </cell>
          <cell r="E913" t="str">
            <v>LT Bank Deposits - Fgn Curr</v>
          </cell>
          <cell r="F913" t="str">
            <v>B2</v>
          </cell>
          <cell r="G913" t="str">
            <v>E+</v>
          </cell>
          <cell r="H913" t="str">
            <v>b2</v>
          </cell>
          <cell r="I913" t="str">
            <v>b2</v>
          </cell>
          <cell r="O913" t="str">
            <v>NP</v>
          </cell>
          <cell r="P913" t="str">
            <v>Not on Watch</v>
          </cell>
        </row>
        <row r="914">
          <cell r="A914" t="str">
            <v>SB Bank</v>
          </cell>
          <cell r="B914" t="str">
            <v>RUSSIA</v>
          </cell>
          <cell r="C914" t="str">
            <v>Stable</v>
          </cell>
          <cell r="D914" t="str">
            <v>B3</v>
          </cell>
          <cell r="E914" t="str">
            <v>LT Bank Deposits - Fgn Curr</v>
          </cell>
          <cell r="F914" t="str">
            <v>B3</v>
          </cell>
          <cell r="G914" t="str">
            <v>E+</v>
          </cell>
          <cell r="H914" t="str">
            <v>b3</v>
          </cell>
          <cell r="I914" t="str">
            <v>b3</v>
          </cell>
          <cell r="O914" t="str">
            <v>NP</v>
          </cell>
          <cell r="P914" t="str">
            <v>Not on Watch</v>
          </cell>
        </row>
        <row r="915">
          <cell r="A915" t="str">
            <v>SB Sberbank JSC</v>
          </cell>
          <cell r="B915" t="str">
            <v>KAZAKHSTAN</v>
          </cell>
          <cell r="C915" t="str">
            <v>Stable</v>
          </cell>
          <cell r="D915" t="str">
            <v>Ba2</v>
          </cell>
          <cell r="E915" t="str">
            <v>LT Bank Deposits - Fgn Curr</v>
          </cell>
          <cell r="F915" t="str">
            <v>Ba2</v>
          </cell>
          <cell r="G915" t="str">
            <v>E+</v>
          </cell>
          <cell r="H915" t="str">
            <v>b2</v>
          </cell>
          <cell r="I915" t="str">
            <v>ba2</v>
          </cell>
          <cell r="O915" t="str">
            <v>NP</v>
          </cell>
          <cell r="P915" t="str">
            <v>Not on Watch</v>
          </cell>
        </row>
        <row r="916">
          <cell r="A916" t="str">
            <v>SC Citadele Banka</v>
          </cell>
          <cell r="B916" t="str">
            <v>LATVIA</v>
          </cell>
          <cell r="C916" t="str">
            <v>Negative (multiple)</v>
          </cell>
          <cell r="D916" t="str">
            <v>B2</v>
          </cell>
          <cell r="E916" t="str">
            <v>LT Bank Deposits - Fgn Curr</v>
          </cell>
          <cell r="F916" t="str">
            <v>B2</v>
          </cell>
          <cell r="G916" t="str">
            <v>E+</v>
          </cell>
          <cell r="H916" t="str">
            <v>b3</v>
          </cell>
          <cell r="I916" t="str">
            <v>b3</v>
          </cell>
          <cell r="O916" t="str">
            <v>NP</v>
          </cell>
          <cell r="P916" t="str">
            <v>Not on Watch</v>
          </cell>
        </row>
        <row r="917">
          <cell r="A917" t="str">
            <v>Siauliu Bankas, AB</v>
          </cell>
          <cell r="B917" t="str">
            <v>LITHUANIA</v>
          </cell>
          <cell r="C917" t="str">
            <v>Developing</v>
          </cell>
          <cell r="D917" t="str">
            <v>B1</v>
          </cell>
          <cell r="E917" t="str">
            <v>LT Bank Deposits - Fgn Curr</v>
          </cell>
          <cell r="F917" t="str">
            <v>B1</v>
          </cell>
          <cell r="G917" t="str">
            <v>E+</v>
          </cell>
          <cell r="H917" t="str">
            <v>b1</v>
          </cell>
          <cell r="I917" t="str">
            <v>b1</v>
          </cell>
          <cell r="O917" t="str">
            <v>NP</v>
          </cell>
          <cell r="P917" t="str">
            <v>Not on Watch</v>
          </cell>
        </row>
        <row r="918">
          <cell r="A918" t="str">
            <v>SKB-Bank</v>
          </cell>
          <cell r="B918" t="str">
            <v>RUSSIA</v>
          </cell>
          <cell r="C918" t="str">
            <v>Negative (multiple)</v>
          </cell>
          <cell r="D918" t="str">
            <v>B2</v>
          </cell>
          <cell r="E918" t="str">
            <v>LT Bank Deposits - Fgn Curr</v>
          </cell>
          <cell r="F918" t="str">
            <v>B2</v>
          </cell>
          <cell r="G918" t="str">
            <v>E+</v>
          </cell>
          <cell r="H918" t="str">
            <v>b2</v>
          </cell>
          <cell r="I918" t="str">
            <v>b2</v>
          </cell>
          <cell r="J918" t="str">
            <v>B2</v>
          </cell>
          <cell r="O918" t="str">
            <v>NP</v>
          </cell>
          <cell r="P918" t="str">
            <v>Not on Watch</v>
          </cell>
        </row>
        <row r="919">
          <cell r="A919" t="str">
            <v>SME Bank</v>
          </cell>
          <cell r="B919" t="str">
            <v>RUSSIA</v>
          </cell>
          <cell r="C919" t="str">
            <v>Negative (multiple)</v>
          </cell>
          <cell r="D919" t="str">
            <v>Baa2</v>
          </cell>
          <cell r="E919" t="str">
            <v>LT Bank Deposits - Fgn Curr</v>
          </cell>
          <cell r="F919" t="str">
            <v>Baa2</v>
          </cell>
          <cell r="G919" t="str">
            <v>E+</v>
          </cell>
          <cell r="H919" t="str">
            <v>b1</v>
          </cell>
          <cell r="I919" t="str">
            <v>baa2</v>
          </cell>
          <cell r="J919" t="str">
            <v>Baa2</v>
          </cell>
          <cell r="O919" t="str">
            <v>P-2</v>
          </cell>
          <cell r="P919" t="str">
            <v>Not on Watch</v>
          </cell>
        </row>
        <row r="920">
          <cell r="A920" t="str">
            <v>Tatfondbank</v>
          </cell>
          <cell r="B920" t="str">
            <v>RUSSIA</v>
          </cell>
          <cell r="C920" t="str">
            <v>Stable</v>
          </cell>
          <cell r="D920" t="str">
            <v>B2</v>
          </cell>
          <cell r="E920" t="str">
            <v>LT Bank Deposits - Fgn Curr</v>
          </cell>
          <cell r="F920" t="str">
            <v>B2</v>
          </cell>
          <cell r="G920" t="str">
            <v>E+</v>
          </cell>
          <cell r="H920" t="str">
            <v>b3</v>
          </cell>
          <cell r="I920" t="str">
            <v>b3</v>
          </cell>
          <cell r="J920" t="str">
            <v>B2</v>
          </cell>
          <cell r="O920" t="str">
            <v>NP</v>
          </cell>
          <cell r="P920" t="str">
            <v>Not on Watch</v>
          </cell>
        </row>
        <row r="921">
          <cell r="A921" t="str">
            <v>Tinkoff.Credit Systems</v>
          </cell>
          <cell r="B921" t="str">
            <v>RUSSIA</v>
          </cell>
          <cell r="C921" t="str">
            <v>Stable</v>
          </cell>
          <cell r="D921" t="str">
            <v>B2</v>
          </cell>
          <cell r="E921" t="str">
            <v>LT Bank Deposits - Fgn Curr</v>
          </cell>
          <cell r="F921" t="str">
            <v>B2</v>
          </cell>
          <cell r="G921" t="str">
            <v>E+</v>
          </cell>
          <cell r="H921" t="str">
            <v>b2</v>
          </cell>
          <cell r="I921" t="str">
            <v>b2</v>
          </cell>
          <cell r="J921" t="str">
            <v>B2</v>
          </cell>
          <cell r="K921" t="str">
            <v>B3</v>
          </cell>
          <cell r="O921" t="str">
            <v>NP</v>
          </cell>
          <cell r="P921" t="str">
            <v>Not on Watch</v>
          </cell>
        </row>
        <row r="922">
          <cell r="A922" t="str">
            <v>Trade and Development Bank of Mongolia LLC</v>
          </cell>
          <cell r="B922" t="str">
            <v>MONGOLIA</v>
          </cell>
          <cell r="C922" t="str">
            <v>Negative</v>
          </cell>
          <cell r="D922" t="str">
            <v>B3</v>
          </cell>
          <cell r="E922" t="str">
            <v>LT Bank Deposits - Fgn Curr</v>
          </cell>
          <cell r="F922" t="str">
            <v>B3</v>
          </cell>
          <cell r="G922" t="str">
            <v>E+</v>
          </cell>
          <cell r="H922" t="str">
            <v>b3</v>
          </cell>
          <cell r="I922" t="str">
            <v>b3</v>
          </cell>
          <cell r="J922" t="str">
            <v>B3</v>
          </cell>
          <cell r="K922" t="str">
            <v>Caa1</v>
          </cell>
          <cell r="O922" t="str">
            <v>NP</v>
          </cell>
          <cell r="P922" t="str">
            <v>Not on Watch</v>
          </cell>
        </row>
        <row r="923">
          <cell r="A923" t="str">
            <v>TranscapitalBank JSC Bank</v>
          </cell>
          <cell r="B923" t="str">
            <v>RUSSIA</v>
          </cell>
          <cell r="C923" t="str">
            <v>Stable</v>
          </cell>
          <cell r="D923" t="str">
            <v>B1</v>
          </cell>
          <cell r="E923" t="str">
            <v>LT Bank Deposits - Fgn Curr</v>
          </cell>
          <cell r="F923" t="str">
            <v>B1</v>
          </cell>
          <cell r="G923" t="str">
            <v>E+</v>
          </cell>
          <cell r="H923" t="str">
            <v>b1</v>
          </cell>
          <cell r="I923" t="str">
            <v>b1</v>
          </cell>
          <cell r="K923" t="str">
            <v>B2</v>
          </cell>
          <cell r="O923" t="str">
            <v>NP</v>
          </cell>
          <cell r="P923" t="str">
            <v>Not on Watch</v>
          </cell>
        </row>
        <row r="924">
          <cell r="A924" t="str">
            <v>Trasta Komercbanka</v>
          </cell>
          <cell r="B924" t="str">
            <v>LATVIA</v>
          </cell>
          <cell r="C924" t="str">
            <v>Negative</v>
          </cell>
          <cell r="D924" t="str">
            <v>B3</v>
          </cell>
          <cell r="E924" t="str">
            <v>LT Bank Deposits - Fgn Curr</v>
          </cell>
          <cell r="F924" t="str">
            <v>B3</v>
          </cell>
          <cell r="G924" t="str">
            <v>E+</v>
          </cell>
          <cell r="H924" t="str">
            <v>b3</v>
          </cell>
          <cell r="I924" t="str">
            <v>b3</v>
          </cell>
          <cell r="O924" t="str">
            <v>NP</v>
          </cell>
          <cell r="P924" t="str">
            <v>Not on Watch</v>
          </cell>
        </row>
        <row r="925">
          <cell r="A925" t="str">
            <v>Ulster Bank Ireland Limited</v>
          </cell>
          <cell r="B925" t="str">
            <v>IRELAND</v>
          </cell>
          <cell r="C925" t="str">
            <v>Negative (multiple)</v>
          </cell>
          <cell r="D925" t="str">
            <v>Baa3</v>
          </cell>
          <cell r="E925" t="str">
            <v>LT Bank Deposits - Fgn Curr</v>
          </cell>
          <cell r="F925" t="str">
            <v>Baa3</v>
          </cell>
          <cell r="G925" t="str">
            <v>E+</v>
          </cell>
          <cell r="H925" t="str">
            <v>b3</v>
          </cell>
          <cell r="I925" t="str">
            <v>baa3</v>
          </cell>
          <cell r="J925" t="str">
            <v>(P)Baa3</v>
          </cell>
          <cell r="K925" t="str">
            <v>Ba2</v>
          </cell>
          <cell r="O925" t="str">
            <v>P-3</v>
          </cell>
          <cell r="P925" t="str">
            <v>Not on Watch</v>
          </cell>
        </row>
        <row r="926">
          <cell r="A926" t="str">
            <v>Ulster Bank Limited</v>
          </cell>
          <cell r="B926" t="str">
            <v>UNITED KINGDOM</v>
          </cell>
          <cell r="C926" t="str">
            <v>Negative (multiple)</v>
          </cell>
          <cell r="D926" t="str">
            <v>Baa3</v>
          </cell>
          <cell r="E926" t="str">
            <v>LT Bank Deposits - Fgn Curr</v>
          </cell>
          <cell r="F926" t="str">
            <v>Baa3</v>
          </cell>
          <cell r="G926" t="str">
            <v>E+</v>
          </cell>
          <cell r="H926" t="str">
            <v>b3</v>
          </cell>
          <cell r="I926" t="str">
            <v>baa3</v>
          </cell>
          <cell r="O926" t="str">
            <v>P-3</v>
          </cell>
          <cell r="P926" t="str">
            <v>Not on Watch</v>
          </cell>
        </row>
        <row r="927">
          <cell r="A927" t="str">
            <v>Unibank CJSC</v>
          </cell>
          <cell r="B927" t="str">
            <v>ARMENIA</v>
          </cell>
          <cell r="C927" t="str">
            <v>Negative (multiple)</v>
          </cell>
          <cell r="D927" t="str">
            <v>B1</v>
          </cell>
          <cell r="E927" t="str">
            <v>LT Bank Deposits - Fgn Curr</v>
          </cell>
          <cell r="F927" t="str">
            <v>B1</v>
          </cell>
          <cell r="G927" t="str">
            <v>E+</v>
          </cell>
          <cell r="H927" t="str">
            <v>b2</v>
          </cell>
          <cell r="I927" t="str">
            <v>b2</v>
          </cell>
          <cell r="O927" t="str">
            <v>NP</v>
          </cell>
          <cell r="P927" t="str">
            <v>Not on Watch</v>
          </cell>
        </row>
        <row r="928">
          <cell r="A928" t="str">
            <v>UniBank Commercial Bank</v>
          </cell>
          <cell r="B928" t="str">
            <v>AZERBAIJAN</v>
          </cell>
          <cell r="C928" t="str">
            <v>Positive (multiple)</v>
          </cell>
          <cell r="D928" t="str">
            <v>B2</v>
          </cell>
          <cell r="E928" t="str">
            <v>LT Bank Deposits - Fgn Curr</v>
          </cell>
          <cell r="F928" t="str">
            <v>B2</v>
          </cell>
          <cell r="G928" t="str">
            <v>E+</v>
          </cell>
          <cell r="H928" t="str">
            <v>b2</v>
          </cell>
          <cell r="I928" t="str">
            <v>b2</v>
          </cell>
          <cell r="O928" t="str">
            <v>NP</v>
          </cell>
          <cell r="P928" t="str">
            <v>Not on Watch</v>
          </cell>
        </row>
        <row r="929">
          <cell r="A929" t="str">
            <v>Unicaja Banco</v>
          </cell>
          <cell r="B929" t="str">
            <v>SPAIN</v>
          </cell>
          <cell r="C929" t="str">
            <v>Negative (multiple)</v>
          </cell>
          <cell r="D929" t="str">
            <v>Ba3</v>
          </cell>
          <cell r="E929" t="str">
            <v>LT Bank Deposits - Fgn Curr</v>
          </cell>
          <cell r="F929" t="str">
            <v>Ba3</v>
          </cell>
          <cell r="G929" t="str">
            <v>E+</v>
          </cell>
          <cell r="H929" t="str">
            <v>b1</v>
          </cell>
          <cell r="I929" t="str">
            <v>b1</v>
          </cell>
          <cell r="J929" t="str">
            <v>(P)Ba3</v>
          </cell>
          <cell r="K929" t="str">
            <v>(P)B2</v>
          </cell>
          <cell r="O929" t="str">
            <v>NP</v>
          </cell>
          <cell r="P929" t="str">
            <v>Not on Watch</v>
          </cell>
        </row>
        <row r="930">
          <cell r="A930" t="str">
            <v>Uzbek-Turkish Bank</v>
          </cell>
          <cell r="B930" t="str">
            <v>UZBEKISTAN</v>
          </cell>
          <cell r="C930" t="str">
            <v>Stable</v>
          </cell>
          <cell r="D930" t="str">
            <v>B2</v>
          </cell>
          <cell r="E930" t="str">
            <v>LT Bank Deposits - Fgn Curr</v>
          </cell>
          <cell r="F930" t="str">
            <v>B2</v>
          </cell>
          <cell r="G930" t="str">
            <v>E+</v>
          </cell>
          <cell r="H930" t="str">
            <v>b3</v>
          </cell>
          <cell r="I930" t="str">
            <v>b2</v>
          </cell>
          <cell r="O930" t="str">
            <v>NP</v>
          </cell>
          <cell r="P930" t="str">
            <v>Not on Watch</v>
          </cell>
        </row>
        <row r="931">
          <cell r="A931" t="str">
            <v>Vietnam Bank for Industry and Trade</v>
          </cell>
          <cell r="B931" t="str">
            <v>VIETNAM</v>
          </cell>
          <cell r="C931" t="str">
            <v>Stable</v>
          </cell>
          <cell r="D931" t="str">
            <v>B2</v>
          </cell>
          <cell r="E931" t="str">
            <v>LT Bank Deposits - Fgn Curr</v>
          </cell>
          <cell r="F931" t="str">
            <v>B2</v>
          </cell>
          <cell r="G931" t="str">
            <v>E+</v>
          </cell>
          <cell r="H931" t="str">
            <v>b3</v>
          </cell>
          <cell r="I931" t="str">
            <v>b3</v>
          </cell>
          <cell r="J931" t="str">
            <v>B1</v>
          </cell>
          <cell r="O931" t="str">
            <v>NP</v>
          </cell>
          <cell r="P931" t="str">
            <v>Not on Watch</v>
          </cell>
        </row>
        <row r="932">
          <cell r="A932" t="str">
            <v>Vneshprombank</v>
          </cell>
          <cell r="B932" t="str">
            <v>RUSSIA</v>
          </cell>
          <cell r="C932" t="str">
            <v>Stable</v>
          </cell>
          <cell r="D932" t="str">
            <v>B2</v>
          </cell>
          <cell r="E932" t="str">
            <v>LT Bank Deposits - Fgn Curr</v>
          </cell>
          <cell r="F932" t="str">
            <v>B2</v>
          </cell>
          <cell r="G932" t="str">
            <v>E+</v>
          </cell>
          <cell r="H932" t="str">
            <v>b2</v>
          </cell>
          <cell r="I932" t="str">
            <v>b2</v>
          </cell>
          <cell r="J932" t="str">
            <v>B2</v>
          </cell>
          <cell r="O932" t="str">
            <v>NP</v>
          </cell>
          <cell r="P932" t="str">
            <v>Not on Watch</v>
          </cell>
        </row>
        <row r="933">
          <cell r="A933" t="str">
            <v>Volkswagen Bank, S.A.</v>
          </cell>
          <cell r="B933" t="str">
            <v>MEXICO</v>
          </cell>
          <cell r="C933" t="str">
            <v>Stable (multiple)</v>
          </cell>
          <cell r="D933" t="str">
            <v>Ba2</v>
          </cell>
          <cell r="E933" t="str">
            <v>LT Bank Deposits - Fgn Curr</v>
          </cell>
          <cell r="F933" t="str">
            <v>Ba2</v>
          </cell>
          <cell r="G933" t="str">
            <v>E+</v>
          </cell>
          <cell r="H933" t="str">
            <v>b2</v>
          </cell>
          <cell r="I933" t="str">
            <v>ba2</v>
          </cell>
          <cell r="O933" t="str">
            <v>NP</v>
          </cell>
          <cell r="P933" t="str">
            <v>Not on Watch</v>
          </cell>
        </row>
        <row r="934">
          <cell r="A934" t="str">
            <v>Vostochny Express Bank</v>
          </cell>
          <cell r="B934" t="str">
            <v>RUSSIA</v>
          </cell>
          <cell r="C934" t="str">
            <v>Negative (multiple)</v>
          </cell>
          <cell r="D934" t="str">
            <v>B1</v>
          </cell>
          <cell r="E934" t="str">
            <v>LT Bank Deposits - Fgn Curr</v>
          </cell>
          <cell r="F934" t="str">
            <v>B1</v>
          </cell>
          <cell r="G934" t="str">
            <v>E+</v>
          </cell>
          <cell r="H934" t="str">
            <v>b1</v>
          </cell>
          <cell r="I934" t="str">
            <v>b1</v>
          </cell>
          <cell r="J934" t="str">
            <v>B1</v>
          </cell>
          <cell r="O934" t="str">
            <v>NP</v>
          </cell>
          <cell r="P934" t="str">
            <v>Not on Watch</v>
          </cell>
        </row>
        <row r="935">
          <cell r="A935" t="str">
            <v>XacBank LLC</v>
          </cell>
          <cell r="B935" t="str">
            <v>MONGOLIA</v>
          </cell>
          <cell r="C935" t="str">
            <v>Negative</v>
          </cell>
          <cell r="D935" t="str">
            <v>B3</v>
          </cell>
          <cell r="E935" t="str">
            <v>LT Bank Deposits - Fgn Curr</v>
          </cell>
          <cell r="F935" t="str">
            <v>B3</v>
          </cell>
          <cell r="G935" t="str">
            <v>E+</v>
          </cell>
          <cell r="H935" t="str">
            <v>b2</v>
          </cell>
          <cell r="I935" t="str">
            <v>b2</v>
          </cell>
          <cell r="J935" t="str">
            <v>(P)B2</v>
          </cell>
          <cell r="O935" t="str">
            <v>NP</v>
          </cell>
          <cell r="P935" t="str">
            <v>Not on Watch</v>
          </cell>
        </row>
        <row r="936">
          <cell r="A936" t="str">
            <v>Alliance &amp; Leicester plc</v>
          </cell>
          <cell r="B936" t="str">
            <v>UNITED KINGDOM</v>
          </cell>
          <cell r="C936" t="str">
            <v>Negative (multiple)</v>
          </cell>
          <cell r="D936" t="str">
            <v>A2</v>
          </cell>
          <cell r="E936" t="str">
            <v>LT Bank Deposits - Fgn Curr</v>
          </cell>
          <cell r="F936" t="str">
            <v>A2</v>
          </cell>
          <cell r="G936" t="str">
            <v>WR</v>
          </cell>
          <cell r="J936" t="str">
            <v>A2</v>
          </cell>
          <cell r="K936" t="str">
            <v>Baa2</v>
          </cell>
          <cell r="L936" t="str">
            <v>(P)Baa3</v>
          </cell>
          <cell r="M936" t="str">
            <v>Baa3</v>
          </cell>
          <cell r="P936" t="str">
            <v>Not on Watch</v>
          </cell>
        </row>
        <row r="937">
          <cell r="A937" t="str">
            <v>AmSouth Bank</v>
          </cell>
          <cell r="B937" t="str">
            <v>UNITED STATES</v>
          </cell>
          <cell r="C937" t="str">
            <v>Stable</v>
          </cell>
          <cell r="D937" t="str">
            <v>Ba1</v>
          </cell>
          <cell r="E937" t="str">
            <v>BACKED Subordinate - Dom Curr</v>
          </cell>
          <cell r="G937" t="str">
            <v>WR</v>
          </cell>
          <cell r="P937" t="str">
            <v>Not on Watch</v>
          </cell>
        </row>
        <row r="938">
          <cell r="A938" t="str">
            <v>Banca Commerciale Italiana S.p.A.</v>
          </cell>
          <cell r="B938" t="str">
            <v>ITALY</v>
          </cell>
          <cell r="C938" t="str">
            <v>Stable</v>
          </cell>
          <cell r="D938" t="str">
            <v>Ba1</v>
          </cell>
          <cell r="E938" t="str">
            <v>BACKED Subordinate - Dom Curr</v>
          </cell>
          <cell r="G938" t="str">
            <v>WR</v>
          </cell>
          <cell r="P938" t="str">
            <v>Not on Watch</v>
          </cell>
        </row>
        <row r="939">
          <cell r="A939" t="str">
            <v>Banca Popolare Italiana Soc.Coop.</v>
          </cell>
          <cell r="B939" t="str">
            <v>ITALY</v>
          </cell>
          <cell r="C939" t="str">
            <v>Negative (multiple)</v>
          </cell>
          <cell r="D939" t="str">
            <v>(P)Ba3</v>
          </cell>
          <cell r="E939" t="str">
            <v>Senior Unsecured MTN - Dom Curr</v>
          </cell>
          <cell r="G939" t="str">
            <v>WR</v>
          </cell>
          <cell r="J939" t="str">
            <v>(P)Ba3</v>
          </cell>
          <cell r="K939" t="str">
            <v>(P)Caa1</v>
          </cell>
          <cell r="P939" t="str">
            <v>Not on Watch</v>
          </cell>
        </row>
        <row r="940">
          <cell r="A940" t="str">
            <v>Banco CAM</v>
          </cell>
          <cell r="B940" t="str">
            <v>SPAIN</v>
          </cell>
          <cell r="C940" t="str">
            <v>No Outlook</v>
          </cell>
          <cell r="D940" t="str">
            <v>Baa2</v>
          </cell>
          <cell r="E940" t="str">
            <v>BACKED Senior Unsecured - Dom Curr</v>
          </cell>
          <cell r="G940" t="str">
            <v>WR</v>
          </cell>
          <cell r="P940" t="str">
            <v>Not on Watch</v>
          </cell>
        </row>
        <row r="941">
          <cell r="A941" t="str">
            <v>Banco de Credito e Varejo S.A.</v>
          </cell>
          <cell r="B941" t="str">
            <v>BRAZIL</v>
          </cell>
          <cell r="C941" t="str">
            <v>No Outlook</v>
          </cell>
          <cell r="D941" t="str">
            <v>B2</v>
          </cell>
          <cell r="E941" t="str">
            <v>BACKED Subordinate - Fgn Curr</v>
          </cell>
          <cell r="G941" t="str">
            <v>WR</v>
          </cell>
          <cell r="P941" t="str">
            <v>Not on Watch</v>
          </cell>
        </row>
        <row r="942">
          <cell r="A942" t="str">
            <v>Banco de Credito Local de Espana, S.A.</v>
          </cell>
          <cell r="B942" t="str">
            <v>SPAIN</v>
          </cell>
          <cell r="C942" t="str">
            <v>Positive</v>
          </cell>
          <cell r="D942" t="str">
            <v>(P)Baa2</v>
          </cell>
          <cell r="E942" t="str">
            <v>Senior Unsecured MTN - Dom Curr</v>
          </cell>
          <cell r="G942" t="str">
            <v>WR</v>
          </cell>
          <cell r="J942" t="str">
            <v>(P)Baa2</v>
          </cell>
          <cell r="P942" t="str">
            <v>Not on Watch</v>
          </cell>
        </row>
        <row r="943">
          <cell r="A943" t="str">
            <v>Banco Espanol de Credito, S.A. (Banesto)</v>
          </cell>
          <cell r="B943" t="str">
            <v>SPAIN</v>
          </cell>
          <cell r="C943" t="str">
            <v>No Outlook</v>
          </cell>
          <cell r="D943" t="str">
            <v>Baa1</v>
          </cell>
          <cell r="E943" t="str">
            <v>BACKED Senior Unsecured - Dom Curr</v>
          </cell>
          <cell r="G943" t="str">
            <v>WR</v>
          </cell>
          <cell r="P943" t="str">
            <v>Not on Watch</v>
          </cell>
        </row>
        <row r="944">
          <cell r="A944" t="str">
            <v>Banco Pastor, S.A.</v>
          </cell>
          <cell r="B944" t="str">
            <v>SPAIN</v>
          </cell>
          <cell r="C944" t="str">
            <v>No Outlook</v>
          </cell>
          <cell r="D944" t="str">
            <v>B2</v>
          </cell>
          <cell r="E944" t="str">
            <v>BACKED Subordinate - Dom Curr</v>
          </cell>
          <cell r="G944" t="str">
            <v>WR</v>
          </cell>
          <cell r="P944" t="str">
            <v>Not on Watch</v>
          </cell>
        </row>
        <row r="945">
          <cell r="A945" t="str">
            <v>Bank of Western Australia Ltd.</v>
          </cell>
          <cell r="B945" t="str">
            <v>AUSTRALIA</v>
          </cell>
          <cell r="C945" t="str">
            <v>No Outlook</v>
          </cell>
          <cell r="D945" t="str">
            <v>A2</v>
          </cell>
          <cell r="E945" t="str">
            <v>BACKED Subordinate - Fgn Curr</v>
          </cell>
          <cell r="G945" t="str">
            <v>WR</v>
          </cell>
          <cell r="P945" t="str">
            <v>Not on Watch</v>
          </cell>
        </row>
        <row r="946">
          <cell r="A946" t="str">
            <v>Bank One N.A. (Chicago)</v>
          </cell>
          <cell r="B946" t="str">
            <v>UNITED STATES</v>
          </cell>
          <cell r="C946" t="str">
            <v>Stable</v>
          </cell>
          <cell r="D946" t="str">
            <v>(P)Aa3</v>
          </cell>
          <cell r="E946" t="str">
            <v>Senior Unsecured Bank Note Program - Dom Curr</v>
          </cell>
          <cell r="G946" t="str">
            <v>WR</v>
          </cell>
          <cell r="J946" t="str">
            <v>(P)Aa3</v>
          </cell>
          <cell r="O946" t="str">
            <v>(P)P-1</v>
          </cell>
          <cell r="P946" t="str">
            <v>Not on Watch</v>
          </cell>
        </row>
        <row r="947">
          <cell r="A947" t="str">
            <v>Bank One, Delaware, N.A.</v>
          </cell>
          <cell r="B947" t="str">
            <v>UNITED STATES</v>
          </cell>
          <cell r="C947" t="str">
            <v>Stable</v>
          </cell>
          <cell r="D947" t="str">
            <v>(P)Aa3</v>
          </cell>
          <cell r="E947" t="str">
            <v>BACKED LT Deposit Note/CD Program - Dom Curr</v>
          </cell>
          <cell r="G947" t="str">
            <v>WR</v>
          </cell>
          <cell r="O947" t="str">
            <v>(P)P-1</v>
          </cell>
          <cell r="P947" t="str">
            <v>Not on Watch</v>
          </cell>
        </row>
        <row r="948">
          <cell r="A948" t="str">
            <v>Bank One, Michigan</v>
          </cell>
          <cell r="B948" t="str">
            <v>UNITED STATES</v>
          </cell>
          <cell r="C948" t="str">
            <v>Stable</v>
          </cell>
          <cell r="D948" t="str">
            <v>A2</v>
          </cell>
          <cell r="E948" t="str">
            <v>Subordinate - Dom Curr</v>
          </cell>
          <cell r="G948" t="str">
            <v>WR</v>
          </cell>
          <cell r="K948" t="str">
            <v>A2</v>
          </cell>
          <cell r="P948" t="str">
            <v>Not on Watch</v>
          </cell>
        </row>
        <row r="949">
          <cell r="A949" t="str">
            <v>Bank One, National Association</v>
          </cell>
          <cell r="B949" t="str">
            <v>UNITED STATES</v>
          </cell>
          <cell r="C949" t="str">
            <v>Stable</v>
          </cell>
          <cell r="D949" t="str">
            <v>(P)Aa3</v>
          </cell>
          <cell r="E949" t="str">
            <v>Senior Unsecured Bank Note Program - Dom Curr</v>
          </cell>
          <cell r="G949" t="str">
            <v>WR</v>
          </cell>
          <cell r="J949" t="str">
            <v>(P)Aa3</v>
          </cell>
          <cell r="O949" t="str">
            <v>(P)P-1</v>
          </cell>
          <cell r="P949" t="str">
            <v>Not on Watch</v>
          </cell>
        </row>
        <row r="950">
          <cell r="A950" t="str">
            <v>Bank VTB North-West</v>
          </cell>
          <cell r="B950" t="str">
            <v>RUSSIA</v>
          </cell>
          <cell r="C950" t="str">
            <v>No Outlook</v>
          </cell>
          <cell r="D950" t="str">
            <v>Ba1</v>
          </cell>
          <cell r="E950" t="str">
            <v>BACKED Subordinate - Fgn Curr</v>
          </cell>
          <cell r="G950" t="str">
            <v>WR</v>
          </cell>
          <cell r="P950" t="str">
            <v>Not on Watch</v>
          </cell>
        </row>
        <row r="951">
          <cell r="A951" t="str">
            <v>Banque Paribas</v>
          </cell>
          <cell r="B951" t="str">
            <v>FRANCE</v>
          </cell>
          <cell r="C951" t="str">
            <v>Negative</v>
          </cell>
          <cell r="D951" t="str">
            <v>A1</v>
          </cell>
          <cell r="E951" t="str">
            <v>BACKED Senior Unsecured - Fgn Curr</v>
          </cell>
          <cell r="G951" t="str">
            <v>WR</v>
          </cell>
          <cell r="P951" t="str">
            <v>Not on Watch</v>
          </cell>
        </row>
        <row r="952">
          <cell r="A952" t="str">
            <v>Banques Populaires Participations</v>
          </cell>
          <cell r="B952" t="str">
            <v>FRANCE</v>
          </cell>
          <cell r="C952" t="str">
            <v>No Outlook</v>
          </cell>
          <cell r="D952" t="str">
            <v>Baa3</v>
          </cell>
          <cell r="E952" t="str">
            <v>BACKED Subordinate - Dom Curr</v>
          </cell>
          <cell r="G952" t="str">
            <v>WR</v>
          </cell>
          <cell r="J952" t="str">
            <v>Aa3</v>
          </cell>
          <cell r="P952" t="str">
            <v>Not on Watch</v>
          </cell>
        </row>
        <row r="953">
          <cell r="A953" t="str">
            <v>Bradford &amp; Bingley plc</v>
          </cell>
          <cell r="B953" t="str">
            <v>UNITED KINGDOM</v>
          </cell>
          <cell r="C953" t="str">
            <v>Stable</v>
          </cell>
          <cell r="D953" t="str">
            <v>C</v>
          </cell>
          <cell r="E953" t="str">
            <v>Subordinate - Dom Curr</v>
          </cell>
          <cell r="G953" t="str">
            <v>WR</v>
          </cell>
          <cell r="K953" t="str">
            <v>C</v>
          </cell>
          <cell r="L953" t="str">
            <v>C</v>
          </cell>
          <cell r="O953" t="str">
            <v>P-1</v>
          </cell>
          <cell r="P953" t="str">
            <v>Not on Watch</v>
          </cell>
        </row>
        <row r="954">
          <cell r="A954" t="str">
            <v>BRED-Banque Populaire</v>
          </cell>
          <cell r="B954" t="str">
            <v>FRANCE</v>
          </cell>
          <cell r="C954" t="str">
            <v>Negative</v>
          </cell>
          <cell r="D954" t="str">
            <v>A2</v>
          </cell>
          <cell r="E954" t="str">
            <v>LT Bank Deposits - Fgn Curr</v>
          </cell>
          <cell r="F954" t="str">
            <v>A2</v>
          </cell>
          <cell r="G954" t="str">
            <v>WR</v>
          </cell>
          <cell r="J954" t="str">
            <v>A2</v>
          </cell>
          <cell r="K954" t="str">
            <v>(P)Baa3</v>
          </cell>
          <cell r="O954" t="str">
            <v>P-1</v>
          </cell>
          <cell r="P954" t="str">
            <v>Not on Watch</v>
          </cell>
        </row>
        <row r="955">
          <cell r="A955" t="str">
            <v>Bristol &amp; West plc</v>
          </cell>
          <cell r="B955" t="str">
            <v>UNITED KINGDOM</v>
          </cell>
          <cell r="C955" t="str">
            <v>No Outlook</v>
          </cell>
          <cell r="D955" t="str">
            <v>B2</v>
          </cell>
          <cell r="E955" t="str">
            <v>BACKED Subordinate - Dom Curr</v>
          </cell>
          <cell r="G955" t="str">
            <v>WR</v>
          </cell>
          <cell r="P955" t="str">
            <v>Not on Watch</v>
          </cell>
        </row>
        <row r="956">
          <cell r="A956" t="str">
            <v>Caisses d'Epargne Participations</v>
          </cell>
          <cell r="B956" t="str">
            <v>FRANCE</v>
          </cell>
          <cell r="C956" t="str">
            <v>No Outlook</v>
          </cell>
          <cell r="D956" t="str">
            <v>A2</v>
          </cell>
          <cell r="E956" t="str">
            <v>BACKED Senior Unsecured - Fgn Curr</v>
          </cell>
          <cell r="G956" t="str">
            <v>WR</v>
          </cell>
          <cell r="P956" t="str">
            <v>Not on Watch</v>
          </cell>
        </row>
        <row r="957">
          <cell r="A957" t="str">
            <v>Caixa d'Estalvis de Manresa (Caixa Manresa)</v>
          </cell>
          <cell r="B957" t="str">
            <v>SPAIN</v>
          </cell>
          <cell r="C957" t="str">
            <v>No Outlook</v>
          </cell>
          <cell r="G957" t="str">
            <v>WR</v>
          </cell>
          <cell r="P957" t="str">
            <v>Not on Watch</v>
          </cell>
        </row>
        <row r="958">
          <cell r="A958" t="str">
            <v>CDC Ixis</v>
          </cell>
          <cell r="B958" t="str">
            <v>FRANCE</v>
          </cell>
          <cell r="C958" t="str">
            <v>No Outlook</v>
          </cell>
          <cell r="D958" t="str">
            <v>Aa1</v>
          </cell>
          <cell r="E958" t="str">
            <v>BACKED Senior Unsecured - Fgn Curr</v>
          </cell>
          <cell r="G958" t="str">
            <v>WR</v>
          </cell>
          <cell r="P958" t="str">
            <v>Not on Watch</v>
          </cell>
        </row>
        <row r="959">
          <cell r="A959" t="str">
            <v>Cheltenham &amp; Gloucester plc</v>
          </cell>
          <cell r="B959" t="str">
            <v>UNITED KINGDOM</v>
          </cell>
          <cell r="C959" t="str">
            <v>Stable</v>
          </cell>
          <cell r="D959" t="str">
            <v>Baa3</v>
          </cell>
          <cell r="E959" t="str">
            <v>BACKED Junior Subordinate - Dom Curr</v>
          </cell>
          <cell r="G959" t="str">
            <v>WR</v>
          </cell>
          <cell r="P959" t="str">
            <v>Not on Watch</v>
          </cell>
        </row>
        <row r="960">
          <cell r="A960" t="str">
            <v>Chuo Mitsui Trust &amp; Banking Co., Ltd.</v>
          </cell>
          <cell r="B960" t="str">
            <v>JAPAN</v>
          </cell>
          <cell r="C960" t="str">
            <v>No Outlook</v>
          </cell>
          <cell r="D960" t="str">
            <v>A2</v>
          </cell>
          <cell r="E960" t="str">
            <v>BACKED Subordinate - Dom Curr</v>
          </cell>
          <cell r="G960" t="str">
            <v>WR</v>
          </cell>
          <cell r="P960" t="str">
            <v>Not on Watch</v>
          </cell>
        </row>
        <row r="961">
          <cell r="A961" t="str">
            <v>CIBC World Markets plc</v>
          </cell>
          <cell r="B961" t="str">
            <v>UNITED KINGDOM</v>
          </cell>
          <cell r="C961" t="str">
            <v>Negative (multiple)</v>
          </cell>
          <cell r="D961" t="str">
            <v>Aa3</v>
          </cell>
          <cell r="E961" t="str">
            <v>BACKED LT Bank Deposits</v>
          </cell>
          <cell r="G961" t="str">
            <v>WR</v>
          </cell>
          <cell r="O961" t="str">
            <v>P-1</v>
          </cell>
          <cell r="P961" t="str">
            <v>Not on Watch</v>
          </cell>
        </row>
        <row r="962">
          <cell r="A962" t="str">
            <v>Compagnie Bancaire</v>
          </cell>
          <cell r="B962" t="str">
            <v>FRANCE</v>
          </cell>
          <cell r="C962" t="str">
            <v>Negative</v>
          </cell>
          <cell r="D962" t="str">
            <v>A1</v>
          </cell>
          <cell r="E962" t="str">
            <v>BACKED Senior Unsecured - Dom Curr</v>
          </cell>
          <cell r="G962" t="str">
            <v>WR</v>
          </cell>
          <cell r="P962" t="str">
            <v>Not on Watch</v>
          </cell>
        </row>
        <row r="963">
          <cell r="A963" t="str">
            <v>Creditanstalt AG</v>
          </cell>
          <cell r="B963" t="str">
            <v>AUSTRIA</v>
          </cell>
          <cell r="C963" t="str">
            <v>Stable</v>
          </cell>
          <cell r="D963" t="str">
            <v>Ba2</v>
          </cell>
          <cell r="E963" t="str">
            <v>BACKED Subordinate - Fgn Curr</v>
          </cell>
          <cell r="G963" t="str">
            <v>WR</v>
          </cell>
          <cell r="P963" t="str">
            <v>Not on Watch</v>
          </cell>
        </row>
        <row r="964">
          <cell r="A964" t="str">
            <v>Den norske Bank ASA</v>
          </cell>
          <cell r="B964" t="str">
            <v>NORWAY</v>
          </cell>
          <cell r="C964" t="str">
            <v>Negative (multiple)</v>
          </cell>
          <cell r="D964" t="str">
            <v>(P)A1</v>
          </cell>
          <cell r="E964" t="str">
            <v>Senior Unsecured MTN - Fgn Curr</v>
          </cell>
          <cell r="G964" t="str">
            <v>WR</v>
          </cell>
          <cell r="J964" t="str">
            <v>(P)A1</v>
          </cell>
          <cell r="K964" t="str">
            <v>(P)Baa2</v>
          </cell>
          <cell r="O964" t="str">
            <v>(P)P-1</v>
          </cell>
          <cell r="P964" t="str">
            <v>Not on Watch</v>
          </cell>
        </row>
        <row r="965">
          <cell r="A965" t="str">
            <v>DEPFA Deutsche Pfandbriefbank AG</v>
          </cell>
          <cell r="B965" t="str">
            <v>GERMANY</v>
          </cell>
          <cell r="C965" t="str">
            <v>No Outlook</v>
          </cell>
          <cell r="D965" t="str">
            <v>Baa2</v>
          </cell>
          <cell r="E965" t="str">
            <v>BACKED Senior Unsecured - Fgn Curr</v>
          </cell>
          <cell r="G965" t="str">
            <v>WR</v>
          </cell>
          <cell r="P965" t="str">
            <v>Not on Watch</v>
          </cell>
        </row>
        <row r="966">
          <cell r="A966" t="str">
            <v>Deutsche Siedlungs- und Landesrentenbank</v>
          </cell>
          <cell r="B966" t="str">
            <v>GERMANY</v>
          </cell>
          <cell r="C966" t="str">
            <v>No Outlook</v>
          </cell>
          <cell r="D966" t="str">
            <v>(P)Aaa</v>
          </cell>
          <cell r="E966" t="str">
            <v>Senior Unsecured MTN - Fgn Curr</v>
          </cell>
          <cell r="G966" t="str">
            <v>WR</v>
          </cell>
          <cell r="J966" t="str">
            <v>(P)Aaa</v>
          </cell>
          <cell r="K966" t="str">
            <v>(P)Aaa</v>
          </cell>
          <cell r="P966" t="str">
            <v>Not on Watch</v>
          </cell>
        </row>
        <row r="967">
          <cell r="A967" t="str">
            <v>Dresdner Bank AG</v>
          </cell>
          <cell r="B967" t="str">
            <v>GERMANY</v>
          </cell>
          <cell r="C967" t="str">
            <v>No Outlook</v>
          </cell>
          <cell r="D967" t="str">
            <v>Baa1</v>
          </cell>
          <cell r="E967" t="str">
            <v>BACKED Senior Unsecured - Fgn Curr</v>
          </cell>
          <cell r="G967" t="str">
            <v>WR</v>
          </cell>
          <cell r="J967" t="str">
            <v>Aa3</v>
          </cell>
          <cell r="K967" t="str">
            <v>A1</v>
          </cell>
          <cell r="P967" t="str">
            <v>Not on Watch</v>
          </cell>
        </row>
        <row r="968">
          <cell r="A968" t="str">
            <v>EAA Covered Bond Bank plc</v>
          </cell>
          <cell r="B968" t="str">
            <v>IRELAND</v>
          </cell>
          <cell r="C968" t="str">
            <v>Stable</v>
          </cell>
          <cell r="D968" t="str">
            <v>Aa2</v>
          </cell>
          <cell r="E968" t="str">
            <v>LT Bank Deposits - Fgn Curr</v>
          </cell>
          <cell r="F968" t="str">
            <v>Aa2</v>
          </cell>
          <cell r="G968" t="str">
            <v>WR</v>
          </cell>
          <cell r="O968" t="str">
            <v>P-1</v>
          </cell>
          <cell r="P968" t="str">
            <v>Not on Watch</v>
          </cell>
        </row>
        <row r="969">
          <cell r="A969" t="str">
            <v>Egg Banking Plc</v>
          </cell>
          <cell r="B969" t="str">
            <v>UNITED KINGDOM</v>
          </cell>
          <cell r="C969" t="str">
            <v>Stable</v>
          </cell>
          <cell r="D969" t="str">
            <v>Baa3</v>
          </cell>
          <cell r="E969" t="str">
            <v>BACKED Subordinate - Dom Curr</v>
          </cell>
          <cell r="G969" t="str">
            <v>WR</v>
          </cell>
          <cell r="P969" t="str">
            <v>Not on Watch</v>
          </cell>
        </row>
        <row r="970">
          <cell r="A970" t="str">
            <v>Emirates Bank International PJSC</v>
          </cell>
          <cell r="B970" t="str">
            <v>UNITED ARAB EMIRATES</v>
          </cell>
          <cell r="C970" t="str">
            <v>Stable</v>
          </cell>
          <cell r="D970" t="str">
            <v>Baa3</v>
          </cell>
          <cell r="E970" t="str">
            <v>BACKED Subordinate - Fgn Curr</v>
          </cell>
          <cell r="G970" t="str">
            <v>WR</v>
          </cell>
          <cell r="P970" t="str">
            <v>Not on Watch</v>
          </cell>
        </row>
        <row r="971">
          <cell r="A971" t="str">
            <v>Entenial</v>
          </cell>
          <cell r="B971" t="str">
            <v>FRANCE</v>
          </cell>
          <cell r="C971" t="str">
            <v>No Outlook</v>
          </cell>
          <cell r="D971" t="str">
            <v>Baa3</v>
          </cell>
          <cell r="E971" t="str">
            <v>BACKED Subordinate - Dom Curr</v>
          </cell>
          <cell r="G971" t="str">
            <v>WR</v>
          </cell>
          <cell r="P971" t="str">
            <v>Not on Watch</v>
          </cell>
        </row>
        <row r="972">
          <cell r="A972" t="str">
            <v>Eurohypo AG (Old)</v>
          </cell>
          <cell r="B972" t="str">
            <v>GERMANY</v>
          </cell>
          <cell r="C972" t="str">
            <v>No Outlook</v>
          </cell>
          <cell r="D972" t="str">
            <v>B1</v>
          </cell>
          <cell r="E972" t="str">
            <v>BACKED Subordinate - Dom Curr</v>
          </cell>
          <cell r="G972" t="str">
            <v>WR</v>
          </cell>
          <cell r="P972" t="str">
            <v>Not on Watch</v>
          </cell>
        </row>
        <row r="973">
          <cell r="A973" t="str">
            <v>First Union National Bank of Florida</v>
          </cell>
          <cell r="B973" t="str">
            <v>UNITED STATES</v>
          </cell>
          <cell r="C973" t="str">
            <v>Stable</v>
          </cell>
          <cell r="D973" t="str">
            <v>A1</v>
          </cell>
          <cell r="E973" t="str">
            <v>BACKED Subordinate - Dom Curr</v>
          </cell>
          <cell r="G973" t="str">
            <v>WR</v>
          </cell>
          <cell r="P973" t="str">
            <v>Not on Watch</v>
          </cell>
        </row>
        <row r="974">
          <cell r="A974" t="str">
            <v>Fortis Bank (Nederland) N.V.</v>
          </cell>
          <cell r="B974" t="str">
            <v>NETHERLANDS</v>
          </cell>
          <cell r="C974" t="str">
            <v>No Outlook</v>
          </cell>
          <cell r="D974" t="str">
            <v>A2</v>
          </cell>
          <cell r="E974" t="str">
            <v>BACKED Senior Unsecured - Dom Curr</v>
          </cell>
          <cell r="G974" t="str">
            <v>WR</v>
          </cell>
          <cell r="P974" t="str">
            <v>Not on Watch</v>
          </cell>
        </row>
        <row r="975">
          <cell r="A975" t="str">
            <v>Friesland Bank N.V.</v>
          </cell>
          <cell r="B975" t="str">
            <v>NETHERLANDS</v>
          </cell>
          <cell r="C975" t="str">
            <v>Negative</v>
          </cell>
          <cell r="D975" t="str">
            <v>Aa2</v>
          </cell>
          <cell r="E975" t="str">
            <v>LT Bank Deposits - Fgn Curr</v>
          </cell>
          <cell r="F975" t="str">
            <v>Aa2</v>
          </cell>
          <cell r="G975" t="str">
            <v>WR</v>
          </cell>
          <cell r="J975" t="str">
            <v>(P)Aa2</v>
          </cell>
          <cell r="K975" t="str">
            <v>(P)A2</v>
          </cell>
          <cell r="O975" t="str">
            <v>P-1</v>
          </cell>
          <cell r="P975" t="str">
            <v>Not on Watch</v>
          </cell>
        </row>
        <row r="976">
          <cell r="A976" t="str">
            <v>Halifax plc</v>
          </cell>
          <cell r="B976" t="str">
            <v>UNITED KINGDOM</v>
          </cell>
          <cell r="C976" t="str">
            <v>Stable</v>
          </cell>
          <cell r="D976" t="str">
            <v>Baa2</v>
          </cell>
          <cell r="E976" t="str">
            <v>BACKED Subordinate - Dom Curr</v>
          </cell>
          <cell r="G976" t="str">
            <v>WR</v>
          </cell>
          <cell r="P976" t="str">
            <v>Not on Watch</v>
          </cell>
        </row>
        <row r="977">
          <cell r="A977" t="str">
            <v>Hamburgische Landesbank Girozentrale</v>
          </cell>
          <cell r="B977" t="str">
            <v>GERMANY</v>
          </cell>
          <cell r="C977" t="str">
            <v>No Outlook</v>
          </cell>
          <cell r="D977" t="str">
            <v>Aa1</v>
          </cell>
          <cell r="E977" t="str">
            <v>BACKED Subordinate - Dom Curr</v>
          </cell>
          <cell r="G977" t="str">
            <v>WR</v>
          </cell>
          <cell r="J977" t="str">
            <v>Aa1</v>
          </cell>
          <cell r="K977" t="str">
            <v>Aa1</v>
          </cell>
          <cell r="P977" t="str">
            <v>Not on Watch</v>
          </cell>
        </row>
        <row r="978">
          <cell r="A978" t="str">
            <v>Hypo Alpe-Adria-Bank International AG</v>
          </cell>
          <cell r="B978" t="str">
            <v>AUSTRIA</v>
          </cell>
          <cell r="C978" t="str">
            <v>Negative</v>
          </cell>
          <cell r="D978" t="str">
            <v>Caa1</v>
          </cell>
          <cell r="E978" t="str">
            <v>BACKED Senior Unsecured - Fgn Curr</v>
          </cell>
          <cell r="G978" t="str">
            <v>WR</v>
          </cell>
          <cell r="P978" t="str">
            <v>Not on Watch</v>
          </cell>
        </row>
        <row r="979">
          <cell r="A979" t="str">
            <v>Hypo Public Finance Bank</v>
          </cell>
          <cell r="B979" t="str">
            <v>IRELAND</v>
          </cell>
          <cell r="C979" t="str">
            <v>Negative</v>
          </cell>
          <cell r="D979" t="str">
            <v>Baa3</v>
          </cell>
          <cell r="E979" t="str">
            <v>LT Bank Deposits - Fgn Curr</v>
          </cell>
          <cell r="F979" t="str">
            <v>Baa3</v>
          </cell>
          <cell r="G979" t="str">
            <v>WR</v>
          </cell>
          <cell r="J979" t="str">
            <v>Baa3</v>
          </cell>
          <cell r="O979" t="str">
            <v>P-3</v>
          </cell>
          <cell r="P979" t="str">
            <v>Not on Watch</v>
          </cell>
        </row>
        <row r="980">
          <cell r="A980" t="str">
            <v>Hypo Real Estate Bank International AG</v>
          </cell>
          <cell r="B980" t="str">
            <v>GERMANY</v>
          </cell>
          <cell r="C980" t="str">
            <v>No Outlook</v>
          </cell>
          <cell r="D980" t="str">
            <v>Baa2</v>
          </cell>
          <cell r="E980" t="str">
            <v>BACKED Senior Unsecured - Dom Curr</v>
          </cell>
          <cell r="G980" t="str">
            <v>WR</v>
          </cell>
          <cell r="J980" t="str">
            <v>(P)Baa2</v>
          </cell>
          <cell r="K980" t="str">
            <v>(P)Caa1</v>
          </cell>
          <cell r="P980" t="str">
            <v>Not on Watch</v>
          </cell>
        </row>
        <row r="981">
          <cell r="A981" t="str">
            <v>Hypothekenbank in Essen AG</v>
          </cell>
          <cell r="B981" t="str">
            <v>GERMANY</v>
          </cell>
          <cell r="C981" t="str">
            <v>No Outlook</v>
          </cell>
          <cell r="D981" t="str">
            <v>Baa3</v>
          </cell>
          <cell r="E981" t="str">
            <v>BACKED Senior Unsecured - Dom Curr</v>
          </cell>
          <cell r="G981" t="str">
            <v>WR</v>
          </cell>
          <cell r="P981" t="str">
            <v>Not on Watch</v>
          </cell>
        </row>
        <row r="982">
          <cell r="A982" t="str">
            <v>ING Bank (Australia) Ltd.</v>
          </cell>
          <cell r="B982" t="str">
            <v>AUSTRALIA</v>
          </cell>
          <cell r="C982" t="str">
            <v>Negative</v>
          </cell>
          <cell r="D982" t="str">
            <v>(P)A2</v>
          </cell>
          <cell r="E982" t="str">
            <v>BACKED Senior Unsecured MTN - Dom Curr</v>
          </cell>
          <cell r="G982" t="str">
            <v>WR</v>
          </cell>
          <cell r="P982" t="str">
            <v>Not on Watch</v>
          </cell>
        </row>
        <row r="983">
          <cell r="A983" t="str">
            <v>Investcorp S.A.</v>
          </cell>
          <cell r="B983" t="str">
            <v>CAYMAN ISLANDS</v>
          </cell>
          <cell r="C983" t="str">
            <v>Stable</v>
          </cell>
          <cell r="D983" t="str">
            <v>Ba2</v>
          </cell>
          <cell r="E983" t="str">
            <v>BACKED Senior Unsecured - Fgn Curr</v>
          </cell>
          <cell r="G983" t="str">
            <v>WR</v>
          </cell>
          <cell r="P983" t="str">
            <v>Not on Watch</v>
          </cell>
        </row>
        <row r="984">
          <cell r="A984" t="str">
            <v>Investkredit Bank AG</v>
          </cell>
          <cell r="B984" t="str">
            <v>AUSTRIA</v>
          </cell>
          <cell r="C984" t="str">
            <v>No Outlook</v>
          </cell>
          <cell r="D984" t="str">
            <v>Ba3</v>
          </cell>
          <cell r="E984" t="str">
            <v>BACKED Senior Unsecured - Dom Curr</v>
          </cell>
          <cell r="G984" t="str">
            <v>WR</v>
          </cell>
          <cell r="P984" t="str">
            <v>Not on Watch</v>
          </cell>
        </row>
        <row r="985">
          <cell r="A985" t="str">
            <v>IXIS Corporate and Investment Bank</v>
          </cell>
          <cell r="B985" t="str">
            <v>FRANCE</v>
          </cell>
          <cell r="C985" t="str">
            <v>No Outlook</v>
          </cell>
          <cell r="D985" t="str">
            <v>Aa1</v>
          </cell>
          <cell r="E985" t="str">
            <v>BACKED Senior Unsecured - Fgn Curr</v>
          </cell>
          <cell r="G985" t="str">
            <v>WR</v>
          </cell>
          <cell r="P985" t="str">
            <v>Not on Watch</v>
          </cell>
        </row>
        <row r="986">
          <cell r="A986" t="str">
            <v>LANDESBANK SACHSEN AG</v>
          </cell>
          <cell r="B986" t="str">
            <v>GERMANY</v>
          </cell>
          <cell r="C986" t="str">
            <v>No Outlook</v>
          </cell>
          <cell r="D986" t="str">
            <v>Aaa</v>
          </cell>
          <cell r="E986" t="str">
            <v>BACKED Senior Unsecured - Fgn Curr</v>
          </cell>
          <cell r="G986" t="str">
            <v>WR</v>
          </cell>
          <cell r="P986" t="str">
            <v>Not on Watch</v>
          </cell>
        </row>
        <row r="987">
          <cell r="A987" t="str">
            <v>Landesbank Schleswig-Holstein GZ</v>
          </cell>
          <cell r="B987" t="str">
            <v>GERMANY</v>
          </cell>
          <cell r="C987" t="str">
            <v>No Outlook</v>
          </cell>
          <cell r="D987" t="str">
            <v>Aa1</v>
          </cell>
          <cell r="E987" t="str">
            <v>BACKED Senior Unsecured - Fgn Curr</v>
          </cell>
          <cell r="G987" t="str">
            <v>WR</v>
          </cell>
          <cell r="P987" t="str">
            <v>Not on Watch</v>
          </cell>
        </row>
        <row r="988">
          <cell r="A988" t="str">
            <v>LaSalle Bank N.A.</v>
          </cell>
          <cell r="B988" t="str">
            <v>UNITED STATES</v>
          </cell>
          <cell r="C988" t="str">
            <v>No Outlook</v>
          </cell>
          <cell r="D988" t="str">
            <v>A2</v>
          </cell>
          <cell r="E988" t="str">
            <v>BACKED LT Deposit Note/CD Program - Dom Curr</v>
          </cell>
          <cell r="G988" t="str">
            <v>WR</v>
          </cell>
          <cell r="P988" t="str">
            <v>Not on Watch</v>
          </cell>
        </row>
        <row r="989">
          <cell r="A989" t="str">
            <v>Leonia Corporate Bank plc</v>
          </cell>
          <cell r="B989" t="str">
            <v>FINLAND</v>
          </cell>
          <cell r="C989" t="str">
            <v>Negative</v>
          </cell>
          <cell r="D989" t="str">
            <v>A2</v>
          </cell>
          <cell r="E989" t="str">
            <v>BACKED Senior Unsecured - Fgn Curr</v>
          </cell>
          <cell r="G989" t="str">
            <v>WR</v>
          </cell>
          <cell r="P989" t="str">
            <v>Not on Watch</v>
          </cell>
        </row>
        <row r="990">
          <cell r="A990" t="str">
            <v>LRP Landesbank Rheinland-Pfalz</v>
          </cell>
          <cell r="B990" t="str">
            <v>GERMANY</v>
          </cell>
          <cell r="C990" t="str">
            <v>No Outlook</v>
          </cell>
          <cell r="D990" t="str">
            <v>Aaa</v>
          </cell>
          <cell r="E990" t="str">
            <v>BACKED Senior Unsecured - Fgn Curr</v>
          </cell>
          <cell r="G990" t="str">
            <v>WR</v>
          </cell>
          <cell r="P990" t="str">
            <v>Not on Watch</v>
          </cell>
        </row>
        <row r="991">
          <cell r="A991" t="str">
            <v>M&amp;I Marshall &amp; Ilsley Bank</v>
          </cell>
          <cell r="B991" t="str">
            <v>UNITED STATES</v>
          </cell>
          <cell r="C991" t="str">
            <v>No Outlook</v>
          </cell>
          <cell r="D991" t="str">
            <v>A2</v>
          </cell>
          <cell r="E991" t="str">
            <v>BACKED LT Deposit Note/CD Program - Dom Curr</v>
          </cell>
          <cell r="G991" t="str">
            <v>WR</v>
          </cell>
          <cell r="O991" t="str">
            <v>P-1</v>
          </cell>
          <cell r="P991" t="str">
            <v>Not on Watch</v>
          </cell>
        </row>
        <row r="992">
          <cell r="A992" t="str">
            <v>Mizuho Bank, Ltd. (Old)</v>
          </cell>
          <cell r="B992" t="str">
            <v>JAPAN</v>
          </cell>
          <cell r="C992" t="str">
            <v>No Outlook</v>
          </cell>
          <cell r="D992" t="str">
            <v>(P)A2</v>
          </cell>
          <cell r="E992" t="str">
            <v>Subordinate MTN - Dom Curr</v>
          </cell>
          <cell r="G992" t="str">
            <v>WR</v>
          </cell>
          <cell r="K992" t="str">
            <v>(P)A2</v>
          </cell>
          <cell r="L992" t="str">
            <v>(P)A3</v>
          </cell>
          <cell r="P992" t="str">
            <v>Not on Watch</v>
          </cell>
        </row>
        <row r="993">
          <cell r="A993" t="str">
            <v>Morgan Guaranty Trust Company of New York</v>
          </cell>
          <cell r="B993" t="str">
            <v>UNITED STATES</v>
          </cell>
          <cell r="C993" t="str">
            <v>Stable</v>
          </cell>
          <cell r="D993" t="str">
            <v>Aa3</v>
          </cell>
          <cell r="E993" t="str">
            <v>BACKED Senior Unsecured - Fgn Curr</v>
          </cell>
          <cell r="G993" t="str">
            <v>WR</v>
          </cell>
          <cell r="P993" t="str">
            <v>Not on Watch</v>
          </cell>
        </row>
        <row r="994">
          <cell r="A994" t="str">
            <v>National Agricultural Cooperative Federation</v>
          </cell>
          <cell r="B994" t="str">
            <v>KOREA</v>
          </cell>
          <cell r="C994" t="str">
            <v>No Outlook</v>
          </cell>
          <cell r="D994" t="str">
            <v>A1</v>
          </cell>
          <cell r="E994" t="str">
            <v>BACKED Senior Unsecured - Fgn Curr</v>
          </cell>
          <cell r="G994" t="str">
            <v>WR</v>
          </cell>
          <cell r="P994" t="str">
            <v>Not on Watch</v>
          </cell>
        </row>
        <row r="995">
          <cell r="A995" t="str">
            <v>National City Bank</v>
          </cell>
          <cell r="B995" t="str">
            <v>UNITED STATES</v>
          </cell>
          <cell r="C995" t="str">
            <v>Stable</v>
          </cell>
          <cell r="D995" t="str">
            <v>A2</v>
          </cell>
          <cell r="E995" t="str">
            <v>Senior Unsecured - Dom Curr</v>
          </cell>
          <cell r="G995" t="str">
            <v>WR</v>
          </cell>
          <cell r="J995" t="str">
            <v>A2</v>
          </cell>
          <cell r="K995" t="str">
            <v>A3</v>
          </cell>
          <cell r="P995" t="str">
            <v>Not on Watch</v>
          </cell>
        </row>
        <row r="996">
          <cell r="A996" t="str">
            <v>National City Bank of Indiana</v>
          </cell>
          <cell r="B996" t="str">
            <v>UNITED STATES</v>
          </cell>
          <cell r="C996" t="str">
            <v>Stable</v>
          </cell>
          <cell r="D996" t="str">
            <v>A3</v>
          </cell>
          <cell r="E996" t="str">
            <v>Subordinate - Dom Curr</v>
          </cell>
          <cell r="G996" t="str">
            <v>WR</v>
          </cell>
          <cell r="K996" t="str">
            <v>A3</v>
          </cell>
          <cell r="P996" t="str">
            <v>Not on Watch</v>
          </cell>
        </row>
        <row r="997">
          <cell r="A997" t="str">
            <v>Norddeutsche Landesbank Luxembourg S.A.</v>
          </cell>
          <cell r="B997" t="str">
            <v>LUXEMBOURG</v>
          </cell>
          <cell r="C997" t="str">
            <v>Stable</v>
          </cell>
          <cell r="D997" t="str">
            <v>Aa1</v>
          </cell>
          <cell r="E997" t="str">
            <v>BACKED LT Bank Deposits</v>
          </cell>
          <cell r="G997" t="str">
            <v>WR</v>
          </cell>
          <cell r="O997" t="str">
            <v>P-1</v>
          </cell>
          <cell r="P997" t="str">
            <v>Not on Watch</v>
          </cell>
        </row>
        <row r="998">
          <cell r="A998" t="str">
            <v>NRAM PLC</v>
          </cell>
          <cell r="B998" t="str">
            <v>UNITED KINGDOM</v>
          </cell>
          <cell r="C998" t="str">
            <v>Stable</v>
          </cell>
          <cell r="D998" t="str">
            <v>C</v>
          </cell>
          <cell r="E998" t="str">
            <v>Junior Subordinate - Fgn Curr</v>
          </cell>
          <cell r="G998" t="str">
            <v>WR</v>
          </cell>
          <cell r="L998" t="str">
            <v>C</v>
          </cell>
          <cell r="M998" t="str">
            <v>Ca</v>
          </cell>
          <cell r="O998" t="str">
            <v>P-1</v>
          </cell>
          <cell r="P998" t="str">
            <v>Not on Watch</v>
          </cell>
        </row>
        <row r="999">
          <cell r="A999" t="str">
            <v>NRW.BANK</v>
          </cell>
          <cell r="B999" t="str">
            <v>GERMANY</v>
          </cell>
          <cell r="C999" t="str">
            <v>Stable</v>
          </cell>
          <cell r="D999" t="str">
            <v>Aa1</v>
          </cell>
          <cell r="E999" t="str">
            <v>LT Issuer Rating - Dom Curr</v>
          </cell>
          <cell r="G999" t="str">
            <v>WR</v>
          </cell>
          <cell r="J999" t="str">
            <v>Aa1</v>
          </cell>
          <cell r="K999" t="str">
            <v>Aa1</v>
          </cell>
          <cell r="O999" t="str">
            <v>P-1</v>
          </cell>
          <cell r="P999" t="str">
            <v>Not on Watch</v>
          </cell>
        </row>
        <row r="1000">
          <cell r="A1000" t="str">
            <v>Oesterreichische Postsparkasse AG</v>
          </cell>
          <cell r="B1000" t="str">
            <v>AUSTRIA</v>
          </cell>
          <cell r="C1000" t="str">
            <v>Stable</v>
          </cell>
          <cell r="D1000" t="str">
            <v>Aaa</v>
          </cell>
          <cell r="E1000" t="str">
            <v>BACKED Senior Unsecured - Fgn Curr</v>
          </cell>
          <cell r="G1000" t="str">
            <v>WR</v>
          </cell>
          <cell r="P1000" t="str">
            <v>Not on Watch</v>
          </cell>
        </row>
        <row r="1001">
          <cell r="A1001" t="str">
            <v>Portigon AG</v>
          </cell>
          <cell r="B1001" t="str">
            <v>GERMANY</v>
          </cell>
          <cell r="C1001" t="str">
            <v>Stable</v>
          </cell>
          <cell r="D1001" t="str">
            <v>Aa1</v>
          </cell>
          <cell r="E1001" t="str">
            <v>BACKED LT Bank Deposits - Fgn Curr</v>
          </cell>
          <cell r="G1001" t="str">
            <v>WR</v>
          </cell>
          <cell r="O1001" t="str">
            <v>P-1</v>
          </cell>
          <cell r="P1001" t="str">
            <v>Not on Watch</v>
          </cell>
        </row>
        <row r="1002">
          <cell r="A1002" t="str">
            <v>Raiffeisen Zentralbank Oesterreich AG</v>
          </cell>
          <cell r="B1002" t="str">
            <v>AUSTRIA</v>
          </cell>
          <cell r="C1002" t="str">
            <v>Negative</v>
          </cell>
          <cell r="D1002" t="str">
            <v>Baa1</v>
          </cell>
          <cell r="E1002" t="str">
            <v>LT Bank Deposits - Fgn Curr</v>
          </cell>
          <cell r="F1002" t="str">
            <v>Baa1</v>
          </cell>
          <cell r="G1002" t="str">
            <v>WR</v>
          </cell>
          <cell r="O1002" t="str">
            <v>P-2</v>
          </cell>
          <cell r="P1002" t="str">
            <v>Not on Watch</v>
          </cell>
        </row>
        <row r="1003">
          <cell r="A1003" t="str">
            <v>RHEINHYP Rheinische Hypothekenbank AG</v>
          </cell>
          <cell r="B1003" t="str">
            <v>GERMANY</v>
          </cell>
          <cell r="C1003" t="str">
            <v>No Outlook</v>
          </cell>
          <cell r="D1003" t="str">
            <v>Baa3</v>
          </cell>
          <cell r="E1003" t="str">
            <v>BACKED Senior Unsecured - Dom Curr</v>
          </cell>
          <cell r="G1003" t="str">
            <v>WR</v>
          </cell>
          <cell r="J1003" t="str">
            <v>Aa3</v>
          </cell>
          <cell r="K1003" t="str">
            <v>A1</v>
          </cell>
          <cell r="P1003" t="str">
            <v>Not on Watch</v>
          </cell>
        </row>
        <row r="1004">
          <cell r="A1004" t="str">
            <v>Sachsen LB Europe PLC</v>
          </cell>
          <cell r="B1004" t="str">
            <v>IRELAND</v>
          </cell>
          <cell r="C1004" t="str">
            <v>No Outlook</v>
          </cell>
          <cell r="D1004" t="str">
            <v>Aaa</v>
          </cell>
          <cell r="E1004" t="str">
            <v>BACKED LT Bank Deposits</v>
          </cell>
          <cell r="G1004" t="str">
            <v>WR</v>
          </cell>
          <cell r="P1004" t="str">
            <v>Not on Watch</v>
          </cell>
        </row>
        <row r="1005">
          <cell r="A1005" t="str">
            <v>Sanpaolo IMI S.p.A.</v>
          </cell>
          <cell r="B1005" t="str">
            <v>ITALY</v>
          </cell>
          <cell r="C1005" t="str">
            <v>Stable</v>
          </cell>
          <cell r="D1005" t="str">
            <v>Baa2</v>
          </cell>
          <cell r="E1005" t="str">
            <v>Senior Unsecured - Dom Curr</v>
          </cell>
          <cell r="G1005" t="str">
            <v>WR</v>
          </cell>
          <cell r="J1005" t="str">
            <v>A1</v>
          </cell>
          <cell r="P1005" t="str">
            <v>Not on Watch</v>
          </cell>
        </row>
        <row r="1006">
          <cell r="A1006" t="str">
            <v>Santander Consumer Bank S.p.A.</v>
          </cell>
          <cell r="B1006" t="str">
            <v>ITALY</v>
          </cell>
          <cell r="C1006" t="str">
            <v>Stable</v>
          </cell>
          <cell r="D1006" t="str">
            <v>(P)Baa1</v>
          </cell>
          <cell r="E1006" t="str">
            <v>BACKED Senior Unsecured MTN - Dom Curr</v>
          </cell>
          <cell r="G1006" t="str">
            <v>WR</v>
          </cell>
          <cell r="O1006" t="str">
            <v>(P)P-2</v>
          </cell>
          <cell r="P1006" t="str">
            <v>Not on Watch</v>
          </cell>
        </row>
        <row r="1007">
          <cell r="A1007" t="str">
            <v>SouthTrust Bank</v>
          </cell>
          <cell r="B1007" t="str">
            <v>UNITED STATES</v>
          </cell>
          <cell r="C1007" t="str">
            <v>Stable</v>
          </cell>
          <cell r="D1007" t="str">
            <v>A1</v>
          </cell>
          <cell r="E1007" t="str">
            <v>BACKED Subordinate - Dom Curr</v>
          </cell>
          <cell r="G1007" t="str">
            <v>WR</v>
          </cell>
          <cell r="K1007" t="str">
            <v>A1</v>
          </cell>
          <cell r="P1007" t="str">
            <v>Not on Watch</v>
          </cell>
        </row>
        <row r="1008">
          <cell r="A1008" t="str">
            <v>SouthTrust Bank of Georgia, N.A. (Old)</v>
          </cell>
          <cell r="B1008" t="str">
            <v>UNITED STATES</v>
          </cell>
          <cell r="C1008" t="str">
            <v>Stable</v>
          </cell>
          <cell r="D1008" t="str">
            <v>A1</v>
          </cell>
          <cell r="E1008" t="str">
            <v>BACKED Subordinate - Dom Curr</v>
          </cell>
          <cell r="G1008" t="str">
            <v>WR</v>
          </cell>
          <cell r="P1008" t="str">
            <v>Not on Watch</v>
          </cell>
        </row>
        <row r="1009">
          <cell r="A1009" t="str">
            <v>St.George Bank Limited</v>
          </cell>
          <cell r="B1009" t="str">
            <v>AUSTRALIA</v>
          </cell>
          <cell r="C1009" t="str">
            <v>Stable</v>
          </cell>
          <cell r="D1009" t="str">
            <v>Aa2</v>
          </cell>
          <cell r="E1009" t="str">
            <v>BACKED Senior Unsecured - Fgn Curr</v>
          </cell>
          <cell r="G1009" t="str">
            <v>WR</v>
          </cell>
          <cell r="P1009" t="str">
            <v>Not on Watch</v>
          </cell>
        </row>
        <row r="1010">
          <cell r="A1010" t="str">
            <v>Standard Bank Plc</v>
          </cell>
          <cell r="B1010" t="str">
            <v>UNITED KINGDOM</v>
          </cell>
          <cell r="C1010" t="str">
            <v>Ratings Under Review</v>
          </cell>
          <cell r="D1010" t="str">
            <v>Baa2</v>
          </cell>
          <cell r="E1010" t="str">
            <v>LT Bank Deposits - Fgn Curr</v>
          </cell>
          <cell r="G1010" t="str">
            <v>WR</v>
          </cell>
          <cell r="O1010" t="str">
            <v>P-2</v>
          </cell>
          <cell r="P1010" t="str">
            <v>Uncertain</v>
          </cell>
        </row>
        <row r="1011">
          <cell r="A1011" t="str">
            <v>Swiss Bank Corporation</v>
          </cell>
          <cell r="B1011" t="str">
            <v>SWITZERLAND</v>
          </cell>
          <cell r="C1011" t="str">
            <v>Stable</v>
          </cell>
          <cell r="D1011" t="str">
            <v>Baa3</v>
          </cell>
          <cell r="E1011" t="str">
            <v>BACKED Subordinate - Fgn Curr</v>
          </cell>
          <cell r="G1011" t="str">
            <v>WR</v>
          </cell>
          <cell r="P1011" t="str">
            <v>Not on Watch</v>
          </cell>
        </row>
        <row r="1012">
          <cell r="A1012" t="str">
            <v>Union Planters Bank, National Association</v>
          </cell>
          <cell r="B1012" t="str">
            <v>UNITED STATES</v>
          </cell>
          <cell r="C1012" t="str">
            <v>Stable</v>
          </cell>
          <cell r="D1012" t="str">
            <v>Ba1</v>
          </cell>
          <cell r="E1012" t="str">
            <v>Subordinate - Dom Curr</v>
          </cell>
          <cell r="G1012" t="str">
            <v>WR</v>
          </cell>
          <cell r="K1012" t="str">
            <v>Ba1</v>
          </cell>
          <cell r="P1012" t="str">
            <v>Not on Watch</v>
          </cell>
        </row>
        <row r="1013">
          <cell r="A1013" t="str">
            <v>Vnesheconombank</v>
          </cell>
          <cell r="B1013" t="str">
            <v>RUSSIA</v>
          </cell>
          <cell r="C1013" t="str">
            <v>Negative</v>
          </cell>
          <cell r="D1013" t="str">
            <v>Baa1</v>
          </cell>
          <cell r="E1013" t="str">
            <v>LT Issuer Rating - Fgn Curr</v>
          </cell>
          <cell r="G1013" t="str">
            <v>WR</v>
          </cell>
          <cell r="O1013" t="str">
            <v>P-2</v>
          </cell>
          <cell r="P1013" t="str">
            <v>Not on Watch</v>
          </cell>
        </row>
        <row r="1014">
          <cell r="A1014" t="str">
            <v>Wachovia Bank, N.A.</v>
          </cell>
          <cell r="B1014" t="str">
            <v>UNITED STATES</v>
          </cell>
          <cell r="C1014" t="str">
            <v>Stable</v>
          </cell>
          <cell r="D1014" t="str">
            <v>A1</v>
          </cell>
          <cell r="E1014" t="str">
            <v>BACKED Subordinate - Fgn Curr</v>
          </cell>
          <cell r="G1014" t="str">
            <v>WR</v>
          </cell>
          <cell r="P1014" t="str">
            <v>Not On Watch</v>
          </cell>
        </row>
        <row r="1015">
          <cell r="A1015" t="str">
            <v>Wachovia Bank, N.A. (Old)</v>
          </cell>
          <cell r="B1015" t="str">
            <v>UNITED STATES</v>
          </cell>
          <cell r="C1015" t="str">
            <v>Stable</v>
          </cell>
          <cell r="D1015" t="str">
            <v>Aa3</v>
          </cell>
          <cell r="E1015" t="str">
            <v>BACKED Senior Unsecured - Dom Curr</v>
          </cell>
          <cell r="G1015" t="str">
            <v>WR</v>
          </cell>
          <cell r="P1015" t="str">
            <v>Not on Watch</v>
          </cell>
        </row>
        <row r="1016">
          <cell r="A1016" t="str">
            <v>Westfaelische Hypothekenbank AG</v>
          </cell>
          <cell r="B1016" t="str">
            <v>GERMANY</v>
          </cell>
          <cell r="C1016" t="str">
            <v>No Outlook</v>
          </cell>
          <cell r="D1016" t="str">
            <v>Baa2</v>
          </cell>
          <cell r="E1016" t="str">
            <v>BACKED Senior Unsecured - Dom Curr</v>
          </cell>
          <cell r="G1016" t="str">
            <v>WR</v>
          </cell>
          <cell r="J1016" t="str">
            <v>(P)Baa2</v>
          </cell>
          <cell r="K1016" t="str">
            <v>(P)Caa1</v>
          </cell>
          <cell r="P1016" t="str">
            <v>Not on Watch</v>
          </cell>
        </row>
        <row r="1017">
          <cell r="A1017" t="str">
            <v>Whitney National Bank</v>
          </cell>
          <cell r="B1017" t="str">
            <v>UNITED STATES</v>
          </cell>
          <cell r="C1017" t="str">
            <v>No Outlook</v>
          </cell>
          <cell r="D1017" t="str">
            <v>Baa1</v>
          </cell>
          <cell r="E1017" t="str">
            <v>BACKED Subordinate - Dom Curr</v>
          </cell>
          <cell r="G1017" t="str">
            <v>WR</v>
          </cell>
          <cell r="P1017" t="str">
            <v>Not on Watch</v>
          </cell>
        </row>
        <row r="1018">
          <cell r="A1018" t="str">
            <v>Wilmington Trust Company</v>
          </cell>
          <cell r="B1018" t="str">
            <v>UNITED STATES</v>
          </cell>
          <cell r="C1018" t="str">
            <v>Negative</v>
          </cell>
          <cell r="D1018" t="str">
            <v>A2</v>
          </cell>
          <cell r="E1018" t="str">
            <v>LT Issuer Rating</v>
          </cell>
          <cell r="G1018" t="str">
            <v>WR</v>
          </cell>
          <cell r="P1018" t="str">
            <v>Not on Watch</v>
          </cell>
        </row>
        <row r="1019">
          <cell r="A1019" t="str">
            <v>Woolwich plc</v>
          </cell>
          <cell r="B1019" t="str">
            <v>UNITED KINGDOM</v>
          </cell>
          <cell r="C1019" t="str">
            <v>Negative (multiple)</v>
          </cell>
          <cell r="D1019" t="str">
            <v>(P)A2</v>
          </cell>
          <cell r="E1019" t="str">
            <v>Senior Unsecured MTN - Fgn Curr</v>
          </cell>
          <cell r="G1019" t="str">
            <v>WR</v>
          </cell>
          <cell r="J1019" t="str">
            <v>(P)A2</v>
          </cell>
          <cell r="K1019" t="str">
            <v>(P)Baa3</v>
          </cell>
          <cell r="P1019" t="str">
            <v>Not on Watch</v>
          </cell>
        </row>
        <row r="1020">
          <cell r="A1020" t="str">
            <v>Abbey National Capital LP I</v>
          </cell>
          <cell r="B1020" t="str">
            <v>UNITED KINGDOM</v>
          </cell>
          <cell r="C1020" t="str">
            <v>Stable</v>
          </cell>
          <cell r="D1020" t="str">
            <v>Ba1</v>
          </cell>
          <cell r="E1020" t="str">
            <v>BACKED Pref. Stock Non-cumulative - Fgn Curr</v>
          </cell>
          <cell r="P1020" t="str">
            <v>Not on Watch</v>
          </cell>
        </row>
        <row r="1021">
          <cell r="A1021" t="str">
            <v>Abbey National Capital LP II</v>
          </cell>
          <cell r="B1021" t="str">
            <v>UNITED KINGDOM</v>
          </cell>
          <cell r="C1021" t="str">
            <v>Stable</v>
          </cell>
          <cell r="D1021" t="str">
            <v>(P)Ba1</v>
          </cell>
          <cell r="E1021" t="str">
            <v>BACKED Pref. Shelf - Fgn Curr</v>
          </cell>
          <cell r="P1021" t="str">
            <v>Not on Watch</v>
          </cell>
        </row>
        <row r="1022">
          <cell r="A1022" t="str">
            <v>Abbey National Capital Trust I</v>
          </cell>
          <cell r="B1022" t="str">
            <v>UNITED KINGDOM</v>
          </cell>
          <cell r="C1022" t="str">
            <v>Stable</v>
          </cell>
          <cell r="D1022" t="str">
            <v>Ba1</v>
          </cell>
          <cell r="E1022" t="str">
            <v>BACKED Pref. Stock Non-cumulative - Fgn Curr</v>
          </cell>
          <cell r="P1022" t="str">
            <v>Not on Watch</v>
          </cell>
        </row>
        <row r="1023">
          <cell r="A1023" t="str">
            <v>Abbey National Capital Trust II</v>
          </cell>
          <cell r="B1023" t="str">
            <v>UNITED KINGDOM</v>
          </cell>
          <cell r="C1023" t="str">
            <v>Stable</v>
          </cell>
          <cell r="D1023" t="str">
            <v>(P)Ba1</v>
          </cell>
          <cell r="E1023" t="str">
            <v>BACKED Pref. Shelf - Fgn Curr</v>
          </cell>
          <cell r="P1023" t="str">
            <v>Not on Watch</v>
          </cell>
        </row>
        <row r="1024">
          <cell r="A1024" t="str">
            <v>Abbey National North America LLC</v>
          </cell>
          <cell r="B1024" t="str">
            <v>UNITED STATES</v>
          </cell>
          <cell r="C1024" t="str">
            <v>No Outlook</v>
          </cell>
          <cell r="O1024" t="str">
            <v>P-1</v>
          </cell>
          <cell r="P1024" t="str">
            <v>Not on Watch</v>
          </cell>
        </row>
        <row r="1025">
          <cell r="A1025" t="str">
            <v>Abbey National Treasury International Ltd.</v>
          </cell>
          <cell r="B1025" t="str">
            <v>UNITED KINGDOM</v>
          </cell>
          <cell r="C1025" t="str">
            <v>Negative</v>
          </cell>
          <cell r="D1025" t="str">
            <v>(P)A2</v>
          </cell>
          <cell r="E1025" t="str">
            <v>BACKED Senior Unsecured MTN - Fgn Curr</v>
          </cell>
          <cell r="O1025" t="str">
            <v>(P)P-1</v>
          </cell>
          <cell r="P1025" t="str">
            <v>Not on Watch</v>
          </cell>
        </row>
        <row r="1026">
          <cell r="A1026" t="str">
            <v>Abbey National Treasury Services plc</v>
          </cell>
          <cell r="B1026" t="str">
            <v>UNITED KINGDOM</v>
          </cell>
          <cell r="C1026" t="str">
            <v>Negative (multiple)</v>
          </cell>
          <cell r="D1026" t="str">
            <v>A2</v>
          </cell>
          <cell r="E1026" t="str">
            <v>LT Bank Deposits - Fgn Curr</v>
          </cell>
          <cell r="F1026" t="str">
            <v>A2</v>
          </cell>
          <cell r="J1026" t="str">
            <v>(P)A2</v>
          </cell>
          <cell r="O1026" t="str">
            <v>P-1</v>
          </cell>
          <cell r="P1026" t="str">
            <v>Not on Watch</v>
          </cell>
        </row>
        <row r="1027">
          <cell r="A1027" t="str">
            <v>Abbey National Treasury Services plc (Paris)</v>
          </cell>
          <cell r="B1027" t="str">
            <v>FRANCE</v>
          </cell>
          <cell r="C1027" t="str">
            <v>Negative</v>
          </cell>
          <cell r="D1027" t="str">
            <v>(P)A2</v>
          </cell>
          <cell r="E1027" t="str">
            <v>BACKED Senior Unsecured MTN - Dom Curr</v>
          </cell>
          <cell r="O1027" t="str">
            <v>(P)P-1</v>
          </cell>
          <cell r="P1027" t="str">
            <v>Not on Watch</v>
          </cell>
        </row>
        <row r="1028">
          <cell r="A1028" t="str">
            <v>ABN AMRO Funding USA LLC</v>
          </cell>
          <cell r="B1028" t="str">
            <v>UNITED STATES</v>
          </cell>
          <cell r="C1028" t="str">
            <v>No Outlook</v>
          </cell>
          <cell r="O1028" t="str">
            <v>P-1</v>
          </cell>
          <cell r="P1028" t="str">
            <v>Not on Watch</v>
          </cell>
        </row>
        <row r="1029">
          <cell r="A1029" t="str">
            <v>Achmea Bank N.V.</v>
          </cell>
          <cell r="B1029" t="str">
            <v>NETHERLANDS</v>
          </cell>
          <cell r="C1029" t="str">
            <v>Stable</v>
          </cell>
          <cell r="D1029" t="str">
            <v>Aaa</v>
          </cell>
          <cell r="E1029" t="str">
            <v>BACKED Senior Unsecured - Fgn Curr</v>
          </cell>
          <cell r="P1029" t="str">
            <v>Not on Watch</v>
          </cell>
        </row>
        <row r="1030">
          <cell r="A1030" t="str">
            <v>ADCB Finance (Cayman) Limited</v>
          </cell>
          <cell r="B1030" t="str">
            <v>CAYMAN ISLANDS</v>
          </cell>
          <cell r="C1030" t="str">
            <v>Stable</v>
          </cell>
          <cell r="D1030" t="str">
            <v>A1</v>
          </cell>
          <cell r="E1030" t="str">
            <v>BACKED Senior Unsecured - Fgn Curr</v>
          </cell>
          <cell r="P1030" t="str">
            <v>Not on Watch</v>
          </cell>
        </row>
        <row r="1031">
          <cell r="A1031" t="str">
            <v>ADCB ISLAMIC FINANCE (CAYMAN) LIMITED</v>
          </cell>
          <cell r="B1031" t="str">
            <v>CAYMAN ISLANDS</v>
          </cell>
          <cell r="C1031" t="str">
            <v>Stable</v>
          </cell>
          <cell r="D1031" t="str">
            <v>A1</v>
          </cell>
          <cell r="E1031" t="str">
            <v>BACKED Senior Unsecured - Fgn Curr</v>
          </cell>
          <cell r="P1031" t="str">
            <v>Not on Watch</v>
          </cell>
        </row>
        <row r="1032">
          <cell r="A1032" t="str">
            <v>ADIB Sukuk Company Ltd.</v>
          </cell>
          <cell r="B1032" t="str">
            <v>CAYMAN ISLANDS</v>
          </cell>
          <cell r="C1032" t="str">
            <v>Stable</v>
          </cell>
          <cell r="D1032" t="str">
            <v>A2</v>
          </cell>
          <cell r="E1032" t="str">
            <v>Senior Unsecured - Fgn Curr</v>
          </cell>
          <cell r="J1032" t="str">
            <v>A2</v>
          </cell>
          <cell r="P1032" t="str">
            <v>Not on Watch</v>
          </cell>
        </row>
        <row r="1033">
          <cell r="A1033" t="str">
            <v>Agencia de Fomento do Parana S.A.</v>
          </cell>
          <cell r="B1033" t="str">
            <v>BRAZIL</v>
          </cell>
          <cell r="C1033" t="str">
            <v>Stable</v>
          </cell>
          <cell r="D1033" t="str">
            <v>Baa3</v>
          </cell>
          <cell r="E1033" t="str">
            <v>LT Issuer Rating</v>
          </cell>
          <cell r="O1033" t="str">
            <v>P-3</v>
          </cell>
          <cell r="P1033" t="str">
            <v>Not on Watch</v>
          </cell>
        </row>
        <row r="1034">
          <cell r="A1034" t="str">
            <v>Agency for Housing Mortgage Lending OJSC</v>
          </cell>
          <cell r="B1034" t="str">
            <v>RUSSIA</v>
          </cell>
          <cell r="C1034" t="str">
            <v>Negative</v>
          </cell>
          <cell r="D1034" t="str">
            <v>Baa1</v>
          </cell>
          <cell r="E1034" t="str">
            <v>LT Issuer Rating - Fgn Curr</v>
          </cell>
          <cell r="J1034" t="str">
            <v>Baa1</v>
          </cell>
          <cell r="O1034" t="str">
            <v>P-2</v>
          </cell>
          <cell r="P1034" t="str">
            <v>Not on Watch</v>
          </cell>
        </row>
        <row r="1035">
          <cell r="A1035" t="str">
            <v>Agricultural Bank of China Limited, NY Branch</v>
          </cell>
          <cell r="B1035" t="str">
            <v>UNITED STATES</v>
          </cell>
          <cell r="C1035" t="str">
            <v>No Outlook</v>
          </cell>
          <cell r="O1035" t="str">
            <v>P-1</v>
          </cell>
          <cell r="P1035" t="str">
            <v>Not on Watch</v>
          </cell>
        </row>
        <row r="1036">
          <cell r="A1036" t="str">
            <v>Agricultural Bank of China Ltd, Dubai Branch</v>
          </cell>
          <cell r="B1036" t="str">
            <v>UNITED ARAB EMIRATES</v>
          </cell>
          <cell r="C1036" t="str">
            <v>Stable</v>
          </cell>
          <cell r="D1036" t="str">
            <v>A1</v>
          </cell>
          <cell r="E1036" t="str">
            <v>Senior Unsecured - Fgn Curr</v>
          </cell>
          <cell r="J1036" t="str">
            <v>A1</v>
          </cell>
          <cell r="O1036" t="str">
            <v>(P)P-1</v>
          </cell>
          <cell r="P1036" t="str">
            <v>Not on Watch</v>
          </cell>
        </row>
        <row r="1037">
          <cell r="A1037" t="str">
            <v>Agricultural Bank of China Ltd., HK Branch</v>
          </cell>
          <cell r="B1037" t="str">
            <v>HONG KONG</v>
          </cell>
          <cell r="C1037" t="str">
            <v>Stable</v>
          </cell>
          <cell r="D1037" t="str">
            <v>A1</v>
          </cell>
          <cell r="E1037" t="str">
            <v>Senior Unsecured - Fgn Curr</v>
          </cell>
          <cell r="J1037" t="str">
            <v>A1</v>
          </cell>
          <cell r="O1037" t="str">
            <v>(P)P-1</v>
          </cell>
          <cell r="P1037" t="str">
            <v>Not On Watch</v>
          </cell>
        </row>
        <row r="1038">
          <cell r="A1038" t="str">
            <v>Agricultural Development Bank of China</v>
          </cell>
          <cell r="B1038" t="str">
            <v>CHINA</v>
          </cell>
          <cell r="C1038" t="str">
            <v>Stable</v>
          </cell>
          <cell r="D1038" t="str">
            <v>Aa3</v>
          </cell>
          <cell r="E1038" t="str">
            <v>LT Issuer Rating - Fgn Curr</v>
          </cell>
          <cell r="J1038" t="str">
            <v>Aa3</v>
          </cell>
          <cell r="O1038" t="str">
            <v>P-1</v>
          </cell>
          <cell r="P1038" t="str">
            <v>Not on Watch</v>
          </cell>
        </row>
        <row r="1039">
          <cell r="A1039" t="str">
            <v>AHB Sukuk Company Ltd.</v>
          </cell>
          <cell r="B1039" t="str">
            <v>CAYMAN ISLANDS</v>
          </cell>
          <cell r="C1039" t="str">
            <v>Stable</v>
          </cell>
          <cell r="D1039" t="str">
            <v>A1</v>
          </cell>
          <cell r="E1039" t="str">
            <v>Senior Unsecured - Fgn Curr</v>
          </cell>
          <cell r="J1039" t="str">
            <v>A1</v>
          </cell>
          <cell r="P1039" t="str">
            <v>Not on Watch</v>
          </cell>
        </row>
        <row r="1040">
          <cell r="A1040" t="str">
            <v>AIB North America, Inc.</v>
          </cell>
          <cell r="B1040" t="str">
            <v>UNITED STATES</v>
          </cell>
          <cell r="C1040" t="str">
            <v>Negative</v>
          </cell>
          <cell r="D1040" t="str">
            <v>Ba3</v>
          </cell>
          <cell r="E1040" t="str">
            <v>LT Bank Deposits - Dom Curr</v>
          </cell>
          <cell r="F1040" t="str">
            <v>Ba3</v>
          </cell>
          <cell r="P1040" t="str">
            <v>Not on Watch</v>
          </cell>
        </row>
        <row r="1041">
          <cell r="A1041" t="str">
            <v>Alfa MTN Invest Ltd</v>
          </cell>
          <cell r="B1041" t="str">
            <v>CYPRUS</v>
          </cell>
          <cell r="C1041" t="str">
            <v>Stable</v>
          </cell>
          <cell r="D1041" t="str">
            <v>(P)Ba1</v>
          </cell>
          <cell r="E1041" t="str">
            <v>BACKED Senior Unsecured MTN - Fgn Curr</v>
          </cell>
          <cell r="P1041" t="str">
            <v>Not on Watch</v>
          </cell>
        </row>
        <row r="1042">
          <cell r="A1042" t="str">
            <v>Alfa MTN Issuance Limited</v>
          </cell>
          <cell r="B1042" t="str">
            <v>CYPRUS</v>
          </cell>
          <cell r="C1042" t="str">
            <v>Stable</v>
          </cell>
          <cell r="D1042" t="str">
            <v>Ba1</v>
          </cell>
          <cell r="E1042" t="str">
            <v>BACKED Senior Unsecured - Fgn Curr</v>
          </cell>
          <cell r="O1042" t="str">
            <v>(P)NP</v>
          </cell>
          <cell r="P1042" t="str">
            <v>Not on Watch</v>
          </cell>
        </row>
        <row r="1043">
          <cell r="A1043" t="str">
            <v>Alfa MTN Markets Limited</v>
          </cell>
          <cell r="B1043" t="str">
            <v>CYPRUS</v>
          </cell>
          <cell r="C1043" t="str">
            <v>Stable</v>
          </cell>
          <cell r="D1043" t="str">
            <v>(P)Ba1</v>
          </cell>
          <cell r="E1043" t="str">
            <v>BACKED Senior Unsecured MTN - Fgn Curr</v>
          </cell>
          <cell r="O1043" t="str">
            <v>(P)NP</v>
          </cell>
          <cell r="P1043" t="str">
            <v>Not on Watch</v>
          </cell>
        </row>
        <row r="1044">
          <cell r="A1044" t="str">
            <v>Alfa MTN Projects Limited</v>
          </cell>
          <cell r="B1044" t="str">
            <v>CYPRUS</v>
          </cell>
          <cell r="C1044" t="str">
            <v>Stable</v>
          </cell>
          <cell r="D1044" t="str">
            <v>(P)Ba1</v>
          </cell>
          <cell r="E1044" t="str">
            <v>BACKED Senior Unsecured MTN - Fgn Curr</v>
          </cell>
          <cell r="P1044" t="str">
            <v>Not on Watch</v>
          </cell>
        </row>
        <row r="1045">
          <cell r="A1045" t="str">
            <v>Allfirst Preferred Asset Trust</v>
          </cell>
          <cell r="B1045" t="str">
            <v>UNITED STATES</v>
          </cell>
          <cell r="C1045" t="str">
            <v>Negative</v>
          </cell>
          <cell r="D1045" t="str">
            <v>Baa2</v>
          </cell>
          <cell r="E1045" t="str">
            <v>BACKED Pref. Stock Non-cumulative - Dom Curr</v>
          </cell>
          <cell r="P1045" t="str">
            <v>Not on Watch</v>
          </cell>
        </row>
        <row r="1046">
          <cell r="A1046" t="str">
            <v>Allfirst Preferred Capital Trust</v>
          </cell>
          <cell r="B1046" t="str">
            <v>UNITED STATES</v>
          </cell>
          <cell r="C1046" t="str">
            <v>Negative</v>
          </cell>
          <cell r="D1046" t="str">
            <v>Baa2</v>
          </cell>
          <cell r="E1046" t="str">
            <v>BACKED Pref. Stock Non-cumulative - Dom Curr</v>
          </cell>
          <cell r="P1046" t="str">
            <v>Not on Watch</v>
          </cell>
        </row>
        <row r="1047">
          <cell r="A1047" t="str">
            <v>Alliance &amp; Leicester Group Treasury plc</v>
          </cell>
          <cell r="B1047" t="str">
            <v>UNITED KINGDOM</v>
          </cell>
          <cell r="C1047" t="str">
            <v>Negative</v>
          </cell>
          <cell r="D1047" t="str">
            <v>A2</v>
          </cell>
          <cell r="E1047" t="str">
            <v>BACKED Senior Unsecured - Dom Curr</v>
          </cell>
          <cell r="P1047" t="str">
            <v>Not on Watch</v>
          </cell>
        </row>
        <row r="1048">
          <cell r="A1048" t="str">
            <v>Allied Irish Banks, NY</v>
          </cell>
          <cell r="B1048" t="str">
            <v>UNITED STATES</v>
          </cell>
          <cell r="C1048" t="str">
            <v>No Outlook</v>
          </cell>
          <cell r="O1048" t="str">
            <v>NP</v>
          </cell>
          <cell r="P1048" t="str">
            <v>Not on Watch</v>
          </cell>
        </row>
        <row r="1049">
          <cell r="A1049" t="str">
            <v>Alpha Credit Group plc</v>
          </cell>
          <cell r="B1049" t="str">
            <v>UNITED KINGDOM</v>
          </cell>
          <cell r="C1049" t="str">
            <v>Stable</v>
          </cell>
          <cell r="D1049" t="str">
            <v>Caa1</v>
          </cell>
          <cell r="E1049" t="str">
            <v>BACKED Senior Unsecured - Fgn Curr</v>
          </cell>
          <cell r="O1049" t="str">
            <v>NP</v>
          </cell>
          <cell r="P1049" t="str">
            <v>Not on Watch</v>
          </cell>
        </row>
        <row r="1050">
          <cell r="A1050" t="str">
            <v>Alpha Group Jersey Limited</v>
          </cell>
          <cell r="B1050" t="str">
            <v>JERSEY</v>
          </cell>
          <cell r="C1050" t="str">
            <v>Stable</v>
          </cell>
          <cell r="D1050" t="str">
            <v>(P)Caa1</v>
          </cell>
          <cell r="E1050" t="str">
            <v>BACKED Senior Unsecured MTN - Fgn Curr</v>
          </cell>
          <cell r="P1050" t="str">
            <v>Not on Watch</v>
          </cell>
        </row>
        <row r="1051">
          <cell r="A1051" t="str">
            <v>AMBB Capital (L) Ltd</v>
          </cell>
          <cell r="B1051" t="str">
            <v>MALAYSIA</v>
          </cell>
          <cell r="C1051" t="str">
            <v>Stable</v>
          </cell>
          <cell r="D1051" t="str">
            <v>B1</v>
          </cell>
          <cell r="E1051" t="str">
            <v>BACKED Pref. Stock Non-cumulative - Fgn Curr</v>
          </cell>
          <cell r="P1051" t="str">
            <v>Not on Watch</v>
          </cell>
        </row>
        <row r="1052">
          <cell r="A1052" t="str">
            <v>Amegy Corporation</v>
          </cell>
          <cell r="B1052" t="str">
            <v>UNITED STATES</v>
          </cell>
          <cell r="C1052" t="str">
            <v>Stable</v>
          </cell>
          <cell r="D1052" t="str">
            <v>Ba1</v>
          </cell>
          <cell r="E1052" t="str">
            <v>LT Issuer Rating - Dom Curr</v>
          </cell>
          <cell r="P1052" t="str">
            <v>Not on Watch</v>
          </cell>
        </row>
        <row r="1053">
          <cell r="A1053" t="str">
            <v>American Express Company</v>
          </cell>
          <cell r="B1053" t="str">
            <v>UNITED STATES</v>
          </cell>
          <cell r="C1053" t="str">
            <v>Stable</v>
          </cell>
          <cell r="D1053" t="str">
            <v>A3</v>
          </cell>
          <cell r="E1053" t="str">
            <v>LT Issuer Rating</v>
          </cell>
          <cell r="J1053" t="str">
            <v>A3</v>
          </cell>
          <cell r="K1053" t="str">
            <v>Baa2</v>
          </cell>
          <cell r="O1053" t="str">
            <v>P-2</v>
          </cell>
          <cell r="P1053" t="str">
            <v>Not on Watch</v>
          </cell>
        </row>
        <row r="1054">
          <cell r="A1054" t="str">
            <v>Amipeace Limited</v>
          </cell>
          <cell r="B1054" t="str">
            <v>BRITISH VIRGIN ISLANDS</v>
          </cell>
          <cell r="C1054" t="str">
            <v>Stable</v>
          </cell>
          <cell r="D1054" t="str">
            <v>A1</v>
          </cell>
          <cell r="E1054" t="str">
            <v>BACKED Senior Unsecured - Dom Curr</v>
          </cell>
          <cell r="P1054" t="str">
            <v>Not on Watch</v>
          </cell>
        </row>
        <row r="1055">
          <cell r="A1055" t="str">
            <v>AmSouth Bancorporation</v>
          </cell>
          <cell r="B1055" t="str">
            <v>UNITED STATES</v>
          </cell>
          <cell r="C1055" t="str">
            <v>Ratings Under Review</v>
          </cell>
          <cell r="D1055" t="str">
            <v>Ba2</v>
          </cell>
          <cell r="E1055" t="str">
            <v>BACKED Subordinate - Dom Curr</v>
          </cell>
          <cell r="P1055" t="str">
            <v>Not on Watch</v>
          </cell>
        </row>
        <row r="1056">
          <cell r="A1056" t="str">
            <v>AN Structured Issues Limited</v>
          </cell>
          <cell r="B1056" t="str">
            <v>JERSEY</v>
          </cell>
          <cell r="C1056" t="str">
            <v>Negative</v>
          </cell>
          <cell r="D1056" t="str">
            <v>(P)A2</v>
          </cell>
          <cell r="E1056" t="str">
            <v>BACKED Senior Unsecured MTN - Fgn Curr</v>
          </cell>
          <cell r="O1056" t="str">
            <v>(P)P-1</v>
          </cell>
          <cell r="P1056" t="str">
            <v>Not on Watch</v>
          </cell>
        </row>
        <row r="1057">
          <cell r="A1057" t="str">
            <v>ANZ Capital Trust III</v>
          </cell>
          <cell r="B1057" t="str">
            <v>UNITED STATES</v>
          </cell>
          <cell r="C1057" t="str">
            <v>Stable</v>
          </cell>
          <cell r="D1057" t="str">
            <v>Baa1</v>
          </cell>
          <cell r="E1057" t="str">
            <v>Pref. Stock Non-cumulative - Fgn Curr</v>
          </cell>
          <cell r="P1057" t="str">
            <v>Not on Watch</v>
          </cell>
        </row>
        <row r="1058">
          <cell r="A1058" t="str">
            <v>ANZ NEW ZEALAND (INT'L) LIMITED</v>
          </cell>
          <cell r="B1058" t="str">
            <v>NEW ZEALAND</v>
          </cell>
          <cell r="C1058" t="str">
            <v>Stable</v>
          </cell>
          <cell r="D1058" t="str">
            <v>Aa3</v>
          </cell>
          <cell r="E1058" t="str">
            <v>BACKED Senior Unsecured - Fgn Curr</v>
          </cell>
          <cell r="O1058" t="str">
            <v>P-1</v>
          </cell>
          <cell r="P1058" t="str">
            <v>Not on Watch</v>
          </cell>
        </row>
        <row r="1059">
          <cell r="A1059" t="str">
            <v>ANZ NEW ZEALAND (INT'L) Ltd, LONDON BRANCH</v>
          </cell>
          <cell r="B1059" t="str">
            <v>UNITED KINGDOM</v>
          </cell>
          <cell r="C1059" t="str">
            <v>Stable</v>
          </cell>
          <cell r="D1059" t="str">
            <v>Aa3</v>
          </cell>
          <cell r="E1059" t="str">
            <v>Senior Unsecured - Fgn Curr</v>
          </cell>
          <cell r="J1059" t="str">
            <v>Aa3</v>
          </cell>
          <cell r="O1059" t="str">
            <v>(P)P-1</v>
          </cell>
          <cell r="P1059" t="str">
            <v>Not on Watch</v>
          </cell>
        </row>
        <row r="1060">
          <cell r="A1060" t="str">
            <v>Arab Bank Plc (Dubai Branch)</v>
          </cell>
          <cell r="B1060" t="str">
            <v>UNITED ARAB EMIRATES</v>
          </cell>
          <cell r="C1060" t="str">
            <v>Stable</v>
          </cell>
          <cell r="D1060" t="str">
            <v>Ba2</v>
          </cell>
          <cell r="E1060" t="str">
            <v>LT Bank Deposits - Fgn Curr</v>
          </cell>
          <cell r="F1060" t="str">
            <v>Ba2</v>
          </cell>
          <cell r="O1060" t="str">
            <v>NP</v>
          </cell>
          <cell r="P1060" t="str">
            <v>Not on Watch</v>
          </cell>
        </row>
        <row r="1061">
          <cell r="A1061" t="str">
            <v>ASB Capital Limited</v>
          </cell>
          <cell r="B1061" t="str">
            <v>NEW ZEALAND</v>
          </cell>
          <cell r="C1061" t="str">
            <v>Stable</v>
          </cell>
          <cell r="D1061" t="str">
            <v>Baa1</v>
          </cell>
          <cell r="E1061" t="str">
            <v>Pref. Stock Non-cumulative - Dom Curr</v>
          </cell>
          <cell r="P1061" t="str">
            <v>Not on Watch</v>
          </cell>
        </row>
        <row r="1062">
          <cell r="A1062" t="str">
            <v>ASB Finance Limited, London Branch</v>
          </cell>
          <cell r="B1062" t="str">
            <v>UNITED KINGDOM</v>
          </cell>
          <cell r="C1062" t="str">
            <v>Stable</v>
          </cell>
          <cell r="D1062" t="str">
            <v>Aa3</v>
          </cell>
          <cell r="E1062" t="str">
            <v>BACKED Senior Unsecured - Fgn Curr</v>
          </cell>
          <cell r="O1062" t="str">
            <v>P-1</v>
          </cell>
          <cell r="P1062" t="str">
            <v>Not on Watch</v>
          </cell>
        </row>
        <row r="1063">
          <cell r="A1063" t="str">
            <v>ASB Finance Ltd</v>
          </cell>
          <cell r="B1063" t="str">
            <v>NEW ZEALAND</v>
          </cell>
          <cell r="C1063" t="str">
            <v>Stable</v>
          </cell>
          <cell r="D1063" t="str">
            <v>Aa3</v>
          </cell>
          <cell r="E1063" t="str">
            <v>BACKED Senior Unsecured - Fgn Curr</v>
          </cell>
          <cell r="O1063" t="str">
            <v>P-1</v>
          </cell>
          <cell r="P1063" t="str">
            <v>Not on Watch</v>
          </cell>
        </row>
        <row r="1064">
          <cell r="A1064" t="str">
            <v>Associated Banc-Corp</v>
          </cell>
          <cell r="B1064" t="str">
            <v>UNITED STATES</v>
          </cell>
          <cell r="C1064" t="str">
            <v>Stable</v>
          </cell>
          <cell r="D1064" t="str">
            <v>Baa1</v>
          </cell>
          <cell r="E1064" t="str">
            <v>Senior Unsecured - Dom Curr</v>
          </cell>
          <cell r="J1064" t="str">
            <v>Baa1</v>
          </cell>
          <cell r="K1064" t="str">
            <v>(P)Baa2</v>
          </cell>
          <cell r="M1064" t="str">
            <v>Ba1</v>
          </cell>
          <cell r="O1064" t="str">
            <v>P-2</v>
          </cell>
          <cell r="P1064" t="str">
            <v>Not on Watch</v>
          </cell>
        </row>
        <row r="1065">
          <cell r="A1065" t="str">
            <v>Astoria Financial Corporation</v>
          </cell>
          <cell r="B1065" t="str">
            <v>UNITED STATES</v>
          </cell>
          <cell r="C1065" t="str">
            <v>Stable</v>
          </cell>
          <cell r="D1065" t="str">
            <v>Baa2</v>
          </cell>
          <cell r="E1065" t="str">
            <v>LT Issuer Rating</v>
          </cell>
          <cell r="J1065" t="str">
            <v>Baa2</v>
          </cell>
          <cell r="M1065" t="str">
            <v>(P)Ba1</v>
          </cell>
          <cell r="P1065" t="str">
            <v>Not on Watch</v>
          </cell>
        </row>
        <row r="1066">
          <cell r="A1066" t="str">
            <v>Asya Sukuk Company Limited</v>
          </cell>
          <cell r="B1066" t="str">
            <v>TURKEY</v>
          </cell>
          <cell r="C1066" t="str">
            <v>Ratings Under Review</v>
          </cell>
          <cell r="D1066" t="str">
            <v>Ca</v>
          </cell>
          <cell r="E1066" t="str">
            <v>BACKED Subordinate - Fgn Curr</v>
          </cell>
          <cell r="P1066" t="str">
            <v>Possible Downgrade</v>
          </cell>
        </row>
        <row r="1067">
          <cell r="A1067" t="str">
            <v>Attica Funds plc</v>
          </cell>
          <cell r="B1067" t="str">
            <v>UNITED KINGDOM</v>
          </cell>
          <cell r="C1067" t="str">
            <v>Stable</v>
          </cell>
          <cell r="D1067" t="str">
            <v>Ca</v>
          </cell>
          <cell r="E1067" t="str">
            <v>BACKED Subordinate - Fgn Curr</v>
          </cell>
          <cell r="P1067" t="str">
            <v>Not on Watch</v>
          </cell>
        </row>
        <row r="1068">
          <cell r="A1068" t="str">
            <v>Australia and New Zealand Bnkg Grp Ltd, HK Br</v>
          </cell>
          <cell r="B1068" t="str">
            <v>HONG KONG</v>
          </cell>
          <cell r="C1068" t="str">
            <v>No Outlook</v>
          </cell>
          <cell r="O1068" t="str">
            <v>P-1</v>
          </cell>
          <cell r="P1068" t="str">
            <v>Not on Watch</v>
          </cell>
        </row>
        <row r="1069">
          <cell r="A1069" t="str">
            <v>Australia and New Zealand Bnkg Grp Ltd, NY Br</v>
          </cell>
          <cell r="B1069" t="str">
            <v>UNITED STATES</v>
          </cell>
          <cell r="C1069" t="str">
            <v>Stable</v>
          </cell>
          <cell r="D1069" t="str">
            <v>Aa2</v>
          </cell>
          <cell r="E1069" t="str">
            <v>LT Deposit Note/CD Program - Dom Curr</v>
          </cell>
          <cell r="F1069" t="str">
            <v>Aa2</v>
          </cell>
          <cell r="J1069" t="str">
            <v>Aa2</v>
          </cell>
          <cell r="P1069" t="str">
            <v>Not on Watch</v>
          </cell>
        </row>
        <row r="1070">
          <cell r="A1070" t="str">
            <v>Australia and New Zealand Bnkg Grp Ltd, SG Br</v>
          </cell>
          <cell r="B1070" t="str">
            <v>SINGAPORE</v>
          </cell>
          <cell r="C1070" t="str">
            <v>No Outlook</v>
          </cell>
          <cell r="O1070" t="str">
            <v>P-1</v>
          </cell>
          <cell r="P1070" t="str">
            <v>Not on Watch</v>
          </cell>
        </row>
        <row r="1071">
          <cell r="A1071" t="str">
            <v>Axis Bank Limited, DIFC Branch</v>
          </cell>
          <cell r="B1071" t="str">
            <v>UNITED ARAB EMIRATES</v>
          </cell>
          <cell r="C1071" t="str">
            <v>Stable</v>
          </cell>
          <cell r="D1071" t="str">
            <v>Baa2</v>
          </cell>
          <cell r="E1071" t="str">
            <v>Senior Unsecured - Fgn Curr</v>
          </cell>
          <cell r="J1071" t="str">
            <v>Baa2</v>
          </cell>
          <cell r="K1071" t="str">
            <v>(P)Ba1</v>
          </cell>
          <cell r="L1071" t="str">
            <v>(P)Ba2</v>
          </cell>
          <cell r="O1071" t="str">
            <v>(P)P-2</v>
          </cell>
          <cell r="P1071" t="str">
            <v>Not on Watch</v>
          </cell>
        </row>
        <row r="1072">
          <cell r="A1072" t="str">
            <v>Axis Bank Limited, Hong Kong Branch</v>
          </cell>
          <cell r="B1072" t="str">
            <v>HONG KONG</v>
          </cell>
          <cell r="C1072" t="str">
            <v>Stable</v>
          </cell>
          <cell r="D1072" t="str">
            <v>(P)Baa2</v>
          </cell>
          <cell r="E1072" t="str">
            <v>Senior Unsecured MTN - Fgn Curr</v>
          </cell>
          <cell r="J1072" t="str">
            <v>(P)Baa2</v>
          </cell>
          <cell r="K1072" t="str">
            <v>(P)Ba1</v>
          </cell>
          <cell r="L1072" t="str">
            <v>(P)Ba2</v>
          </cell>
          <cell r="O1072" t="str">
            <v>(P)P-2</v>
          </cell>
          <cell r="P1072" t="str">
            <v>Not on Watch</v>
          </cell>
        </row>
        <row r="1073">
          <cell r="A1073" t="str">
            <v>Axis Bank Ltd, Singapore Branch</v>
          </cell>
          <cell r="B1073" t="str">
            <v>SINGAPORE</v>
          </cell>
          <cell r="C1073" t="str">
            <v>Stable</v>
          </cell>
          <cell r="D1073" t="str">
            <v>(P)Baa2</v>
          </cell>
          <cell r="E1073" t="str">
            <v>Senior Unsecured MTN - Fgn Curr</v>
          </cell>
          <cell r="J1073" t="str">
            <v>(P)Baa2</v>
          </cell>
          <cell r="K1073" t="str">
            <v>(P)Ba1</v>
          </cell>
          <cell r="L1073" t="str">
            <v>Ba2</v>
          </cell>
          <cell r="P1073" t="str">
            <v>Not on Watch</v>
          </cell>
        </row>
        <row r="1074">
          <cell r="A1074" t="str">
            <v>B of A Issuance B.V.</v>
          </cell>
          <cell r="B1074" t="str">
            <v>NETHERLANDS</v>
          </cell>
          <cell r="C1074" t="str">
            <v>Stable</v>
          </cell>
          <cell r="D1074" t="str">
            <v>Baa2</v>
          </cell>
          <cell r="E1074" t="str">
            <v>BACKED Senior Unsecured - Dom Curr</v>
          </cell>
          <cell r="O1074" t="str">
            <v>(P)P-2</v>
          </cell>
          <cell r="P1074" t="str">
            <v>Not on Watch</v>
          </cell>
        </row>
        <row r="1075">
          <cell r="A1075" t="str">
            <v>BA Australia Limited</v>
          </cell>
          <cell r="B1075" t="str">
            <v>AUSTRALIA</v>
          </cell>
          <cell r="C1075" t="str">
            <v>Stable</v>
          </cell>
          <cell r="D1075" t="str">
            <v>(P)A2</v>
          </cell>
          <cell r="E1075" t="str">
            <v>BACKED Senior Unsecured MTN - Fgn Curr</v>
          </cell>
          <cell r="O1075" t="str">
            <v>(P)P-1</v>
          </cell>
          <cell r="P1075" t="str">
            <v>Not on Watch</v>
          </cell>
        </row>
        <row r="1076">
          <cell r="A1076" t="str">
            <v>BA-CA Finance (Cayman Island) 2 Ltd</v>
          </cell>
          <cell r="B1076" t="str">
            <v>CAYMAN ISLANDS</v>
          </cell>
          <cell r="C1076" t="str">
            <v>Stable</v>
          </cell>
          <cell r="D1076" t="str">
            <v>B1</v>
          </cell>
          <cell r="E1076" t="str">
            <v>BACKED Pref. Stock Non-cumulative - Fgn Curr</v>
          </cell>
          <cell r="P1076" t="str">
            <v>Not on Watch</v>
          </cell>
        </row>
        <row r="1077">
          <cell r="A1077" t="str">
            <v>BA-CA Finance (Cayman Island) Ltd</v>
          </cell>
          <cell r="B1077" t="str">
            <v>CAYMAN ISLANDS</v>
          </cell>
          <cell r="C1077" t="str">
            <v>Stable</v>
          </cell>
          <cell r="D1077" t="str">
            <v>B1</v>
          </cell>
          <cell r="E1077" t="str">
            <v>BACKED Pref. Stock Non-cumulative - Fgn Curr</v>
          </cell>
          <cell r="P1077" t="str">
            <v>Not on Watch</v>
          </cell>
        </row>
        <row r="1078">
          <cell r="A1078" t="str">
            <v>BAC AAH Capital Funding LLC I</v>
          </cell>
          <cell r="B1078" t="str">
            <v>UNITED STATES</v>
          </cell>
          <cell r="C1078" t="str">
            <v>Stable</v>
          </cell>
          <cell r="D1078" t="str">
            <v>Ba3</v>
          </cell>
          <cell r="E1078" t="str">
            <v>BACKED Pref. Stock Non-cumulative - Dom Curr</v>
          </cell>
          <cell r="P1078" t="str">
            <v>Not on Watch</v>
          </cell>
        </row>
        <row r="1079">
          <cell r="A1079" t="str">
            <v>BAC AAH Capital Funding LLC II</v>
          </cell>
          <cell r="B1079" t="str">
            <v>UNITED STATES</v>
          </cell>
          <cell r="C1079" t="str">
            <v>Stable</v>
          </cell>
          <cell r="D1079" t="str">
            <v>Ba3</v>
          </cell>
          <cell r="E1079" t="str">
            <v>BACKED Pref. Stock Non-cumulative - Dom Curr</v>
          </cell>
          <cell r="P1079" t="str">
            <v>Not on Watch</v>
          </cell>
        </row>
        <row r="1080">
          <cell r="A1080" t="str">
            <v>BAC AAH Capital Funding LLC III</v>
          </cell>
          <cell r="B1080" t="str">
            <v>UNITED STATES</v>
          </cell>
          <cell r="C1080" t="str">
            <v>Stable</v>
          </cell>
          <cell r="D1080" t="str">
            <v>Ba3</v>
          </cell>
          <cell r="E1080" t="str">
            <v>BACKED Pref. Stock Non-cumulative - Dom Curr</v>
          </cell>
          <cell r="P1080" t="str">
            <v>Not on Watch</v>
          </cell>
        </row>
        <row r="1081">
          <cell r="A1081" t="str">
            <v>BAC AAH Capital Funding LLC IV</v>
          </cell>
          <cell r="B1081" t="str">
            <v>UNITED STATES</v>
          </cell>
          <cell r="C1081" t="str">
            <v>Stable</v>
          </cell>
          <cell r="D1081" t="str">
            <v>Ba3</v>
          </cell>
          <cell r="E1081" t="str">
            <v>BACKED Pref. Stock Non-cumulative - Dom Curr</v>
          </cell>
          <cell r="P1081" t="str">
            <v>Not on Watch</v>
          </cell>
        </row>
        <row r="1082">
          <cell r="A1082" t="str">
            <v>BAC AAH Capital Funding LLC IX</v>
          </cell>
          <cell r="B1082" t="str">
            <v>UNITED STATES</v>
          </cell>
          <cell r="C1082" t="str">
            <v>Stable</v>
          </cell>
          <cell r="D1082" t="str">
            <v>Ba3</v>
          </cell>
          <cell r="E1082" t="str">
            <v>BACKED Pref. Stock Non-cumulative - Dom Curr</v>
          </cell>
          <cell r="P1082" t="str">
            <v>Not on Watch</v>
          </cell>
        </row>
        <row r="1083">
          <cell r="A1083" t="str">
            <v>BAC AAH Capital Funding LLC V</v>
          </cell>
          <cell r="B1083" t="str">
            <v>UNITED STATES</v>
          </cell>
          <cell r="C1083" t="str">
            <v>Stable</v>
          </cell>
          <cell r="D1083" t="str">
            <v>Ba3</v>
          </cell>
          <cell r="E1083" t="str">
            <v>BACKED Pref. Stock Non-cumulative - Dom Curr</v>
          </cell>
          <cell r="P1083" t="str">
            <v>Not on Watch</v>
          </cell>
        </row>
        <row r="1084">
          <cell r="A1084" t="str">
            <v>BAC AAH Capital Funding LLC VI</v>
          </cell>
          <cell r="B1084" t="str">
            <v>UNITED STATES</v>
          </cell>
          <cell r="C1084" t="str">
            <v>Stable</v>
          </cell>
          <cell r="D1084" t="str">
            <v>Ba3</v>
          </cell>
          <cell r="E1084" t="str">
            <v>BACKED Pref. Stock Non-cumulative - Dom Curr</v>
          </cell>
          <cell r="P1084" t="str">
            <v>Not on Watch</v>
          </cell>
        </row>
        <row r="1085">
          <cell r="A1085" t="str">
            <v>BAC AAH Capital Funding LLC VII</v>
          </cell>
          <cell r="B1085" t="str">
            <v>UNITED STATES</v>
          </cell>
          <cell r="C1085" t="str">
            <v>Stable</v>
          </cell>
          <cell r="D1085" t="str">
            <v>Ba3</v>
          </cell>
          <cell r="E1085" t="str">
            <v>BACKED Pref. Stock Non-cumulative - Dom Curr</v>
          </cell>
          <cell r="P1085" t="str">
            <v>Not on Watch</v>
          </cell>
        </row>
        <row r="1086">
          <cell r="A1086" t="str">
            <v>BAC AAH Capital Funding LLC X</v>
          </cell>
          <cell r="B1086" t="str">
            <v>UNITED STATES</v>
          </cell>
          <cell r="C1086" t="str">
            <v>Stable</v>
          </cell>
          <cell r="D1086" t="str">
            <v>Ba3</v>
          </cell>
          <cell r="E1086" t="str">
            <v>BACKED Pref. Stock Non-cumulative - Dom Curr</v>
          </cell>
          <cell r="P1086" t="str">
            <v>Not on Watch</v>
          </cell>
        </row>
        <row r="1087">
          <cell r="A1087" t="str">
            <v>BAC AAH Capital Funding LLC XI</v>
          </cell>
          <cell r="B1087" t="str">
            <v>UNITED STATES</v>
          </cell>
          <cell r="C1087" t="str">
            <v>Stable</v>
          </cell>
          <cell r="D1087" t="str">
            <v>Ba3</v>
          </cell>
          <cell r="E1087" t="str">
            <v>BACKED Pref. Stock Non-cumulative - Dom Curr</v>
          </cell>
          <cell r="P1087" t="str">
            <v>Not on Watch</v>
          </cell>
        </row>
        <row r="1088">
          <cell r="A1088" t="str">
            <v>BAC AAH Capital Funding LLC XII</v>
          </cell>
          <cell r="B1088" t="str">
            <v>UNITED STATES</v>
          </cell>
          <cell r="C1088" t="str">
            <v>Stable</v>
          </cell>
          <cell r="D1088" t="str">
            <v>Ba3</v>
          </cell>
          <cell r="E1088" t="str">
            <v>BACKED Pref. Stock Non-cumulative - Dom Curr</v>
          </cell>
          <cell r="P1088" t="str">
            <v>Not on Watch</v>
          </cell>
        </row>
        <row r="1089">
          <cell r="A1089" t="str">
            <v>BAC AAH Capital Funding LLC XIII</v>
          </cell>
          <cell r="B1089" t="str">
            <v>UNITED STATES</v>
          </cell>
          <cell r="C1089" t="str">
            <v>Stable</v>
          </cell>
          <cell r="D1089" t="str">
            <v>Ba3</v>
          </cell>
          <cell r="E1089" t="str">
            <v>BACKED Pref. Stock Non-cumulative - Dom Curr</v>
          </cell>
          <cell r="P1089" t="str">
            <v>Not on Watch</v>
          </cell>
        </row>
        <row r="1090">
          <cell r="A1090" t="str">
            <v>BAC Capital Trust IV</v>
          </cell>
          <cell r="B1090" t="str">
            <v>UNITED STATES</v>
          </cell>
          <cell r="C1090" t="str">
            <v>Stable</v>
          </cell>
          <cell r="D1090" t="str">
            <v>(P)Ba1</v>
          </cell>
          <cell r="E1090" t="str">
            <v>BACKED Pref. Shelf - Dom Curr</v>
          </cell>
          <cell r="P1090" t="str">
            <v>Not on Watch</v>
          </cell>
        </row>
        <row r="1091">
          <cell r="A1091" t="str">
            <v>BAC Capital Trust IX</v>
          </cell>
          <cell r="B1091" t="str">
            <v>UNITED STATES</v>
          </cell>
          <cell r="C1091" t="str">
            <v>Stable</v>
          </cell>
          <cell r="D1091" t="str">
            <v>(P)Ba1</v>
          </cell>
          <cell r="E1091" t="str">
            <v>BACKED Pref. Shelf - Dom Curr</v>
          </cell>
          <cell r="P1091" t="str">
            <v>Not on Watch</v>
          </cell>
        </row>
        <row r="1092">
          <cell r="A1092" t="str">
            <v>BAC Capital Trust V</v>
          </cell>
          <cell r="B1092" t="str">
            <v>UNITED STATES</v>
          </cell>
          <cell r="C1092" t="str">
            <v>Stable</v>
          </cell>
          <cell r="D1092" t="str">
            <v>(P)Ba1</v>
          </cell>
          <cell r="E1092" t="str">
            <v>BACKED Pref. Shelf - Dom Curr</v>
          </cell>
          <cell r="P1092" t="str">
            <v>Not on Watch</v>
          </cell>
        </row>
        <row r="1093">
          <cell r="A1093" t="str">
            <v>BAC Capital Trust VI</v>
          </cell>
          <cell r="B1093" t="str">
            <v>UNITED STATES</v>
          </cell>
          <cell r="C1093" t="str">
            <v>Stable</v>
          </cell>
          <cell r="D1093" t="str">
            <v>Ba1</v>
          </cell>
          <cell r="E1093" t="str">
            <v>BACKED Pref. Stock - Dom Curr</v>
          </cell>
          <cell r="P1093" t="str">
            <v>Not on Watch</v>
          </cell>
        </row>
        <row r="1094">
          <cell r="A1094" t="str">
            <v>BAC Capital Trust VII</v>
          </cell>
          <cell r="B1094" t="str">
            <v>UNITED STATES</v>
          </cell>
          <cell r="C1094" t="str">
            <v>Stable</v>
          </cell>
          <cell r="D1094" t="str">
            <v>Ba1</v>
          </cell>
          <cell r="E1094" t="str">
            <v>BACKED Pref. Stock - Fgn Curr</v>
          </cell>
          <cell r="P1094" t="str">
            <v>Not on Watch</v>
          </cell>
        </row>
        <row r="1095">
          <cell r="A1095" t="str">
            <v>BAC Capital Trust VIII</v>
          </cell>
          <cell r="B1095" t="str">
            <v>UNITED STATES</v>
          </cell>
          <cell r="C1095" t="str">
            <v>Stable</v>
          </cell>
          <cell r="D1095" t="str">
            <v>Ba1</v>
          </cell>
          <cell r="E1095" t="str">
            <v>BACKED Pref. Stock - Dom Curr</v>
          </cell>
          <cell r="P1095" t="str">
            <v>Not on Watch</v>
          </cell>
        </row>
        <row r="1096">
          <cell r="A1096" t="str">
            <v>BAC Capital Trust X</v>
          </cell>
          <cell r="B1096" t="str">
            <v>UNITED STATES</v>
          </cell>
          <cell r="C1096" t="str">
            <v>Stable</v>
          </cell>
          <cell r="D1096" t="str">
            <v>(P)Ba1</v>
          </cell>
          <cell r="E1096" t="str">
            <v>BACKED Pref. Shelf - Dom Curr</v>
          </cell>
          <cell r="P1096" t="str">
            <v>Not on Watch</v>
          </cell>
        </row>
        <row r="1097">
          <cell r="A1097" t="str">
            <v>BAC Capital Trust XI</v>
          </cell>
          <cell r="B1097" t="str">
            <v>UNITED STATES</v>
          </cell>
          <cell r="C1097" t="str">
            <v>Stable</v>
          </cell>
          <cell r="D1097" t="str">
            <v>Ba1</v>
          </cell>
          <cell r="E1097" t="str">
            <v>Pref. Stock - Dom Curr</v>
          </cell>
          <cell r="M1097" t="str">
            <v>Ba1</v>
          </cell>
          <cell r="P1097" t="str">
            <v>Not on Watch</v>
          </cell>
        </row>
        <row r="1098">
          <cell r="A1098" t="str">
            <v>BAC Capital Trust XII</v>
          </cell>
          <cell r="B1098" t="str">
            <v>UNITED STATES</v>
          </cell>
          <cell r="C1098" t="str">
            <v>Stable</v>
          </cell>
          <cell r="D1098" t="str">
            <v>(P)Ba1</v>
          </cell>
          <cell r="E1098" t="str">
            <v>BACKED Pref. Shelf - Dom Curr</v>
          </cell>
          <cell r="P1098" t="str">
            <v>Not on Watch</v>
          </cell>
        </row>
        <row r="1099">
          <cell r="A1099" t="str">
            <v>BAC Capital Trust XIII</v>
          </cell>
          <cell r="B1099" t="str">
            <v>UNITED STATES</v>
          </cell>
          <cell r="C1099" t="str">
            <v>Stable</v>
          </cell>
          <cell r="D1099" t="str">
            <v>Ba3</v>
          </cell>
          <cell r="E1099" t="str">
            <v>BACKED Pref. Stock - Dom Curr</v>
          </cell>
          <cell r="P1099" t="str">
            <v>Not on Watch</v>
          </cell>
        </row>
        <row r="1100">
          <cell r="A1100" t="str">
            <v>BAC Capital Trust XIV</v>
          </cell>
          <cell r="B1100" t="str">
            <v>UNITED STATES</v>
          </cell>
          <cell r="C1100" t="str">
            <v>Stable</v>
          </cell>
          <cell r="D1100" t="str">
            <v>Ba3</v>
          </cell>
          <cell r="E1100" t="str">
            <v>BACKED Pref. Stock - Dom Curr</v>
          </cell>
          <cell r="P1100" t="str">
            <v>Not on Watch</v>
          </cell>
        </row>
        <row r="1101">
          <cell r="A1101" t="str">
            <v>BAC Capital Trust XV</v>
          </cell>
          <cell r="B1101" t="str">
            <v>UNITED STATES</v>
          </cell>
          <cell r="C1101" t="str">
            <v>Stable</v>
          </cell>
          <cell r="D1101" t="str">
            <v>Ba1</v>
          </cell>
          <cell r="E1101" t="str">
            <v>Pref. Stock - Dom Curr</v>
          </cell>
          <cell r="M1101" t="str">
            <v>Ba1</v>
          </cell>
          <cell r="P1101" t="str">
            <v>Not on Watch</v>
          </cell>
        </row>
        <row r="1102">
          <cell r="A1102" t="str">
            <v>BAC North America Holding Company</v>
          </cell>
          <cell r="B1102" t="str">
            <v>UNITED STATES</v>
          </cell>
          <cell r="C1102" t="str">
            <v>Stable</v>
          </cell>
          <cell r="D1102" t="str">
            <v>Ba3</v>
          </cell>
          <cell r="E1102" t="str">
            <v>Pref. Stock - Dom Curr</v>
          </cell>
          <cell r="M1102" t="str">
            <v>Ba3</v>
          </cell>
          <cell r="P1102" t="str">
            <v>Not on Watch</v>
          </cell>
        </row>
        <row r="1103">
          <cell r="A1103" t="str">
            <v>Banca Italease Capital Trust</v>
          </cell>
          <cell r="B1103" t="str">
            <v>UNITED STATES</v>
          </cell>
          <cell r="C1103" t="str">
            <v>Positive</v>
          </cell>
          <cell r="D1103" t="str">
            <v>Caa3</v>
          </cell>
          <cell r="E1103" t="str">
            <v>BACKED Pref. Stock Non-cumulative - Fgn Curr</v>
          </cell>
          <cell r="P1103" t="str">
            <v>Not on Watch</v>
          </cell>
        </row>
        <row r="1104">
          <cell r="A1104" t="str">
            <v>Banca Monte dei Paschi di Siena, London</v>
          </cell>
          <cell r="B1104" t="str">
            <v>UNITED KINGDOM</v>
          </cell>
          <cell r="C1104" t="str">
            <v>No Outlook</v>
          </cell>
          <cell r="O1104" t="str">
            <v>NP</v>
          </cell>
          <cell r="P1104" t="str">
            <v>Not on Watch</v>
          </cell>
        </row>
        <row r="1105">
          <cell r="A1105" t="str">
            <v>Banca Popolare Di Bergamo Capital Trust</v>
          </cell>
          <cell r="B1105" t="str">
            <v>UNITED STATES</v>
          </cell>
          <cell r="C1105" t="str">
            <v>Negative</v>
          </cell>
          <cell r="P1105" t="str">
            <v>Not on Watch</v>
          </cell>
        </row>
        <row r="1106">
          <cell r="A1106" t="str">
            <v>Banca Popolare di Lodi Investor Trust III</v>
          </cell>
          <cell r="B1106" t="str">
            <v>UNITED STATES</v>
          </cell>
          <cell r="C1106" t="str">
            <v>Positive</v>
          </cell>
          <cell r="D1106" t="str">
            <v>Caa3</v>
          </cell>
          <cell r="E1106" t="str">
            <v>BACKED Pref. Stock Non-cumulative - Fgn Curr</v>
          </cell>
          <cell r="P1106" t="str">
            <v>Not on Watch</v>
          </cell>
        </row>
        <row r="1107">
          <cell r="A1107" t="str">
            <v>Bancaja Emisiones, S.A. Unipersonal</v>
          </cell>
          <cell r="B1107" t="str">
            <v>SPAIN</v>
          </cell>
          <cell r="C1107" t="str">
            <v>Negative</v>
          </cell>
          <cell r="D1107" t="str">
            <v>B1</v>
          </cell>
          <cell r="E1107" t="str">
            <v>BACKED Senior Unsecured - Fgn Curr</v>
          </cell>
          <cell r="P1107" t="str">
            <v>Not on Watch</v>
          </cell>
        </row>
        <row r="1108">
          <cell r="A1108" t="str">
            <v>Bancaja International Finance</v>
          </cell>
          <cell r="B1108" t="str">
            <v>CAYMAN ISLANDS</v>
          </cell>
          <cell r="C1108" t="str">
            <v>Negative</v>
          </cell>
          <cell r="D1108" t="str">
            <v>B1</v>
          </cell>
          <cell r="E1108" t="str">
            <v>BACKED Senior Unsecured - Fgn Curr</v>
          </cell>
          <cell r="P1108" t="str">
            <v>Not on Watch</v>
          </cell>
        </row>
        <row r="1109">
          <cell r="A1109" t="str">
            <v>Banco Bilbao Vizcaya Argentaria, SA London Br</v>
          </cell>
          <cell r="B1109" t="str">
            <v>UNITED KINGDOM</v>
          </cell>
          <cell r="C1109" t="str">
            <v>Positive</v>
          </cell>
          <cell r="D1109" t="str">
            <v>Baa2</v>
          </cell>
          <cell r="E1109" t="str">
            <v>LT Bank Deposits</v>
          </cell>
          <cell r="F1109" t="str">
            <v>Baa2</v>
          </cell>
          <cell r="O1109" t="str">
            <v>P-2</v>
          </cell>
          <cell r="P1109" t="str">
            <v>Not on Watch</v>
          </cell>
        </row>
        <row r="1110">
          <cell r="A1110" t="str">
            <v>Banco Bilbao Vizcaya Argentaria, SA Paris Br</v>
          </cell>
          <cell r="B1110" t="str">
            <v>FRANCE</v>
          </cell>
          <cell r="C1110" t="str">
            <v>Positive</v>
          </cell>
          <cell r="D1110" t="str">
            <v>Baa2</v>
          </cell>
          <cell r="E1110" t="str">
            <v>LT Bank Deposits - Dom Curr</v>
          </cell>
          <cell r="F1110" t="str">
            <v>Baa2</v>
          </cell>
          <cell r="O1110" t="str">
            <v>P-2</v>
          </cell>
          <cell r="P1110" t="str">
            <v>Not on Watch</v>
          </cell>
        </row>
        <row r="1111">
          <cell r="A1111" t="str">
            <v>Banco Bilbao Vizcaya Argentaria,SA, New York</v>
          </cell>
          <cell r="B1111" t="str">
            <v>UNITED STATES</v>
          </cell>
          <cell r="C1111" t="str">
            <v>Positive</v>
          </cell>
          <cell r="D1111" t="str">
            <v>Baa2</v>
          </cell>
          <cell r="E1111" t="str">
            <v>LT Bank Deposits - Fgn Curr</v>
          </cell>
          <cell r="F1111" t="str">
            <v>Baa2</v>
          </cell>
          <cell r="O1111" t="str">
            <v>P-2</v>
          </cell>
          <cell r="P1111" t="str">
            <v>Not on Watch</v>
          </cell>
        </row>
        <row r="1112">
          <cell r="A1112" t="str">
            <v>Banco BPI Cayman Ltd</v>
          </cell>
          <cell r="B1112" t="str">
            <v>CAYMAN ISLANDS</v>
          </cell>
          <cell r="C1112" t="str">
            <v>Negative (multiple)</v>
          </cell>
          <cell r="D1112" t="str">
            <v>(P)Ba3</v>
          </cell>
          <cell r="E1112" t="str">
            <v>BACKED Senior Unsecured MTN - Fgn Curr</v>
          </cell>
          <cell r="O1112" t="str">
            <v>NP</v>
          </cell>
          <cell r="P1112" t="str">
            <v>Not on Watch</v>
          </cell>
        </row>
        <row r="1113">
          <cell r="A1113" t="str">
            <v>Banco BPI S.A. (Cayman)</v>
          </cell>
          <cell r="B1113" t="str">
            <v>CAYMAN ISLANDS</v>
          </cell>
          <cell r="C1113" t="str">
            <v>Negative (multiple)</v>
          </cell>
          <cell r="D1113" t="str">
            <v>Ba3</v>
          </cell>
          <cell r="E1113" t="str">
            <v>Senior Unsecured - Fgn Curr</v>
          </cell>
          <cell r="J1113" t="str">
            <v>Ba3</v>
          </cell>
          <cell r="K1113" t="str">
            <v>B2</v>
          </cell>
          <cell r="L1113" t="str">
            <v>(P)B3</v>
          </cell>
          <cell r="O1113" t="str">
            <v>(P)NP</v>
          </cell>
          <cell r="P1113" t="str">
            <v>Not on Watch</v>
          </cell>
        </row>
        <row r="1114">
          <cell r="A1114" t="str">
            <v>Banco BPI S.A. (Madeira)</v>
          </cell>
          <cell r="B1114" t="str">
            <v>PORTUGAL</v>
          </cell>
          <cell r="C1114" t="str">
            <v>Negative (multiple)</v>
          </cell>
          <cell r="D1114" t="str">
            <v>(P)Ba3</v>
          </cell>
          <cell r="E1114" t="str">
            <v>Senior Unsecured MTN - Dom Curr</v>
          </cell>
          <cell r="J1114" t="str">
            <v>(P)Ba3</v>
          </cell>
          <cell r="K1114" t="str">
            <v>(P)B2</v>
          </cell>
          <cell r="L1114" t="str">
            <v>(P)B3</v>
          </cell>
          <cell r="O1114" t="str">
            <v>(P)NP</v>
          </cell>
          <cell r="P1114" t="str">
            <v>Not on Watch</v>
          </cell>
        </row>
        <row r="1115">
          <cell r="A1115" t="str">
            <v>Banco BPI S.A. (Santa Maria)</v>
          </cell>
          <cell r="B1115" t="str">
            <v>PORTUGAL</v>
          </cell>
          <cell r="C1115" t="str">
            <v>Negative (multiple)</v>
          </cell>
          <cell r="D1115" t="str">
            <v>(P)Ba3</v>
          </cell>
          <cell r="E1115" t="str">
            <v>Senior Unsecured MTN - Dom Curr</v>
          </cell>
          <cell r="J1115" t="str">
            <v>(P)Ba3</v>
          </cell>
          <cell r="K1115" t="str">
            <v>(P)B2</v>
          </cell>
          <cell r="L1115" t="str">
            <v>(P)B3</v>
          </cell>
          <cell r="O1115" t="str">
            <v>(P)NP</v>
          </cell>
          <cell r="P1115" t="str">
            <v>Not on Watch</v>
          </cell>
        </row>
        <row r="1116">
          <cell r="A1116" t="str">
            <v>Banco Bradesco Europa S.A.</v>
          </cell>
          <cell r="B1116" t="str">
            <v>LUXEMBOURG</v>
          </cell>
          <cell r="C1116" t="str">
            <v>Stable</v>
          </cell>
          <cell r="D1116" t="str">
            <v>Baa2</v>
          </cell>
          <cell r="E1116" t="str">
            <v>LT Bank Deposits - Dom Curr</v>
          </cell>
          <cell r="F1116" t="str">
            <v>Baa2</v>
          </cell>
          <cell r="O1116" t="str">
            <v>P-2</v>
          </cell>
          <cell r="P1116" t="str">
            <v>Not on Watch</v>
          </cell>
        </row>
        <row r="1117">
          <cell r="A1117" t="str">
            <v>Banco Bradesco S.A., Grand Cayman Branch</v>
          </cell>
          <cell r="B1117" t="str">
            <v>CAYMAN ISLANDS - OFF SHORE</v>
          </cell>
          <cell r="C1117" t="str">
            <v>Negative</v>
          </cell>
          <cell r="D1117" t="str">
            <v>Baa1</v>
          </cell>
          <cell r="E1117" t="str">
            <v>Senior Unsecured - Fgn Curr</v>
          </cell>
          <cell r="J1117" t="str">
            <v>Baa1</v>
          </cell>
          <cell r="K1117" t="str">
            <v>Baa2</v>
          </cell>
          <cell r="P1117" t="str">
            <v>Not on Watch</v>
          </cell>
        </row>
        <row r="1118">
          <cell r="A1118" t="str">
            <v>Banco BTG Pactual S.A., Grand Cayman Branch</v>
          </cell>
          <cell r="B1118" t="str">
            <v>CAYMAN ISLANDS</v>
          </cell>
          <cell r="C1118" t="str">
            <v>Stable</v>
          </cell>
          <cell r="D1118" t="str">
            <v>Baa3</v>
          </cell>
          <cell r="E1118" t="str">
            <v>Senior Unsecured - Fgn Curr</v>
          </cell>
          <cell r="J1118" t="str">
            <v>Baa3</v>
          </cell>
          <cell r="K1118" t="str">
            <v>Ba1</v>
          </cell>
          <cell r="O1118" t="str">
            <v>(P)P-3</v>
          </cell>
          <cell r="P1118" t="str">
            <v>Not on Watch</v>
          </cell>
        </row>
        <row r="1119">
          <cell r="A1119" t="str">
            <v>Banco BTG Pactual S.A., Luxembourg Branch</v>
          </cell>
          <cell r="B1119" t="str">
            <v>LUXEMBOURG</v>
          </cell>
          <cell r="C1119" t="str">
            <v>Stable</v>
          </cell>
          <cell r="D1119" t="str">
            <v>Ba3</v>
          </cell>
          <cell r="E1119" t="str">
            <v>Pref. Stock Non-cumulative - Fgn Curr</v>
          </cell>
          <cell r="N1119" t="str">
            <v>Ba3</v>
          </cell>
          <cell r="P1119" t="str">
            <v>Not on Watch</v>
          </cell>
        </row>
        <row r="1120">
          <cell r="A1120" t="str">
            <v>Banco Comercial Portugues, SA, Macao Br</v>
          </cell>
          <cell r="B1120" t="str">
            <v>HONG KONG</v>
          </cell>
          <cell r="C1120" t="str">
            <v>Negative</v>
          </cell>
          <cell r="D1120" t="str">
            <v>B1</v>
          </cell>
          <cell r="E1120" t="str">
            <v>LT Bank Deposits - Dom Curr</v>
          </cell>
          <cell r="F1120" t="str">
            <v>B1</v>
          </cell>
          <cell r="J1120" t="str">
            <v>(P)B1</v>
          </cell>
          <cell r="K1120" t="str">
            <v>(P)Caa3</v>
          </cell>
          <cell r="O1120" t="str">
            <v>NP</v>
          </cell>
          <cell r="P1120" t="str">
            <v>Not on Watch</v>
          </cell>
        </row>
        <row r="1121">
          <cell r="A1121" t="str">
            <v>Banco Comercial Portugues, SA, Madeira</v>
          </cell>
          <cell r="B1121" t="str">
            <v>PORTUGAL</v>
          </cell>
          <cell r="C1121" t="str">
            <v>No Outlook</v>
          </cell>
          <cell r="O1121" t="str">
            <v>NP</v>
          </cell>
          <cell r="P1121" t="str">
            <v>Not on Watch</v>
          </cell>
        </row>
        <row r="1122">
          <cell r="A1122" t="str">
            <v>Banco de Credito del Peru, Panama Branch</v>
          </cell>
          <cell r="B1122" t="str">
            <v>PANAMA</v>
          </cell>
          <cell r="C1122" t="str">
            <v>Stable</v>
          </cell>
          <cell r="D1122" t="str">
            <v>Baa1</v>
          </cell>
          <cell r="E1122" t="str">
            <v>Senior Unsecured - Fgn Curr</v>
          </cell>
          <cell r="J1122" t="str">
            <v>Baa1</v>
          </cell>
          <cell r="K1122" t="str">
            <v>Baa3</v>
          </cell>
          <cell r="P1122" t="str">
            <v>Not on Watch</v>
          </cell>
        </row>
        <row r="1123">
          <cell r="A1123" t="str">
            <v>Banco de Credito e Inversiones (Miami Branch)</v>
          </cell>
          <cell r="B1123" t="str">
            <v>UNITED STATES</v>
          </cell>
          <cell r="C1123" t="str">
            <v>Stable</v>
          </cell>
          <cell r="O1123" t="str">
            <v>P-1</v>
          </cell>
          <cell r="P1123" t="str">
            <v>Not on Watch</v>
          </cell>
        </row>
        <row r="1124">
          <cell r="A1124" t="str">
            <v>Banco de Desarrollo de El Salvador</v>
          </cell>
          <cell r="B1124" t="str">
            <v>EL SALVADOR</v>
          </cell>
          <cell r="C1124" t="str">
            <v>Stable</v>
          </cell>
          <cell r="D1124" t="str">
            <v>Ba3</v>
          </cell>
          <cell r="E1124" t="str">
            <v>LT Issuer Rating - Fgn Curr</v>
          </cell>
          <cell r="P1124" t="str">
            <v>Not on Watch</v>
          </cell>
        </row>
        <row r="1125">
          <cell r="A1125" t="str">
            <v>Banco de Desarrollo Productivo S.A.M.</v>
          </cell>
          <cell r="B1125" t="str">
            <v>BOLIVIA</v>
          </cell>
          <cell r="C1125" t="str">
            <v>Stable</v>
          </cell>
          <cell r="D1125" t="str">
            <v>Ba3</v>
          </cell>
          <cell r="E1125" t="str">
            <v>LT Issuer Rating - Dom Curr</v>
          </cell>
          <cell r="J1125" t="str">
            <v>Ba3</v>
          </cell>
          <cell r="O1125" t="str">
            <v>NP</v>
          </cell>
          <cell r="P1125" t="str">
            <v>Not on Watch</v>
          </cell>
        </row>
        <row r="1126">
          <cell r="A1126" t="str">
            <v>Banco de Desenvolvimento de Minas Gerais S.A.</v>
          </cell>
          <cell r="B1126" t="str">
            <v>BRAZIL</v>
          </cell>
          <cell r="C1126" t="str">
            <v>Stable</v>
          </cell>
          <cell r="D1126" t="str">
            <v>Baa3</v>
          </cell>
          <cell r="E1126" t="str">
            <v>LT Issuer Rating - Dom Curr</v>
          </cell>
          <cell r="O1126" t="str">
            <v>P-3</v>
          </cell>
          <cell r="P1126" t="str">
            <v>Not on Watch</v>
          </cell>
        </row>
        <row r="1127">
          <cell r="A1127" t="str">
            <v>Banco de la Nacion Argentina (Bolivia)</v>
          </cell>
          <cell r="B1127" t="str">
            <v>BOLIVIA</v>
          </cell>
          <cell r="C1127" t="str">
            <v>Negative</v>
          </cell>
          <cell r="D1127" t="str">
            <v>Caa1</v>
          </cell>
          <cell r="E1127" t="str">
            <v>LT Bank Deposits - Fgn Curr</v>
          </cell>
          <cell r="F1127" t="str">
            <v>Caa1</v>
          </cell>
          <cell r="O1127" t="str">
            <v>NP</v>
          </cell>
          <cell r="P1127" t="str">
            <v>Not on Watch</v>
          </cell>
        </row>
        <row r="1128">
          <cell r="A1128" t="str">
            <v>Banco do Brasil S.A. (Bolivia)</v>
          </cell>
          <cell r="B1128" t="str">
            <v>BOLIVIA</v>
          </cell>
          <cell r="C1128" t="str">
            <v>Stable</v>
          </cell>
          <cell r="D1128" t="str">
            <v>B1</v>
          </cell>
          <cell r="E1128" t="str">
            <v>LT Bank Deposits - Fgn Curr</v>
          </cell>
          <cell r="F1128" t="str">
            <v>B1</v>
          </cell>
          <cell r="O1128" t="str">
            <v>NP</v>
          </cell>
          <cell r="P1128" t="str">
            <v>Not on Watch</v>
          </cell>
        </row>
        <row r="1129">
          <cell r="A1129" t="str">
            <v>Banco Do Brasil S.A. (Cayman)</v>
          </cell>
          <cell r="B1129" t="str">
            <v>CAYMAN ISLANDS</v>
          </cell>
          <cell r="C1129" t="str">
            <v>Negative</v>
          </cell>
          <cell r="D1129" t="str">
            <v>Baa2</v>
          </cell>
          <cell r="E1129" t="str">
            <v>Senior Unsecured - Fgn Curr</v>
          </cell>
          <cell r="J1129" t="str">
            <v>Baa2</v>
          </cell>
          <cell r="K1129" t="str">
            <v>Baa3</v>
          </cell>
          <cell r="L1129" t="str">
            <v>Ba1</v>
          </cell>
          <cell r="N1129" t="str">
            <v>Ba2</v>
          </cell>
          <cell r="O1129" t="str">
            <v>(P)P-2</v>
          </cell>
          <cell r="P1129" t="str">
            <v>Not on Watch</v>
          </cell>
        </row>
        <row r="1130">
          <cell r="A1130" t="str">
            <v>Banco Espirito Santo N. A. Capital, LLC</v>
          </cell>
          <cell r="B1130" t="str">
            <v>UNITED STATES</v>
          </cell>
          <cell r="C1130" t="str">
            <v>No Outlook</v>
          </cell>
          <cell r="O1130" t="str">
            <v>NP</v>
          </cell>
          <cell r="P1130" t="str">
            <v>Not on Watch</v>
          </cell>
        </row>
        <row r="1131">
          <cell r="A1131" t="str">
            <v>Banco Estado, New York Branch</v>
          </cell>
          <cell r="B1131" t="str">
            <v>UNITED STATES</v>
          </cell>
          <cell r="C1131" t="str">
            <v>Stable</v>
          </cell>
          <cell r="D1131" t="str">
            <v>Aa3</v>
          </cell>
          <cell r="E1131" t="str">
            <v>LT Bank Deposits - Fgn Curr</v>
          </cell>
          <cell r="F1131" t="str">
            <v>Aa3</v>
          </cell>
          <cell r="J1131" t="str">
            <v>(P)Aa3</v>
          </cell>
          <cell r="O1131" t="str">
            <v>P-1</v>
          </cell>
          <cell r="P1131" t="str">
            <v>Not on Watch</v>
          </cell>
        </row>
        <row r="1132">
          <cell r="A1132" t="str">
            <v>Banco Financiero y de Ahorros</v>
          </cell>
          <cell r="B1132" t="str">
            <v>SPAIN</v>
          </cell>
          <cell r="C1132" t="str">
            <v>No Outlook</v>
          </cell>
          <cell r="D1132" t="str">
            <v>Baa2</v>
          </cell>
          <cell r="E1132" t="str">
            <v>BACKED Senior Unsecured - Dom Curr</v>
          </cell>
          <cell r="P1132" t="str">
            <v>Not on Watch</v>
          </cell>
        </row>
        <row r="1133">
          <cell r="A1133" t="str">
            <v>Banco Industrial e Comercial S.A., Cayman</v>
          </cell>
          <cell r="B1133" t="str">
            <v>CAYMAN ISLANDS</v>
          </cell>
          <cell r="C1133" t="str">
            <v>Developing</v>
          </cell>
          <cell r="D1133" t="str">
            <v>Ba1</v>
          </cell>
          <cell r="E1133" t="str">
            <v>Senior Unsecured - Fgn Curr</v>
          </cell>
          <cell r="J1133" t="str">
            <v>Ba1</v>
          </cell>
          <cell r="P1133" t="str">
            <v>Not on Watch</v>
          </cell>
        </row>
        <row r="1134">
          <cell r="A1134" t="str">
            <v>Banco Internacional del Peru (Panama Branch)</v>
          </cell>
          <cell r="B1134" t="str">
            <v>PANAMA</v>
          </cell>
          <cell r="C1134" t="str">
            <v>Stable</v>
          </cell>
          <cell r="D1134" t="str">
            <v>Baa2</v>
          </cell>
          <cell r="E1134" t="str">
            <v>Senior Unsecured - Fgn Curr</v>
          </cell>
          <cell r="J1134" t="str">
            <v>Baa2</v>
          </cell>
          <cell r="P1134" t="str">
            <v>Not on Watch</v>
          </cell>
        </row>
        <row r="1135">
          <cell r="A1135" t="str">
            <v>Banco Itau BBA (Nassau Branch)</v>
          </cell>
          <cell r="B1135" t="str">
            <v>BAHAMAS</v>
          </cell>
          <cell r="C1135" t="str">
            <v>Negative</v>
          </cell>
          <cell r="D1135" t="str">
            <v>Baa1</v>
          </cell>
          <cell r="E1135" t="str">
            <v>Senior Unsecured - Fgn Curr</v>
          </cell>
          <cell r="J1135" t="str">
            <v>Baa1</v>
          </cell>
          <cell r="P1135" t="str">
            <v>Not on Watch</v>
          </cell>
        </row>
        <row r="1136">
          <cell r="A1136" t="str">
            <v>Banco Mercantil del Norte, S.A.(Cayman I)</v>
          </cell>
          <cell r="B1136" t="str">
            <v>CAYMAN ISLANDS</v>
          </cell>
          <cell r="C1136" t="str">
            <v>Stable</v>
          </cell>
          <cell r="D1136" t="str">
            <v>A2</v>
          </cell>
          <cell r="E1136" t="str">
            <v>Senior Unsecured - Fgn Curr</v>
          </cell>
          <cell r="J1136" t="str">
            <v>A2</v>
          </cell>
          <cell r="P1136" t="str">
            <v>Not on Watch</v>
          </cell>
        </row>
        <row r="1137">
          <cell r="A1137" t="str">
            <v>Banco Nac. Desenv. Economico e Social - BNDES</v>
          </cell>
          <cell r="B1137" t="str">
            <v>BRAZIL</v>
          </cell>
          <cell r="C1137" t="str">
            <v>Negative (multiple)</v>
          </cell>
          <cell r="D1137" t="str">
            <v>Baa2</v>
          </cell>
          <cell r="E1137" t="str">
            <v>LT Bank Deposits - Fgn Curr</v>
          </cell>
          <cell r="F1137" t="str">
            <v>Baa2</v>
          </cell>
          <cell r="J1137" t="str">
            <v>Baa2</v>
          </cell>
          <cell r="O1137" t="str">
            <v>P-2</v>
          </cell>
          <cell r="P1137" t="str">
            <v>Not on Watch</v>
          </cell>
        </row>
        <row r="1138">
          <cell r="A1138" t="str">
            <v>Banco Popolare Luxembourg S.A.</v>
          </cell>
          <cell r="B1138" t="str">
            <v>LUXEMBOURG</v>
          </cell>
          <cell r="C1138" t="str">
            <v>Negative</v>
          </cell>
          <cell r="D1138" t="str">
            <v>(P)Ba3</v>
          </cell>
          <cell r="E1138" t="str">
            <v>BACKED Senior Unsecured MTN - Dom Curr</v>
          </cell>
          <cell r="P1138" t="str">
            <v>Not on Watch</v>
          </cell>
        </row>
        <row r="1139">
          <cell r="A1139" t="str">
            <v>Banco Popolare Societa Cooperativa, London Br</v>
          </cell>
          <cell r="B1139" t="str">
            <v>UNITED KINGDOM</v>
          </cell>
          <cell r="C1139" t="str">
            <v>No Outlook</v>
          </cell>
          <cell r="O1139" t="str">
            <v>NP</v>
          </cell>
          <cell r="P1139" t="str">
            <v>Not on Watch</v>
          </cell>
        </row>
        <row r="1140">
          <cell r="A1140" t="str">
            <v>Banco Sabadell S.A., London Branch</v>
          </cell>
          <cell r="B1140" t="str">
            <v>UNITED KINGDOM</v>
          </cell>
          <cell r="C1140" t="str">
            <v>Negative</v>
          </cell>
          <cell r="D1140" t="str">
            <v>Ba2</v>
          </cell>
          <cell r="E1140" t="str">
            <v>LT Bank Deposits - Dom Curr</v>
          </cell>
          <cell r="F1140" t="str">
            <v>Ba2</v>
          </cell>
          <cell r="O1140" t="str">
            <v>NP</v>
          </cell>
          <cell r="P1140" t="str">
            <v>Not on Watch</v>
          </cell>
        </row>
        <row r="1141">
          <cell r="A1141" t="str">
            <v>Banco Safra S.A. (Cayman Branch)</v>
          </cell>
          <cell r="B1141" t="str">
            <v>CAYMAN ISLANDS</v>
          </cell>
          <cell r="C1141" t="str">
            <v>Negative</v>
          </cell>
          <cell r="D1141" t="str">
            <v>Baa2</v>
          </cell>
          <cell r="E1141" t="str">
            <v>Senior Unsecured - Fgn Curr</v>
          </cell>
          <cell r="J1141" t="str">
            <v>Baa2</v>
          </cell>
          <cell r="K1141" t="str">
            <v>Baa3</v>
          </cell>
          <cell r="P1141" t="str">
            <v>Not on Watch</v>
          </cell>
        </row>
        <row r="1142">
          <cell r="A1142" t="str">
            <v>Banco Santander (Brasil) S.A. - Cayman Br</v>
          </cell>
          <cell r="B1142" t="str">
            <v>CAYMAN ISLANDS - OFF SHORE</v>
          </cell>
          <cell r="C1142" t="str">
            <v>Negative</v>
          </cell>
          <cell r="D1142" t="str">
            <v>Baa2</v>
          </cell>
          <cell r="E1142" t="str">
            <v>Senior Unsecured - Fgn Curr</v>
          </cell>
          <cell r="J1142" t="str">
            <v>Baa2</v>
          </cell>
          <cell r="O1142" t="str">
            <v>(P)P-2</v>
          </cell>
          <cell r="P1142" t="str">
            <v>Not on Watch</v>
          </cell>
        </row>
        <row r="1143">
          <cell r="A1143" t="str">
            <v>Banco Santander Totta S.A., London</v>
          </cell>
          <cell r="B1143" t="str">
            <v>UNITED KINGDOM</v>
          </cell>
          <cell r="C1143" t="str">
            <v>Stable</v>
          </cell>
          <cell r="D1143" t="str">
            <v>(P)Ba1</v>
          </cell>
          <cell r="E1143" t="str">
            <v>Senior Unsecured MTN - Fgn Curr</v>
          </cell>
          <cell r="J1143" t="str">
            <v>(P)Ba1</v>
          </cell>
          <cell r="K1143" t="str">
            <v>(P)Ba2</v>
          </cell>
          <cell r="L1143" t="str">
            <v>(P)Ba3</v>
          </cell>
          <cell r="O1143" t="str">
            <v>(P)NP</v>
          </cell>
          <cell r="P1143" t="str">
            <v>Not on Watch</v>
          </cell>
        </row>
        <row r="1144">
          <cell r="A1144" t="str">
            <v>Banco Santander, S.A., London Branch</v>
          </cell>
          <cell r="B1144" t="str">
            <v>UNITED KINGDOM</v>
          </cell>
          <cell r="C1144" t="str">
            <v>Stable</v>
          </cell>
          <cell r="D1144" t="str">
            <v>(P)Baa1</v>
          </cell>
          <cell r="E1144" t="str">
            <v>LT Deposit Note/CD Program - Fgn Curr</v>
          </cell>
          <cell r="F1144" t="str">
            <v>(P)Baa1</v>
          </cell>
          <cell r="O1144" t="str">
            <v>(P)P-2</v>
          </cell>
          <cell r="P1144" t="str">
            <v>Not on Watch</v>
          </cell>
        </row>
        <row r="1145">
          <cell r="A1145" t="str">
            <v>Banco Votorantim S.A. (Nassau Branch)</v>
          </cell>
          <cell r="B1145" t="str">
            <v>BAHAMAS</v>
          </cell>
          <cell r="C1145" t="str">
            <v>Negative</v>
          </cell>
          <cell r="D1145" t="str">
            <v>Baa2</v>
          </cell>
          <cell r="E1145" t="str">
            <v>Senior Unsecured - Fgn Curr</v>
          </cell>
          <cell r="J1145" t="str">
            <v>Baa2</v>
          </cell>
          <cell r="O1145" t="str">
            <v>(P)P-2</v>
          </cell>
          <cell r="P1145" t="str">
            <v>Not on Watch</v>
          </cell>
        </row>
        <row r="1146">
          <cell r="A1146" t="str">
            <v>Banesto Banco de Emisiones, S.A.</v>
          </cell>
          <cell r="B1146" t="str">
            <v>SPAIN</v>
          </cell>
          <cell r="C1146" t="str">
            <v>Stable</v>
          </cell>
          <cell r="D1146" t="str">
            <v>Baa2</v>
          </cell>
          <cell r="E1146" t="str">
            <v>BACKED Subordinate - Dom Curr</v>
          </cell>
          <cell r="P1146" t="str">
            <v>Not on Watch</v>
          </cell>
        </row>
        <row r="1147">
          <cell r="A1147" t="str">
            <v>Banesto Holdings, Ltd.</v>
          </cell>
          <cell r="B1147" t="str">
            <v>UNITED KINGDOM</v>
          </cell>
          <cell r="C1147" t="str">
            <v>Stable</v>
          </cell>
          <cell r="D1147" t="str">
            <v>Ba2</v>
          </cell>
          <cell r="E1147" t="str">
            <v>BACKED Pref. Stock Non-cumulative - Fgn Curr</v>
          </cell>
          <cell r="P1147" t="str">
            <v>Not on Watch</v>
          </cell>
        </row>
        <row r="1148">
          <cell r="A1148" t="str">
            <v>Bangkok Bank Public Company Ltd. (Hong Kong)</v>
          </cell>
          <cell r="B1148" t="str">
            <v>HONG KONG</v>
          </cell>
          <cell r="C1148" t="str">
            <v>Stable</v>
          </cell>
          <cell r="D1148" t="str">
            <v>A3</v>
          </cell>
          <cell r="E1148" t="str">
            <v>Senior Unsecured - Fgn Curr</v>
          </cell>
          <cell r="J1148" t="str">
            <v>A3</v>
          </cell>
          <cell r="K1148" t="str">
            <v>Baa3</v>
          </cell>
          <cell r="O1148" t="str">
            <v>(P)P-2</v>
          </cell>
          <cell r="P1148" t="str">
            <v>Not on Watch</v>
          </cell>
        </row>
        <row r="1149">
          <cell r="A1149" t="str">
            <v>Banif Finance, Limited</v>
          </cell>
          <cell r="B1149" t="str">
            <v>CAYMAN ISLANDS</v>
          </cell>
          <cell r="C1149" t="str">
            <v>Negative</v>
          </cell>
          <cell r="D1149" t="str">
            <v>C</v>
          </cell>
          <cell r="E1149" t="str">
            <v>BACKED Subordinate - Fgn Curr</v>
          </cell>
          <cell r="P1149" t="str">
            <v>Not on Watch</v>
          </cell>
        </row>
        <row r="1150">
          <cell r="A1150" t="str">
            <v>Bank Hapoalim BM, New York Branch (uninsured)</v>
          </cell>
          <cell r="B1150" t="str">
            <v>UNITED STATES</v>
          </cell>
          <cell r="C1150" t="str">
            <v>Stable</v>
          </cell>
          <cell r="D1150" t="str">
            <v>A2</v>
          </cell>
          <cell r="E1150" t="str">
            <v>LT Bank Deposits - Dom Curr</v>
          </cell>
          <cell r="F1150" t="str">
            <v>A2</v>
          </cell>
          <cell r="O1150" t="str">
            <v>P-1</v>
          </cell>
          <cell r="P1150" t="str">
            <v>Not on Watch</v>
          </cell>
        </row>
        <row r="1151">
          <cell r="A1151" t="str">
            <v>Bank Julius Baer &amp; Co. Ltd., Guernsey Branch</v>
          </cell>
          <cell r="B1151" t="str">
            <v>GUERNSEY</v>
          </cell>
          <cell r="C1151" t="str">
            <v>Negative</v>
          </cell>
          <cell r="D1151" t="str">
            <v>A1</v>
          </cell>
          <cell r="E1151" t="str">
            <v>LT Issuer Rating - Fgn Curr</v>
          </cell>
          <cell r="P1151" t="str">
            <v>Not on Watch</v>
          </cell>
        </row>
        <row r="1152">
          <cell r="A1152" t="str">
            <v>Bank of America Corporation</v>
          </cell>
          <cell r="B1152" t="str">
            <v>UNITED STATES</v>
          </cell>
          <cell r="C1152" t="str">
            <v>Stable</v>
          </cell>
          <cell r="D1152" t="str">
            <v>Baa2</v>
          </cell>
          <cell r="E1152" t="str">
            <v>LT Issuer Rating</v>
          </cell>
          <cell r="J1152" t="str">
            <v>Baa2</v>
          </cell>
          <cell r="K1152" t="str">
            <v>Baa3</v>
          </cell>
          <cell r="L1152" t="str">
            <v>(P)Ba1</v>
          </cell>
          <cell r="M1152" t="str">
            <v>Ba3</v>
          </cell>
          <cell r="N1152" t="str">
            <v>Ba3</v>
          </cell>
          <cell r="O1152" t="str">
            <v>P-2</v>
          </cell>
          <cell r="P1152" t="str">
            <v>Not On Watch</v>
          </cell>
        </row>
        <row r="1153">
          <cell r="A1153" t="str">
            <v>Bank of America, N.A. (Sydney Branch)</v>
          </cell>
          <cell r="B1153" t="str">
            <v>AUSTRALIA</v>
          </cell>
          <cell r="C1153" t="str">
            <v>Stable</v>
          </cell>
          <cell r="D1153" t="str">
            <v>(P)A2</v>
          </cell>
          <cell r="E1153" t="str">
            <v>Senior Unsecured MTN - Fgn Curr</v>
          </cell>
          <cell r="J1153" t="str">
            <v>(P)A2</v>
          </cell>
          <cell r="K1153" t="str">
            <v>(P)Baa1</v>
          </cell>
          <cell r="O1153" t="str">
            <v>P-1</v>
          </cell>
          <cell r="P1153" t="str">
            <v>Not on Watch</v>
          </cell>
        </row>
        <row r="1154">
          <cell r="A1154" t="str">
            <v>Bank of America, N.A., London Branch</v>
          </cell>
          <cell r="B1154" t="str">
            <v>UNITED KINGDOM</v>
          </cell>
          <cell r="C1154" t="str">
            <v>Stable</v>
          </cell>
          <cell r="D1154" t="str">
            <v>(P)A2</v>
          </cell>
          <cell r="E1154" t="str">
            <v>LT Deposit Note/CD Program</v>
          </cell>
          <cell r="F1154" t="str">
            <v>(P)A2</v>
          </cell>
          <cell r="O1154" t="str">
            <v>P-1</v>
          </cell>
          <cell r="P1154" t="str">
            <v>Not on Watch</v>
          </cell>
        </row>
        <row r="1155">
          <cell r="A1155" t="str">
            <v>Bank of Baroda (London)</v>
          </cell>
          <cell r="B1155" t="str">
            <v>UNITED KINGDOM</v>
          </cell>
          <cell r="C1155" t="str">
            <v>Stable (multiple)</v>
          </cell>
          <cell r="D1155" t="str">
            <v>Baa3</v>
          </cell>
          <cell r="E1155" t="str">
            <v>Senior Unsecured - Fgn Curr</v>
          </cell>
          <cell r="J1155" t="str">
            <v>Baa3</v>
          </cell>
          <cell r="K1155" t="str">
            <v>Ba2</v>
          </cell>
          <cell r="L1155" t="str">
            <v>(P)Ba3</v>
          </cell>
          <cell r="P1155" t="str">
            <v>Not on Watch</v>
          </cell>
        </row>
        <row r="1156">
          <cell r="A1156" t="str">
            <v>Bank of China Limited, Frankfurt Branch</v>
          </cell>
          <cell r="B1156" t="str">
            <v>GERMANY</v>
          </cell>
          <cell r="C1156" t="str">
            <v>No Outlook</v>
          </cell>
          <cell r="O1156" t="str">
            <v>P-1</v>
          </cell>
          <cell r="P1156" t="str">
            <v>Not on Watch</v>
          </cell>
        </row>
        <row r="1157">
          <cell r="A1157" t="str">
            <v>Bank of China Limited, Hong Kong Branch</v>
          </cell>
          <cell r="B1157" t="str">
            <v>HONG KONG</v>
          </cell>
          <cell r="C1157" t="str">
            <v>Stable</v>
          </cell>
          <cell r="D1157" t="str">
            <v>(P)A1</v>
          </cell>
          <cell r="E1157" t="str">
            <v>LT Deposit Note/CD Program - Dom Curr</v>
          </cell>
          <cell r="F1157" t="str">
            <v>(P)A1</v>
          </cell>
          <cell r="J1157" t="str">
            <v>A1</v>
          </cell>
          <cell r="O1157" t="str">
            <v>P-1</v>
          </cell>
          <cell r="P1157" t="str">
            <v>Not on Watch</v>
          </cell>
        </row>
        <row r="1158">
          <cell r="A1158" t="str">
            <v>Bank of China Limited, London Branch</v>
          </cell>
          <cell r="B1158" t="str">
            <v>UNITED KINGDOM</v>
          </cell>
          <cell r="C1158" t="str">
            <v>Stable</v>
          </cell>
          <cell r="D1158" t="str">
            <v>(P)A1</v>
          </cell>
          <cell r="E1158" t="str">
            <v>LT Deposit Note/CD Program - Fgn Curr</v>
          </cell>
          <cell r="F1158" t="str">
            <v>(P)A1</v>
          </cell>
          <cell r="J1158" t="str">
            <v>A1</v>
          </cell>
          <cell r="O1158" t="str">
            <v>P-1</v>
          </cell>
          <cell r="P1158" t="str">
            <v>Not On Watch</v>
          </cell>
        </row>
        <row r="1159">
          <cell r="A1159" t="str">
            <v>Bank of China Limited, Luxembourg Branch</v>
          </cell>
          <cell r="B1159" t="str">
            <v>LUXEMBOURG</v>
          </cell>
          <cell r="C1159" t="str">
            <v>Stable</v>
          </cell>
          <cell r="D1159" t="str">
            <v>A1</v>
          </cell>
          <cell r="E1159" t="str">
            <v>Senior Unsecured - Fgn Curr</v>
          </cell>
          <cell r="J1159" t="str">
            <v>A1</v>
          </cell>
          <cell r="P1159" t="str">
            <v>Not on Watch</v>
          </cell>
        </row>
        <row r="1160">
          <cell r="A1160" t="str">
            <v>Bank of China Limited, Paris Branch</v>
          </cell>
          <cell r="B1160" t="str">
            <v>FRANCE</v>
          </cell>
          <cell r="C1160" t="str">
            <v>Stable</v>
          </cell>
          <cell r="D1160" t="str">
            <v>A1</v>
          </cell>
          <cell r="E1160" t="str">
            <v>Senior Unsecured - Fgn Curr</v>
          </cell>
          <cell r="J1160" t="str">
            <v>A1</v>
          </cell>
          <cell r="O1160" t="str">
            <v>P-1</v>
          </cell>
          <cell r="P1160" t="str">
            <v>Not on Watch</v>
          </cell>
        </row>
        <row r="1161">
          <cell r="A1161" t="str">
            <v>Bank of China Limited, Singapore Branch</v>
          </cell>
          <cell r="B1161" t="str">
            <v>SINGAPORE</v>
          </cell>
          <cell r="C1161" t="str">
            <v>Stable</v>
          </cell>
          <cell r="D1161" t="str">
            <v>A1</v>
          </cell>
          <cell r="E1161" t="str">
            <v>Senior Unsecured - Fgn Curr</v>
          </cell>
          <cell r="J1161" t="str">
            <v>A1</v>
          </cell>
          <cell r="O1161" t="str">
            <v>P-1</v>
          </cell>
          <cell r="P1161" t="str">
            <v>Not on Watch</v>
          </cell>
        </row>
        <row r="1162">
          <cell r="A1162" t="str">
            <v>Bank of China Limited, Sydney Branch</v>
          </cell>
          <cell r="B1162" t="str">
            <v>AUSTRALIA</v>
          </cell>
          <cell r="C1162" t="str">
            <v>Stable</v>
          </cell>
          <cell r="D1162" t="str">
            <v>A1</v>
          </cell>
          <cell r="E1162" t="str">
            <v>Senior Unsecured - Fgn Curr</v>
          </cell>
          <cell r="J1162" t="str">
            <v>A1</v>
          </cell>
          <cell r="O1162" t="str">
            <v>P-1</v>
          </cell>
          <cell r="P1162" t="str">
            <v>Not on Watch</v>
          </cell>
        </row>
        <row r="1163">
          <cell r="A1163" t="str">
            <v>Bank of China Limited, Taipei Branch</v>
          </cell>
          <cell r="B1163" t="str">
            <v>TAIWAN</v>
          </cell>
          <cell r="C1163" t="str">
            <v>Stable</v>
          </cell>
          <cell r="D1163" t="str">
            <v>A1</v>
          </cell>
          <cell r="E1163" t="str">
            <v>Senior Unsecured - Fgn Curr</v>
          </cell>
          <cell r="J1163" t="str">
            <v>A1</v>
          </cell>
          <cell r="P1163" t="str">
            <v>Not on Watch</v>
          </cell>
        </row>
        <row r="1164">
          <cell r="A1164" t="str">
            <v>Bank of China Limited, Tokyo Branch</v>
          </cell>
          <cell r="B1164" t="str">
            <v>JAPAN</v>
          </cell>
          <cell r="C1164" t="str">
            <v>Stable</v>
          </cell>
          <cell r="O1164" t="str">
            <v>P-1</v>
          </cell>
          <cell r="P1164" t="str">
            <v>Not on Watch</v>
          </cell>
        </row>
        <row r="1165">
          <cell r="A1165" t="str">
            <v>Bank of Communications Co., Ltd. HK Branch</v>
          </cell>
          <cell r="B1165" t="str">
            <v>CHINA</v>
          </cell>
          <cell r="C1165" t="str">
            <v>Stable</v>
          </cell>
          <cell r="D1165" t="str">
            <v>A2</v>
          </cell>
          <cell r="E1165" t="str">
            <v>Senior Unsecured - Fgn Curr</v>
          </cell>
          <cell r="J1165" t="str">
            <v>A2</v>
          </cell>
          <cell r="O1165" t="str">
            <v>(P)P-1</v>
          </cell>
          <cell r="P1165" t="str">
            <v>Not on Watch</v>
          </cell>
        </row>
        <row r="1166">
          <cell r="A1166" t="str">
            <v>Bank of East Asia Ltd, Singapore Branch</v>
          </cell>
          <cell r="B1166" t="str">
            <v>SINGAPORE</v>
          </cell>
          <cell r="C1166" t="str">
            <v>Negative</v>
          </cell>
          <cell r="D1166" t="str">
            <v>A2</v>
          </cell>
          <cell r="E1166" t="str">
            <v>Senior Unsecured - Fgn Curr</v>
          </cell>
          <cell r="J1166" t="str">
            <v>A2</v>
          </cell>
          <cell r="P1166" t="str">
            <v>Not on Watch</v>
          </cell>
        </row>
        <row r="1167">
          <cell r="A1167" t="str">
            <v>Bank of Hawaii Corporation</v>
          </cell>
          <cell r="B1167" t="str">
            <v>UNITED STATES</v>
          </cell>
          <cell r="C1167" t="str">
            <v>Stable</v>
          </cell>
          <cell r="D1167" t="str">
            <v>(P)A1</v>
          </cell>
          <cell r="E1167" t="str">
            <v>Senior Unsecured MTN - Dom Curr</v>
          </cell>
          <cell r="J1167" t="str">
            <v>(P)A1</v>
          </cell>
          <cell r="P1167" t="str">
            <v>Not on Watch</v>
          </cell>
        </row>
        <row r="1168">
          <cell r="A1168" t="str">
            <v>Bank of India (London)</v>
          </cell>
          <cell r="B1168" t="str">
            <v>UNITED KINGDOM</v>
          </cell>
          <cell r="C1168" t="str">
            <v>Stable (multiple)</v>
          </cell>
          <cell r="D1168" t="str">
            <v>Baa3</v>
          </cell>
          <cell r="E1168" t="str">
            <v>Senior Unsecured - Fgn Curr</v>
          </cell>
          <cell r="J1168" t="str">
            <v>Baa3</v>
          </cell>
          <cell r="K1168" t="str">
            <v>Ba2</v>
          </cell>
          <cell r="P1168" t="str">
            <v>Not on Watch</v>
          </cell>
        </row>
        <row r="1169">
          <cell r="A1169" t="str">
            <v>Bank of India, Jersey Branch</v>
          </cell>
          <cell r="B1169" t="str">
            <v>JERSEY</v>
          </cell>
          <cell r="C1169" t="str">
            <v>Stable (multiple)</v>
          </cell>
          <cell r="D1169" t="str">
            <v>(P)Baa3</v>
          </cell>
          <cell r="E1169" t="str">
            <v>Senior Unsecured MTN - Fgn Curr</v>
          </cell>
          <cell r="J1169" t="str">
            <v>(P)Baa3</v>
          </cell>
          <cell r="K1169" t="str">
            <v>(P)Ba2</v>
          </cell>
          <cell r="L1169" t="str">
            <v>(P)Ba3</v>
          </cell>
          <cell r="P1169" t="str">
            <v>Not on Watch</v>
          </cell>
        </row>
        <row r="1170">
          <cell r="A1170" t="str">
            <v>Bank of Ireland UK Holdings Plc</v>
          </cell>
          <cell r="B1170" t="str">
            <v>IRELAND</v>
          </cell>
          <cell r="C1170" t="str">
            <v>Negative</v>
          </cell>
          <cell r="D1170" t="str">
            <v>Caa2</v>
          </cell>
          <cell r="E1170" t="str">
            <v>BACKED Pref. Stock - Dom Curr</v>
          </cell>
          <cell r="P1170" t="str">
            <v>Not on Watch</v>
          </cell>
        </row>
        <row r="1171">
          <cell r="A1171" t="str">
            <v>Bank of Montreal, Chicago Branch</v>
          </cell>
          <cell r="B1171" t="str">
            <v>UNITED STATES</v>
          </cell>
          <cell r="C1171" t="str">
            <v>Negative</v>
          </cell>
          <cell r="D1171" t="str">
            <v>Aa3</v>
          </cell>
          <cell r="E1171" t="str">
            <v>LT Deposit Note/CD Program - Dom Curr</v>
          </cell>
          <cell r="F1171" t="str">
            <v>Aa3</v>
          </cell>
          <cell r="J1171" t="str">
            <v>Aa3</v>
          </cell>
          <cell r="P1171" t="str">
            <v>Not on Watch</v>
          </cell>
        </row>
        <row r="1172">
          <cell r="A1172" t="str">
            <v>Bank of New York (Lux.) SA, Italian Br.</v>
          </cell>
          <cell r="B1172" t="str">
            <v>ITALY</v>
          </cell>
          <cell r="C1172" t="str">
            <v>Stable</v>
          </cell>
          <cell r="D1172" t="str">
            <v>A2</v>
          </cell>
          <cell r="E1172" t="str">
            <v>LT Bank Deposits - Fgn Curr</v>
          </cell>
          <cell r="F1172" t="str">
            <v>A2</v>
          </cell>
          <cell r="O1172" t="str">
            <v>P-1</v>
          </cell>
          <cell r="P1172" t="str">
            <v>Not on Watch</v>
          </cell>
        </row>
        <row r="1173">
          <cell r="A1173" t="str">
            <v>Bank of New York Mellon Corporation (The)</v>
          </cell>
          <cell r="B1173" t="str">
            <v>UNITED STATES</v>
          </cell>
          <cell r="C1173" t="str">
            <v>Stable</v>
          </cell>
          <cell r="D1173" t="str">
            <v>A1</v>
          </cell>
          <cell r="E1173" t="str">
            <v>LT Issuer Rating</v>
          </cell>
          <cell r="J1173" t="str">
            <v>A1</v>
          </cell>
          <cell r="K1173" t="str">
            <v>A2</v>
          </cell>
          <cell r="N1173" t="str">
            <v>Baa2</v>
          </cell>
          <cell r="O1173" t="str">
            <v>P-1</v>
          </cell>
          <cell r="P1173" t="str">
            <v>Not On Watch</v>
          </cell>
        </row>
        <row r="1174">
          <cell r="A1174" t="str">
            <v>Bank of Nova Scotia, Houston Branch</v>
          </cell>
          <cell r="B1174" t="str">
            <v>UNITED STATES</v>
          </cell>
          <cell r="C1174" t="str">
            <v>Negative</v>
          </cell>
          <cell r="D1174" t="str">
            <v>Aa2</v>
          </cell>
          <cell r="E1174" t="str">
            <v>LT Deposit Note/CD Program - Dom Curr</v>
          </cell>
          <cell r="F1174" t="str">
            <v>Aa2</v>
          </cell>
          <cell r="P1174" t="str">
            <v>Not on Watch</v>
          </cell>
        </row>
        <row r="1175">
          <cell r="A1175" t="str">
            <v>Bank of Nova Scotia, New York Agency</v>
          </cell>
          <cell r="B1175" t="str">
            <v>UNITED STATES</v>
          </cell>
          <cell r="C1175" t="str">
            <v>Negative</v>
          </cell>
          <cell r="D1175" t="str">
            <v>Aa2</v>
          </cell>
          <cell r="E1175" t="str">
            <v>LT Issuer Rating</v>
          </cell>
          <cell r="P1175" t="str">
            <v>Not on Watch</v>
          </cell>
        </row>
        <row r="1176">
          <cell r="A1176" t="str">
            <v>Bank of Scotland Capital Funding L.P.</v>
          </cell>
          <cell r="B1176" t="str">
            <v>UNITED KINGDOM</v>
          </cell>
          <cell r="C1176" t="str">
            <v>Stable</v>
          </cell>
          <cell r="D1176" t="str">
            <v>Ba1</v>
          </cell>
          <cell r="E1176" t="str">
            <v>BACKED Pref. Stock Non-cumulative - Dom Curr</v>
          </cell>
          <cell r="P1176" t="str">
            <v>Not on Watch</v>
          </cell>
        </row>
        <row r="1177">
          <cell r="A1177" t="str">
            <v>Bank of Scotland plc, Australia Branch</v>
          </cell>
          <cell r="B1177" t="str">
            <v>AUSTRALIA</v>
          </cell>
          <cell r="C1177" t="str">
            <v>Negative</v>
          </cell>
          <cell r="D1177" t="str">
            <v>(P)A1</v>
          </cell>
          <cell r="E1177" t="str">
            <v>Senior Unsecured MTN - Dom Curr</v>
          </cell>
          <cell r="J1177" t="str">
            <v>(P)A1</v>
          </cell>
          <cell r="O1177" t="str">
            <v>(P)P-1</v>
          </cell>
          <cell r="P1177" t="str">
            <v>Not on Watch</v>
          </cell>
        </row>
        <row r="1178">
          <cell r="A1178" t="str">
            <v>Bank of Tokyo-Mitsubishi UFJ Ltd. (H.K. Br.)</v>
          </cell>
          <cell r="B1178" t="str">
            <v>HONG KONG</v>
          </cell>
          <cell r="C1178" t="str">
            <v>Stable</v>
          </cell>
          <cell r="D1178" t="str">
            <v>(P)Aa3</v>
          </cell>
          <cell r="E1178" t="str">
            <v>LT Deposit Note/CD Program - Fgn Curr</v>
          </cell>
          <cell r="F1178" t="str">
            <v>(P)Aa3</v>
          </cell>
          <cell r="P1178" t="str">
            <v>Not on Watch</v>
          </cell>
        </row>
        <row r="1179">
          <cell r="A1179" t="str">
            <v>Bank of Tokyo-Mitsubishi UFJ, Ltd. (NY) (The)</v>
          </cell>
          <cell r="B1179" t="str">
            <v>UNITED STATES</v>
          </cell>
          <cell r="C1179" t="str">
            <v>No Outlook</v>
          </cell>
          <cell r="O1179" t="str">
            <v>P-1</v>
          </cell>
          <cell r="P1179" t="str">
            <v>Not on Watch</v>
          </cell>
        </row>
        <row r="1180">
          <cell r="A1180" t="str">
            <v>Bank of Tokyo-Mitsubishi UFJ, Ltd., Sydney Br</v>
          </cell>
          <cell r="B1180" t="str">
            <v>AUSTRALIA</v>
          </cell>
          <cell r="C1180" t="str">
            <v>Stable</v>
          </cell>
          <cell r="D1180" t="str">
            <v>(P)Aa3</v>
          </cell>
          <cell r="E1180" t="str">
            <v>LT Deposit Note/CD Program - Fgn Curr</v>
          </cell>
          <cell r="F1180" t="str">
            <v>(P)Aa3</v>
          </cell>
          <cell r="J1180" t="str">
            <v>Aa3</v>
          </cell>
          <cell r="O1180" t="str">
            <v>(P)P-1</v>
          </cell>
          <cell r="P1180" t="str">
            <v>Not On Watch</v>
          </cell>
        </row>
        <row r="1181">
          <cell r="A1181" t="str">
            <v>BANK ONE Capital III</v>
          </cell>
          <cell r="B1181" t="str">
            <v>UNITED STATES</v>
          </cell>
          <cell r="C1181" t="str">
            <v>Stable</v>
          </cell>
          <cell r="D1181" t="str">
            <v>Baa2</v>
          </cell>
          <cell r="E1181" t="str">
            <v>BACKED Pref. Stock - Dom Curr</v>
          </cell>
          <cell r="P1181" t="str">
            <v>Not on Watch</v>
          </cell>
        </row>
        <row r="1182">
          <cell r="A1182" t="str">
            <v>BANK ONE CORPORATION</v>
          </cell>
          <cell r="B1182" t="str">
            <v>UNITED STATES</v>
          </cell>
          <cell r="C1182" t="str">
            <v>Stable</v>
          </cell>
          <cell r="D1182" t="str">
            <v>Baa1</v>
          </cell>
          <cell r="E1182" t="str">
            <v>BACKED Subordinate - Dom Curr</v>
          </cell>
          <cell r="P1182" t="str">
            <v>Not on Watch</v>
          </cell>
        </row>
        <row r="1183">
          <cell r="A1183" t="str">
            <v>BankAmerica Capital III</v>
          </cell>
          <cell r="B1183" t="str">
            <v>UNITED STATES</v>
          </cell>
          <cell r="C1183" t="str">
            <v>Stable</v>
          </cell>
          <cell r="D1183" t="str">
            <v>Ba1</v>
          </cell>
          <cell r="E1183" t="str">
            <v>BACKED Pref. Stock - Dom Curr</v>
          </cell>
          <cell r="P1183" t="str">
            <v>Not on Watch</v>
          </cell>
        </row>
        <row r="1184">
          <cell r="A1184" t="str">
            <v>BankBoston Capital Trust III</v>
          </cell>
          <cell r="B1184" t="str">
            <v>UNITED STATES</v>
          </cell>
          <cell r="C1184" t="str">
            <v>Stable</v>
          </cell>
          <cell r="D1184" t="str">
            <v>Ba1</v>
          </cell>
          <cell r="E1184" t="str">
            <v>BACKED Pref. Stock - Dom Curr</v>
          </cell>
          <cell r="P1184" t="str">
            <v>Not on Watch</v>
          </cell>
        </row>
        <row r="1185">
          <cell r="A1185" t="str">
            <v>BankBoston Capital Trust IV</v>
          </cell>
          <cell r="B1185" t="str">
            <v>UNITED STATES</v>
          </cell>
          <cell r="C1185" t="str">
            <v>Stable</v>
          </cell>
          <cell r="D1185" t="str">
            <v>Ba1</v>
          </cell>
          <cell r="E1185" t="str">
            <v>BACKED Pref. Stock - Dom Curr</v>
          </cell>
          <cell r="P1185" t="str">
            <v>Not on Watch</v>
          </cell>
        </row>
        <row r="1186">
          <cell r="A1186" t="str">
            <v>Bankinter Emisiones, S.A. Unipersonal</v>
          </cell>
          <cell r="B1186" t="str">
            <v>SPAIN</v>
          </cell>
          <cell r="C1186" t="str">
            <v>Stable</v>
          </cell>
          <cell r="D1186" t="str">
            <v>B2</v>
          </cell>
          <cell r="E1186" t="str">
            <v>BACKED Pref. Stock Non-cumulative - Dom Curr</v>
          </cell>
          <cell r="O1186" t="str">
            <v>P-3</v>
          </cell>
          <cell r="P1186" t="str">
            <v>Not on Watch</v>
          </cell>
        </row>
        <row r="1187">
          <cell r="A1187" t="str">
            <v>BanPonce Trust I</v>
          </cell>
          <cell r="B1187" t="str">
            <v>UNITED STATES</v>
          </cell>
          <cell r="C1187" t="str">
            <v>Negative</v>
          </cell>
          <cell r="D1187" t="str">
            <v>Caa1</v>
          </cell>
          <cell r="E1187" t="str">
            <v>BACKED Pref. Stock - Dom Curr</v>
          </cell>
          <cell r="P1187" t="str">
            <v>Not on Watch</v>
          </cell>
        </row>
        <row r="1188">
          <cell r="A1188" t="str">
            <v>Banque Edel SNC</v>
          </cell>
          <cell r="B1188" t="str">
            <v>FRANCE</v>
          </cell>
          <cell r="C1188" t="str">
            <v>Negative</v>
          </cell>
          <cell r="D1188" t="str">
            <v>A2</v>
          </cell>
          <cell r="E1188" t="str">
            <v>LT Bank Deposits - Fgn Curr</v>
          </cell>
          <cell r="F1188" t="str">
            <v>A2</v>
          </cell>
          <cell r="O1188" t="str">
            <v>P-1</v>
          </cell>
          <cell r="P1188" t="str">
            <v>Not on Watch</v>
          </cell>
        </row>
        <row r="1189">
          <cell r="A1189" t="str">
            <v>Banque Monetaire et Financiere</v>
          </cell>
          <cell r="B1189" t="str">
            <v>FRANCE</v>
          </cell>
          <cell r="C1189" t="str">
            <v>Negative</v>
          </cell>
          <cell r="D1189" t="str">
            <v>A2</v>
          </cell>
          <cell r="E1189" t="str">
            <v>BACKED LT Bank Deposits - Fgn Curr</v>
          </cell>
          <cell r="O1189" t="str">
            <v>P-1</v>
          </cell>
          <cell r="P1189" t="str">
            <v>Not on Watch</v>
          </cell>
        </row>
        <row r="1190">
          <cell r="A1190" t="str">
            <v>Banque Populaire Aquitaine Centre Atlantique</v>
          </cell>
          <cell r="B1190" t="str">
            <v>FRANCE</v>
          </cell>
          <cell r="C1190" t="str">
            <v>Negative</v>
          </cell>
          <cell r="D1190" t="str">
            <v>A2</v>
          </cell>
          <cell r="E1190" t="str">
            <v>LT Bank Deposits - Fgn Curr</v>
          </cell>
          <cell r="F1190" t="str">
            <v>A2</v>
          </cell>
          <cell r="J1190" t="str">
            <v>(P)A2</v>
          </cell>
          <cell r="O1190" t="str">
            <v>P-1</v>
          </cell>
          <cell r="P1190" t="str">
            <v>Not on Watch</v>
          </cell>
        </row>
        <row r="1191">
          <cell r="A1191" t="str">
            <v>Banque Populaire Atlantique</v>
          </cell>
          <cell r="B1191" t="str">
            <v>FRANCE</v>
          </cell>
          <cell r="C1191" t="str">
            <v>Negative</v>
          </cell>
          <cell r="D1191" t="str">
            <v>A2</v>
          </cell>
          <cell r="E1191" t="str">
            <v>LT Bank Deposits - Fgn Curr</v>
          </cell>
          <cell r="F1191" t="str">
            <v>A2</v>
          </cell>
          <cell r="J1191" t="str">
            <v>(P)A2</v>
          </cell>
          <cell r="O1191" t="str">
            <v>P-1</v>
          </cell>
          <cell r="P1191" t="str">
            <v>Not on Watch</v>
          </cell>
        </row>
        <row r="1192">
          <cell r="A1192" t="str">
            <v>Banque Populaire Bourgogne Franche-Comte</v>
          </cell>
          <cell r="B1192" t="str">
            <v>FRANCE</v>
          </cell>
          <cell r="C1192" t="str">
            <v>Negative</v>
          </cell>
          <cell r="D1192" t="str">
            <v>A2</v>
          </cell>
          <cell r="E1192" t="str">
            <v>LT Bank Deposits - Fgn Curr</v>
          </cell>
          <cell r="F1192" t="str">
            <v>A2</v>
          </cell>
          <cell r="O1192" t="str">
            <v>P-1</v>
          </cell>
          <cell r="P1192" t="str">
            <v>Not on Watch</v>
          </cell>
        </row>
        <row r="1193">
          <cell r="A1193" t="str">
            <v>Banque Populaire d'Alsace</v>
          </cell>
          <cell r="B1193" t="str">
            <v>FRANCE</v>
          </cell>
          <cell r="C1193" t="str">
            <v>Negative</v>
          </cell>
          <cell r="D1193" t="str">
            <v>A2</v>
          </cell>
          <cell r="E1193" t="str">
            <v>LT Bank Deposits - Fgn Curr</v>
          </cell>
          <cell r="F1193" t="str">
            <v>A2</v>
          </cell>
          <cell r="O1193" t="str">
            <v>P-1</v>
          </cell>
          <cell r="P1193" t="str">
            <v>Not on Watch</v>
          </cell>
        </row>
        <row r="1194">
          <cell r="A1194" t="str">
            <v>Banque Populaire de l'Ouest</v>
          </cell>
          <cell r="B1194" t="str">
            <v>FRANCE</v>
          </cell>
          <cell r="C1194" t="str">
            <v>Negative</v>
          </cell>
          <cell r="D1194" t="str">
            <v>A2</v>
          </cell>
          <cell r="E1194" t="str">
            <v>LT Bank Deposits - Fgn Curr</v>
          </cell>
          <cell r="F1194" t="str">
            <v>A2</v>
          </cell>
          <cell r="J1194" t="str">
            <v>(P)A2</v>
          </cell>
          <cell r="O1194" t="str">
            <v>P-1</v>
          </cell>
          <cell r="P1194" t="str">
            <v>Not on Watch</v>
          </cell>
        </row>
        <row r="1195">
          <cell r="A1195" t="str">
            <v>Banque Populaire de la Cote d'Azur</v>
          </cell>
          <cell r="B1195" t="str">
            <v>FRANCE</v>
          </cell>
          <cell r="C1195" t="str">
            <v>Negative</v>
          </cell>
          <cell r="D1195" t="str">
            <v>A2</v>
          </cell>
          <cell r="E1195" t="str">
            <v>LT Bank Deposits - Fgn Curr</v>
          </cell>
          <cell r="F1195" t="str">
            <v>A2</v>
          </cell>
          <cell r="O1195" t="str">
            <v>P-1</v>
          </cell>
          <cell r="P1195" t="str">
            <v>Not on Watch</v>
          </cell>
        </row>
        <row r="1196">
          <cell r="A1196" t="str">
            <v>Banque Populaire des Alpes</v>
          </cell>
          <cell r="B1196" t="str">
            <v>FRANCE</v>
          </cell>
          <cell r="C1196" t="str">
            <v>Negative</v>
          </cell>
          <cell r="D1196" t="str">
            <v>A2</v>
          </cell>
          <cell r="E1196" t="str">
            <v>LT Bank Deposits - Fgn Curr</v>
          </cell>
          <cell r="F1196" t="str">
            <v>A2</v>
          </cell>
          <cell r="J1196" t="str">
            <v>(P)A2</v>
          </cell>
          <cell r="O1196" t="str">
            <v>P-1</v>
          </cell>
          <cell r="P1196" t="str">
            <v>Not on Watch</v>
          </cell>
        </row>
        <row r="1197">
          <cell r="A1197" t="str">
            <v>Banque Populaire du Massif Central</v>
          </cell>
          <cell r="B1197" t="str">
            <v>FRANCE</v>
          </cell>
          <cell r="C1197" t="str">
            <v>Negative</v>
          </cell>
          <cell r="D1197" t="str">
            <v>A2</v>
          </cell>
          <cell r="E1197" t="str">
            <v>LT Bank Deposits - Fgn Curr</v>
          </cell>
          <cell r="F1197" t="str">
            <v>A2</v>
          </cell>
          <cell r="J1197" t="str">
            <v>(P)A2</v>
          </cell>
          <cell r="O1197" t="str">
            <v>P-1</v>
          </cell>
          <cell r="P1197" t="str">
            <v>Not on Watch</v>
          </cell>
        </row>
        <row r="1198">
          <cell r="A1198" t="str">
            <v>Banque Populaire du Nord</v>
          </cell>
          <cell r="B1198" t="str">
            <v>FRANCE</v>
          </cell>
          <cell r="C1198" t="str">
            <v>Negative</v>
          </cell>
          <cell r="D1198" t="str">
            <v>A2</v>
          </cell>
          <cell r="E1198" t="str">
            <v>LT Bank Deposits - Fgn Curr</v>
          </cell>
          <cell r="F1198" t="str">
            <v>A2</v>
          </cell>
          <cell r="J1198" t="str">
            <v>(P)A2</v>
          </cell>
          <cell r="O1198" t="str">
            <v>P-1</v>
          </cell>
          <cell r="P1198" t="str">
            <v>Not on Watch</v>
          </cell>
        </row>
        <row r="1199">
          <cell r="A1199" t="str">
            <v>Banque Populaire Lorraine Champagne</v>
          </cell>
          <cell r="B1199" t="str">
            <v>FRANCE</v>
          </cell>
          <cell r="C1199" t="str">
            <v>Negative</v>
          </cell>
          <cell r="D1199" t="str">
            <v>A2</v>
          </cell>
          <cell r="E1199" t="str">
            <v>LT Bank Deposits - Fgn Curr</v>
          </cell>
          <cell r="F1199" t="str">
            <v>A2</v>
          </cell>
          <cell r="J1199" t="str">
            <v>(P)A2</v>
          </cell>
          <cell r="O1199" t="str">
            <v>P-1</v>
          </cell>
          <cell r="P1199" t="str">
            <v>Not on Watch</v>
          </cell>
        </row>
        <row r="1200">
          <cell r="A1200" t="str">
            <v>Banque Populaire Occitane</v>
          </cell>
          <cell r="B1200" t="str">
            <v>FRANCE</v>
          </cell>
          <cell r="C1200" t="str">
            <v>Negative</v>
          </cell>
          <cell r="D1200" t="str">
            <v>A2</v>
          </cell>
          <cell r="E1200" t="str">
            <v>LT Bank Deposits - Fgn Curr</v>
          </cell>
          <cell r="F1200" t="str">
            <v>A2</v>
          </cell>
          <cell r="O1200" t="str">
            <v>P-1</v>
          </cell>
          <cell r="P1200" t="str">
            <v>Not on Watch</v>
          </cell>
        </row>
        <row r="1201">
          <cell r="A1201" t="str">
            <v>Banque Populaire Rives de Paris</v>
          </cell>
          <cell r="B1201" t="str">
            <v>FRANCE</v>
          </cell>
          <cell r="C1201" t="str">
            <v>Negative</v>
          </cell>
          <cell r="D1201" t="str">
            <v>A2</v>
          </cell>
          <cell r="E1201" t="str">
            <v>LT Bank Deposits - Fgn Curr</v>
          </cell>
          <cell r="F1201" t="str">
            <v>A2</v>
          </cell>
          <cell r="J1201" t="str">
            <v>(P)A2</v>
          </cell>
          <cell r="O1201" t="str">
            <v>P-1</v>
          </cell>
          <cell r="P1201" t="str">
            <v>Not on Watch</v>
          </cell>
        </row>
        <row r="1202">
          <cell r="A1202" t="str">
            <v>Banque Populaire Val de France</v>
          </cell>
          <cell r="B1202" t="str">
            <v>FRANCE</v>
          </cell>
          <cell r="C1202" t="str">
            <v>Negative</v>
          </cell>
          <cell r="D1202" t="str">
            <v>A2</v>
          </cell>
          <cell r="E1202" t="str">
            <v>LT Bank Deposits - Fgn Curr</v>
          </cell>
          <cell r="F1202" t="str">
            <v>A2</v>
          </cell>
          <cell r="J1202" t="str">
            <v>(P)A2</v>
          </cell>
          <cell r="O1202" t="str">
            <v>P-1</v>
          </cell>
          <cell r="P1202" t="str">
            <v>Not on Watch</v>
          </cell>
        </row>
        <row r="1203">
          <cell r="A1203" t="str">
            <v>Bantrab Senior Trust</v>
          </cell>
          <cell r="B1203" t="str">
            <v>CAYMAN ISLANDS</v>
          </cell>
          <cell r="C1203" t="str">
            <v>Stable</v>
          </cell>
          <cell r="D1203" t="str">
            <v>Ba3</v>
          </cell>
          <cell r="E1203" t="str">
            <v>BACKED Senior Unsecured - Fgn Curr</v>
          </cell>
          <cell r="P1203" t="str">
            <v>Not on Watch</v>
          </cell>
        </row>
        <row r="1204">
          <cell r="A1204" t="str">
            <v>Barclays Bank of Canada</v>
          </cell>
          <cell r="B1204" t="str">
            <v>CANADA</v>
          </cell>
          <cell r="C1204" t="str">
            <v>No Outlook</v>
          </cell>
          <cell r="O1204" t="str">
            <v>P-1</v>
          </cell>
          <cell r="P1204" t="str">
            <v>Not on Watch</v>
          </cell>
        </row>
        <row r="1205">
          <cell r="A1205" t="str">
            <v>Barclays Bank plc Hong Kong</v>
          </cell>
          <cell r="B1205" t="str">
            <v>HONG KONG</v>
          </cell>
          <cell r="C1205" t="str">
            <v>Negative</v>
          </cell>
          <cell r="O1205" t="str">
            <v>P-1</v>
          </cell>
          <cell r="P1205" t="str">
            <v>Not on Watch</v>
          </cell>
        </row>
        <row r="1206">
          <cell r="A1206" t="str">
            <v>Barclays Bank PLC, Australia Branch</v>
          </cell>
          <cell r="B1206" t="str">
            <v>AUSTRALIA</v>
          </cell>
          <cell r="C1206" t="str">
            <v>Negative</v>
          </cell>
          <cell r="D1206" t="str">
            <v>A2</v>
          </cell>
          <cell r="E1206" t="str">
            <v>Senior Unsecured - Dom Curr</v>
          </cell>
          <cell r="J1206" t="str">
            <v>A2</v>
          </cell>
          <cell r="O1206" t="str">
            <v>P-1</v>
          </cell>
          <cell r="P1206" t="str">
            <v>Not on Watch</v>
          </cell>
        </row>
        <row r="1207">
          <cell r="A1207" t="str">
            <v>Barclays Bank PLC, Paris</v>
          </cell>
          <cell r="B1207" t="str">
            <v>FRANCE</v>
          </cell>
          <cell r="C1207" t="str">
            <v>Negative</v>
          </cell>
          <cell r="D1207" t="str">
            <v>A2</v>
          </cell>
          <cell r="E1207" t="str">
            <v>LT Bank Deposits - Fgn Curr</v>
          </cell>
          <cell r="F1207" t="str">
            <v>A2</v>
          </cell>
          <cell r="J1207" t="str">
            <v>(P)A2</v>
          </cell>
          <cell r="O1207" t="str">
            <v>P-1</v>
          </cell>
          <cell r="P1207" t="str">
            <v>Not on Watch</v>
          </cell>
        </row>
        <row r="1208">
          <cell r="A1208" t="str">
            <v>Barclays Bank PLC, Singapore</v>
          </cell>
          <cell r="B1208" t="str">
            <v>SINGAPORE</v>
          </cell>
          <cell r="C1208" t="str">
            <v>No Outlook</v>
          </cell>
          <cell r="O1208" t="str">
            <v>P-1</v>
          </cell>
          <cell r="P1208" t="str">
            <v>Not on Watch</v>
          </cell>
        </row>
        <row r="1209">
          <cell r="A1209" t="str">
            <v>Barclays Bank PLC, Tokyo</v>
          </cell>
          <cell r="B1209" t="str">
            <v>JAPAN</v>
          </cell>
          <cell r="C1209" t="str">
            <v>No Outlook</v>
          </cell>
          <cell r="O1209" t="str">
            <v>P-1</v>
          </cell>
          <cell r="P1209" t="str">
            <v>Not on Watch</v>
          </cell>
        </row>
        <row r="1210">
          <cell r="A1210" t="str">
            <v>Barclays Capital (Cayman), Ltd.</v>
          </cell>
          <cell r="B1210" t="str">
            <v>CAYMAN ISLANDS</v>
          </cell>
          <cell r="C1210" t="str">
            <v>Negative (multiple)</v>
          </cell>
          <cell r="D1210" t="str">
            <v>(P)A2</v>
          </cell>
          <cell r="E1210" t="str">
            <v>BACKED Senior Unsecured MTN - Fgn Curr</v>
          </cell>
          <cell r="O1210" t="str">
            <v>(P)P-1</v>
          </cell>
          <cell r="P1210" t="str">
            <v>Not on Watch</v>
          </cell>
        </row>
        <row r="1211">
          <cell r="A1211" t="str">
            <v>Barclays Financial LLC</v>
          </cell>
          <cell r="B1211" t="str">
            <v>UNITED KINGDOM</v>
          </cell>
          <cell r="C1211" t="str">
            <v>Negative</v>
          </cell>
          <cell r="D1211" t="str">
            <v>A2</v>
          </cell>
          <cell r="E1211" t="str">
            <v>BACKED Senior Unsecured - Fgn Curr</v>
          </cell>
          <cell r="O1211" t="str">
            <v>(P)P-1</v>
          </cell>
          <cell r="P1211" t="str">
            <v>Not on Watch</v>
          </cell>
        </row>
        <row r="1212">
          <cell r="A1212" t="str">
            <v>Barclays Overseas Capital Corp. B.V.</v>
          </cell>
          <cell r="B1212" t="str">
            <v>NETHERLANDS</v>
          </cell>
          <cell r="C1212" t="str">
            <v>Negative (multiple)</v>
          </cell>
          <cell r="D1212" t="str">
            <v>(P)A2</v>
          </cell>
          <cell r="E1212" t="str">
            <v>BACKED Senior Unsecured MTN - Fgn Curr</v>
          </cell>
          <cell r="O1212" t="str">
            <v>(P)P-1</v>
          </cell>
          <cell r="P1212" t="str">
            <v>Not on Watch</v>
          </cell>
        </row>
        <row r="1213">
          <cell r="A1213" t="str">
            <v>Barclays Overseas Investment Company B.V.</v>
          </cell>
          <cell r="B1213" t="str">
            <v>NETHERLANDS</v>
          </cell>
          <cell r="C1213" t="str">
            <v>Negative (multiple)</v>
          </cell>
          <cell r="D1213" t="str">
            <v>(P)A2</v>
          </cell>
          <cell r="E1213" t="str">
            <v>BACKED Senior Unsecured MTN - Fgn Curr</v>
          </cell>
          <cell r="O1213" t="str">
            <v>(P)P-1</v>
          </cell>
          <cell r="P1213" t="str">
            <v>Not on Watch</v>
          </cell>
        </row>
        <row r="1214">
          <cell r="A1214" t="str">
            <v>Barclays Plc</v>
          </cell>
          <cell r="B1214" t="str">
            <v>UNITED KINGDOM</v>
          </cell>
          <cell r="C1214" t="str">
            <v>Negative (multiple)</v>
          </cell>
          <cell r="D1214" t="str">
            <v>A3</v>
          </cell>
          <cell r="E1214" t="str">
            <v>LT Issuer Rating - Dom Curr</v>
          </cell>
          <cell r="J1214" t="str">
            <v>(P)A3</v>
          </cell>
          <cell r="K1214" t="str">
            <v>Ba1</v>
          </cell>
          <cell r="O1214" t="str">
            <v>P-2</v>
          </cell>
          <cell r="P1214" t="str">
            <v>Not on Watch</v>
          </cell>
        </row>
        <row r="1215">
          <cell r="A1215" t="str">
            <v>Barclays SLCSM Funding BV</v>
          </cell>
          <cell r="B1215" t="str">
            <v>NETHERLANDS</v>
          </cell>
          <cell r="C1215" t="str">
            <v>Negative (multiple)</v>
          </cell>
          <cell r="D1215" t="str">
            <v>A2</v>
          </cell>
          <cell r="E1215" t="str">
            <v>BACKED Senior Unsecured - Fgn Curr</v>
          </cell>
          <cell r="P1215" t="str">
            <v>Not on Watch</v>
          </cell>
        </row>
        <row r="1216">
          <cell r="A1216" t="str">
            <v>Barclays US CCP Funding LLC</v>
          </cell>
          <cell r="B1216" t="str">
            <v>UNITED STATES</v>
          </cell>
          <cell r="C1216" t="str">
            <v>No Outlook</v>
          </cell>
          <cell r="O1216" t="str">
            <v>P-1</v>
          </cell>
          <cell r="P1216" t="str">
            <v>Not on Watch</v>
          </cell>
        </row>
        <row r="1217">
          <cell r="A1217" t="str">
            <v>Barclays US Funding LLC</v>
          </cell>
          <cell r="B1217" t="str">
            <v>UNITED STATES</v>
          </cell>
          <cell r="C1217" t="str">
            <v>No Outlook</v>
          </cell>
          <cell r="O1217" t="str">
            <v>P-1</v>
          </cell>
          <cell r="P1217" t="str">
            <v>Not on Watch</v>
          </cell>
        </row>
        <row r="1218">
          <cell r="A1218" t="str">
            <v>Barnett Capital Trust III</v>
          </cell>
          <cell r="B1218" t="str">
            <v>UNITED STATES</v>
          </cell>
          <cell r="C1218" t="str">
            <v>Stable</v>
          </cell>
          <cell r="D1218" t="str">
            <v>Ba1</v>
          </cell>
          <cell r="E1218" t="str">
            <v>BACKED Pref. Stock - Dom Curr</v>
          </cell>
          <cell r="P1218" t="str">
            <v>Not on Watch</v>
          </cell>
        </row>
        <row r="1219">
          <cell r="A1219" t="str">
            <v>BAWAG Capital Finance (Jersey) II Limited</v>
          </cell>
          <cell r="B1219" t="str">
            <v>JERSEY</v>
          </cell>
          <cell r="C1219" t="str">
            <v>Positive</v>
          </cell>
          <cell r="D1219" t="str">
            <v>B1</v>
          </cell>
          <cell r="E1219" t="str">
            <v>Pref. Stock Non-cumulative - Fgn Curr</v>
          </cell>
          <cell r="P1219" t="str">
            <v>Not on Watch</v>
          </cell>
        </row>
        <row r="1220">
          <cell r="A1220" t="str">
            <v>Bayerische Hypo-Und Vereinsbk AG, Paris Br.</v>
          </cell>
          <cell r="B1220" t="str">
            <v>FRANCE</v>
          </cell>
          <cell r="C1220" t="str">
            <v>No Outlook</v>
          </cell>
          <cell r="O1220" t="str">
            <v>P-2</v>
          </cell>
          <cell r="P1220" t="str">
            <v>Not on Watch</v>
          </cell>
        </row>
        <row r="1221">
          <cell r="A1221" t="str">
            <v>Bayerische Landesbank, (London Branch)</v>
          </cell>
          <cell r="B1221" t="str">
            <v>UNITED KINGDOM</v>
          </cell>
          <cell r="C1221" t="str">
            <v>Negative (multiple)</v>
          </cell>
          <cell r="D1221" t="str">
            <v>A3</v>
          </cell>
          <cell r="E1221" t="str">
            <v>LT Bank Deposits - Fgn Curr</v>
          </cell>
          <cell r="F1221" t="str">
            <v>A3</v>
          </cell>
          <cell r="J1221" t="str">
            <v>Aaa</v>
          </cell>
          <cell r="K1221" t="str">
            <v>(P)Ba1</v>
          </cell>
          <cell r="L1221" t="str">
            <v>(P)Caa1</v>
          </cell>
          <cell r="P1221" t="str">
            <v>Not on Watch</v>
          </cell>
        </row>
        <row r="1222">
          <cell r="A1222" t="str">
            <v>Bayerische Landesbank, (New York Branch)</v>
          </cell>
          <cell r="B1222" t="str">
            <v>UNITED STATES</v>
          </cell>
          <cell r="C1222" t="str">
            <v>Negative (multiple)</v>
          </cell>
          <cell r="D1222" t="str">
            <v>A3</v>
          </cell>
          <cell r="E1222" t="str">
            <v>LT Bank Deposits - Dom Curr</v>
          </cell>
          <cell r="F1222" t="str">
            <v>A3</v>
          </cell>
          <cell r="J1222" t="str">
            <v>A3</v>
          </cell>
          <cell r="K1222" t="str">
            <v>(P)Ba1</v>
          </cell>
          <cell r="O1222" t="str">
            <v>P-1</v>
          </cell>
          <cell r="P1222" t="str">
            <v>Not on Watch</v>
          </cell>
        </row>
        <row r="1223">
          <cell r="A1223" t="str">
            <v>Bayerische Landesbank, (Paris Branch)</v>
          </cell>
          <cell r="B1223" t="str">
            <v>FRANCE</v>
          </cell>
          <cell r="C1223" t="str">
            <v>Negative (multiple)</v>
          </cell>
          <cell r="D1223" t="str">
            <v>A3</v>
          </cell>
          <cell r="E1223" t="str">
            <v>LT Bank Deposits - Fgn Curr</v>
          </cell>
          <cell r="F1223" t="str">
            <v>A3</v>
          </cell>
          <cell r="J1223" t="str">
            <v>(P)A3</v>
          </cell>
          <cell r="K1223" t="str">
            <v>(P)Ba1</v>
          </cell>
          <cell r="L1223" t="str">
            <v>(P)Caa1</v>
          </cell>
          <cell r="O1223" t="str">
            <v>P-1</v>
          </cell>
          <cell r="P1223" t="str">
            <v>Not on Watch</v>
          </cell>
        </row>
        <row r="1224">
          <cell r="A1224" t="str">
            <v>Bayerische Vereinsbank A.G., Paris Branch</v>
          </cell>
          <cell r="B1224" t="str">
            <v>FRANCE</v>
          </cell>
          <cell r="C1224" t="str">
            <v>Negative</v>
          </cell>
          <cell r="D1224" t="str">
            <v>Baa1</v>
          </cell>
          <cell r="E1224" t="str">
            <v>LT Bank Deposits - Dom Curr</v>
          </cell>
          <cell r="F1224" t="str">
            <v>Aa2</v>
          </cell>
          <cell r="J1224" t="str">
            <v>Aa2</v>
          </cell>
          <cell r="O1224" t="str">
            <v>P-2</v>
          </cell>
          <cell r="P1224" t="str">
            <v>Not on Watch</v>
          </cell>
        </row>
        <row r="1225">
          <cell r="A1225" t="str">
            <v>BayernLB Capital Trust I</v>
          </cell>
          <cell r="B1225" t="str">
            <v>UNITED STATES</v>
          </cell>
          <cell r="C1225" t="str">
            <v>Stable</v>
          </cell>
          <cell r="D1225" t="str">
            <v>Ca</v>
          </cell>
          <cell r="E1225" t="str">
            <v>Pref. Stock Non-cumulative - Dom Curr</v>
          </cell>
          <cell r="P1225" t="str">
            <v>Not on Watch</v>
          </cell>
        </row>
        <row r="1226">
          <cell r="A1226" t="str">
            <v>BB&amp;T Corporation</v>
          </cell>
          <cell r="B1226" t="str">
            <v>UNITED STATES</v>
          </cell>
          <cell r="C1226" t="str">
            <v>Stable</v>
          </cell>
          <cell r="D1226" t="str">
            <v>A2</v>
          </cell>
          <cell r="E1226" t="str">
            <v>LT Issuer Rating</v>
          </cell>
          <cell r="J1226" t="str">
            <v>A2</v>
          </cell>
          <cell r="K1226" t="str">
            <v>A3</v>
          </cell>
          <cell r="M1226" t="str">
            <v>(P)Baa1</v>
          </cell>
          <cell r="N1226" t="str">
            <v>Baa2</v>
          </cell>
          <cell r="O1226" t="str">
            <v>P-1</v>
          </cell>
          <cell r="P1226" t="str">
            <v>Not on Watch</v>
          </cell>
        </row>
        <row r="1227">
          <cell r="A1227" t="str">
            <v>BBVA Bancomer, S.A. Texas Agency</v>
          </cell>
          <cell r="B1227" t="str">
            <v>UNITED STATES</v>
          </cell>
          <cell r="C1227" t="str">
            <v>Stable (multiple)</v>
          </cell>
          <cell r="D1227" t="str">
            <v>A2</v>
          </cell>
          <cell r="E1227" t="str">
            <v>Senior Unsecured - Dom Curr</v>
          </cell>
          <cell r="J1227" t="str">
            <v>A2</v>
          </cell>
          <cell r="K1227" t="str">
            <v>Baa2</v>
          </cell>
          <cell r="L1227" t="str">
            <v>Baa3</v>
          </cell>
          <cell r="P1227" t="str">
            <v>Not on Watch</v>
          </cell>
        </row>
        <row r="1228">
          <cell r="A1228" t="str">
            <v>BBVA Bancomer, S.A., Grand Cayman Branch</v>
          </cell>
          <cell r="B1228" t="str">
            <v>CAYMAN ISLANDS</v>
          </cell>
          <cell r="C1228" t="str">
            <v>Stable</v>
          </cell>
          <cell r="D1228" t="str">
            <v>Baa3</v>
          </cell>
          <cell r="E1228" t="str">
            <v>BACKED Junior Subordinate - Fgn Curr</v>
          </cell>
          <cell r="P1228" t="str">
            <v>Not on Watch</v>
          </cell>
        </row>
        <row r="1229">
          <cell r="A1229" t="str">
            <v>BBVA Capital Finance, S.A Unipersonal</v>
          </cell>
          <cell r="B1229" t="str">
            <v>SPAIN</v>
          </cell>
          <cell r="C1229" t="str">
            <v>Stable</v>
          </cell>
          <cell r="D1229" t="str">
            <v>Ba3</v>
          </cell>
          <cell r="E1229" t="str">
            <v>BACKED Pref. Stock Non-cumulative - Dom Curr</v>
          </cell>
          <cell r="P1229" t="str">
            <v>Not on Watch</v>
          </cell>
        </row>
        <row r="1230">
          <cell r="A1230" t="str">
            <v>BBVA Capital Funding Limited</v>
          </cell>
          <cell r="B1230" t="str">
            <v>CAYMAN ISLANDS</v>
          </cell>
          <cell r="C1230" t="str">
            <v>Stable</v>
          </cell>
          <cell r="D1230" t="str">
            <v>Baa3</v>
          </cell>
          <cell r="E1230" t="str">
            <v>BACKED Subordinate - Fgn Curr</v>
          </cell>
          <cell r="P1230" t="str">
            <v>Not on Watch</v>
          </cell>
        </row>
        <row r="1231">
          <cell r="A1231" t="str">
            <v>BBVA Compass Bancshares, Inc.</v>
          </cell>
          <cell r="B1231" t="str">
            <v>UNITED STATES</v>
          </cell>
          <cell r="C1231" t="str">
            <v>Stable</v>
          </cell>
          <cell r="D1231" t="str">
            <v>Baa3</v>
          </cell>
          <cell r="E1231" t="str">
            <v>LT Issuer Rating</v>
          </cell>
          <cell r="P1231" t="str">
            <v>Not on Watch</v>
          </cell>
        </row>
        <row r="1232">
          <cell r="A1232" t="str">
            <v>BBVA Global Finance Ltd.</v>
          </cell>
          <cell r="B1232" t="str">
            <v>CAYMAN ISLANDS</v>
          </cell>
          <cell r="C1232" t="str">
            <v>Positive (multiple)</v>
          </cell>
          <cell r="D1232" t="str">
            <v>(P)Baa2</v>
          </cell>
          <cell r="E1232" t="str">
            <v>BACKED Senior Unsec. Shelf - Fgn Curr</v>
          </cell>
          <cell r="O1232" t="str">
            <v>(P)P-2</v>
          </cell>
          <cell r="P1232" t="str">
            <v>Not on Watch</v>
          </cell>
        </row>
        <row r="1233">
          <cell r="A1233" t="str">
            <v>BBVA Global Markets B.V.</v>
          </cell>
          <cell r="B1233" t="str">
            <v>NETHERLANDS</v>
          </cell>
          <cell r="C1233" t="str">
            <v>Positive</v>
          </cell>
          <cell r="D1233" t="str">
            <v>Baa2</v>
          </cell>
          <cell r="E1233" t="str">
            <v>BACKED Senior Unsecured - Fgn Curr</v>
          </cell>
          <cell r="O1233" t="str">
            <v>(P)P-2</v>
          </cell>
          <cell r="P1233" t="str">
            <v>Not on Watch</v>
          </cell>
        </row>
        <row r="1234">
          <cell r="A1234" t="str">
            <v>BBVA International Limited</v>
          </cell>
          <cell r="B1234" t="str">
            <v>SPAIN</v>
          </cell>
          <cell r="C1234" t="str">
            <v>Stable</v>
          </cell>
          <cell r="D1234" t="str">
            <v>Ba3</v>
          </cell>
          <cell r="E1234" t="str">
            <v>BACKED Pref. Stock Non-cumulative - Dom Curr</v>
          </cell>
          <cell r="P1234" t="str">
            <v>Not on Watch</v>
          </cell>
        </row>
        <row r="1235">
          <cell r="A1235" t="str">
            <v>BBVA International Pref S.A. Unipersonal</v>
          </cell>
          <cell r="B1235" t="str">
            <v>SPAIN</v>
          </cell>
          <cell r="C1235" t="str">
            <v>Stable</v>
          </cell>
          <cell r="D1235" t="str">
            <v>Ba3</v>
          </cell>
          <cell r="E1235" t="str">
            <v>BACKED Pref. Stock Non-cumulative - Fgn Curr</v>
          </cell>
          <cell r="P1235" t="str">
            <v>Not on Watch</v>
          </cell>
        </row>
        <row r="1236">
          <cell r="A1236" t="str">
            <v>BBVA Senior Finance, S.A. Unipersonal</v>
          </cell>
          <cell r="B1236" t="str">
            <v>SPAIN</v>
          </cell>
          <cell r="C1236" t="str">
            <v>Positive</v>
          </cell>
          <cell r="D1236" t="str">
            <v>Baa2</v>
          </cell>
          <cell r="E1236" t="str">
            <v>BACKED Senior Unsecured - Fgn Curr</v>
          </cell>
          <cell r="O1236" t="str">
            <v>P-2</v>
          </cell>
          <cell r="P1236" t="str">
            <v>Not on Watch</v>
          </cell>
        </row>
        <row r="1237">
          <cell r="A1237" t="str">
            <v>BBVA Subordinated Capital, S.A. Unipersonal</v>
          </cell>
          <cell r="B1237" t="str">
            <v>SPAIN</v>
          </cell>
          <cell r="C1237" t="str">
            <v>Stable</v>
          </cell>
          <cell r="D1237" t="str">
            <v>Baa3</v>
          </cell>
          <cell r="E1237" t="str">
            <v>BACKED Subordinate - Fgn Curr</v>
          </cell>
          <cell r="P1237" t="str">
            <v>Not on Watch</v>
          </cell>
        </row>
        <row r="1238">
          <cell r="A1238" t="str">
            <v>BBVA U.S. Senior, S.A. Unipersonal</v>
          </cell>
          <cell r="B1238" t="str">
            <v>SPAIN</v>
          </cell>
          <cell r="C1238" t="str">
            <v>Positive</v>
          </cell>
          <cell r="D1238" t="str">
            <v>Baa2</v>
          </cell>
          <cell r="E1238" t="str">
            <v>BACKED Senior Unsecured - Fgn Curr</v>
          </cell>
          <cell r="O1238" t="str">
            <v>P-2</v>
          </cell>
          <cell r="P1238" t="str">
            <v>Not on Watch</v>
          </cell>
        </row>
        <row r="1239">
          <cell r="A1239" t="str">
            <v>BCL International Finance Limited</v>
          </cell>
          <cell r="B1239" t="str">
            <v>CAYMAN ISLANDS</v>
          </cell>
          <cell r="C1239" t="str">
            <v>Positive</v>
          </cell>
          <cell r="D1239" t="str">
            <v>Baa2</v>
          </cell>
          <cell r="E1239" t="str">
            <v>BACKED Senior Unsecured - Fgn Curr</v>
          </cell>
          <cell r="P1239" t="str">
            <v>Not on Watch</v>
          </cell>
        </row>
        <row r="1240">
          <cell r="A1240" t="str">
            <v>BCP Finance Bank, Ltd.</v>
          </cell>
          <cell r="B1240" t="str">
            <v>CAYMAN ISLANDS</v>
          </cell>
          <cell r="C1240" t="str">
            <v>Negative</v>
          </cell>
          <cell r="D1240" t="str">
            <v>B1</v>
          </cell>
          <cell r="E1240" t="str">
            <v>BACKED Senior Unsecured - Fgn Curr</v>
          </cell>
          <cell r="O1240" t="str">
            <v>NP</v>
          </cell>
          <cell r="P1240" t="str">
            <v>Not on Watch</v>
          </cell>
        </row>
        <row r="1241">
          <cell r="A1241" t="str">
            <v>BCP Finance Company</v>
          </cell>
          <cell r="B1241" t="str">
            <v>CAYMAN ISLANDS</v>
          </cell>
          <cell r="C1241" t="str">
            <v>Negative</v>
          </cell>
          <cell r="D1241" t="str">
            <v>(P)Caa3</v>
          </cell>
          <cell r="E1241" t="str">
            <v>BACKED Subordinate Shelf - Fgn Curr</v>
          </cell>
          <cell r="P1241" t="str">
            <v>Not on Watch</v>
          </cell>
        </row>
        <row r="1242">
          <cell r="A1242" t="str">
            <v>Belfius Financing Company S.A</v>
          </cell>
          <cell r="B1242" t="str">
            <v>LUXEMBOURG</v>
          </cell>
          <cell r="C1242" t="str">
            <v>Negative (multiple)</v>
          </cell>
          <cell r="D1242" t="str">
            <v>Baa1</v>
          </cell>
          <cell r="E1242" t="str">
            <v>BACKED Senior Unsecured - Fgn Curr</v>
          </cell>
          <cell r="O1242" t="str">
            <v>P-2</v>
          </cell>
          <cell r="P1242" t="str">
            <v>Not on Watch</v>
          </cell>
        </row>
        <row r="1243">
          <cell r="A1243" t="str">
            <v>Berliner Sparkasse</v>
          </cell>
          <cell r="B1243" t="str">
            <v>GERMANY</v>
          </cell>
          <cell r="C1243" t="str">
            <v>Negative</v>
          </cell>
          <cell r="D1243" t="str">
            <v>A1</v>
          </cell>
          <cell r="E1243" t="str">
            <v>LT Bank Deposits - Fgn Curr</v>
          </cell>
          <cell r="F1243" t="str">
            <v>A1</v>
          </cell>
          <cell r="O1243" t="str">
            <v>P-1</v>
          </cell>
          <cell r="P1243" t="str">
            <v>Not on Watch</v>
          </cell>
        </row>
        <row r="1244">
          <cell r="A1244" t="str">
            <v>BES Finance Ltd.</v>
          </cell>
          <cell r="B1244" t="str">
            <v>CAYMAN ISLANDS</v>
          </cell>
          <cell r="C1244" t="str">
            <v>Ratings Under Review</v>
          </cell>
          <cell r="D1244" t="str">
            <v>B3</v>
          </cell>
          <cell r="E1244" t="str">
            <v>BACKED Senior Unsecured - Fgn Curr</v>
          </cell>
          <cell r="O1244" t="str">
            <v>(P)NP</v>
          </cell>
          <cell r="P1244" t="str">
            <v>Possible Downgrade</v>
          </cell>
        </row>
        <row r="1245">
          <cell r="A1245" t="str">
            <v>BFB Leasing S.A., Arrendamento Mercantil</v>
          </cell>
          <cell r="B1245" t="str">
            <v>BRAZIL</v>
          </cell>
          <cell r="C1245" t="str">
            <v>Negative (multiple)</v>
          </cell>
          <cell r="D1245" t="str">
            <v>Baa1</v>
          </cell>
          <cell r="E1245" t="str">
            <v>LT Issuer Rating - Dom Curr</v>
          </cell>
          <cell r="K1245" t="str">
            <v>Baa2</v>
          </cell>
          <cell r="P1245" t="str">
            <v>Not on Watch</v>
          </cell>
        </row>
        <row r="1246">
          <cell r="A1246" t="str">
            <v>Bidvest Bank Limited</v>
          </cell>
          <cell r="B1246" t="str">
            <v>SOUTH AFRICA</v>
          </cell>
          <cell r="C1246" t="str">
            <v>Stable</v>
          </cell>
          <cell r="P1246" t="str">
            <v>Not on Watch</v>
          </cell>
        </row>
        <row r="1247">
          <cell r="A1247" t="str">
            <v>BMO Capital Trust II</v>
          </cell>
          <cell r="B1247" t="str">
            <v>CANADA</v>
          </cell>
          <cell r="C1247" t="str">
            <v>Stable</v>
          </cell>
          <cell r="D1247" t="str">
            <v>Baa2</v>
          </cell>
          <cell r="E1247" t="str">
            <v>Pref. Stock - Dom Curr</v>
          </cell>
          <cell r="M1247" t="str">
            <v>Baa2</v>
          </cell>
          <cell r="P1247" t="str">
            <v>Not on Watch</v>
          </cell>
        </row>
        <row r="1248">
          <cell r="A1248" t="str">
            <v>BMO Financial Corp.</v>
          </cell>
          <cell r="B1248" t="str">
            <v>UNITED STATES</v>
          </cell>
          <cell r="C1248" t="str">
            <v>Stable</v>
          </cell>
          <cell r="D1248" t="str">
            <v>A3</v>
          </cell>
          <cell r="E1248" t="str">
            <v>LT Issuer Rating - Dom Curr</v>
          </cell>
          <cell r="P1248" t="str">
            <v>Not on Watch</v>
          </cell>
        </row>
        <row r="1249">
          <cell r="A1249" t="str">
            <v>BMO Subordinated Notes Trust</v>
          </cell>
          <cell r="B1249" t="str">
            <v>CANADA</v>
          </cell>
          <cell r="C1249" t="str">
            <v>Stable</v>
          </cell>
          <cell r="D1249" t="str">
            <v>A3</v>
          </cell>
          <cell r="E1249" t="str">
            <v>BACKED Subordinate - Dom Curr</v>
          </cell>
          <cell r="P1249" t="str">
            <v>Not on Watch</v>
          </cell>
        </row>
        <row r="1250">
          <cell r="A1250" t="str">
            <v>BNDES Participacoes S.A. - BNDESPAR</v>
          </cell>
          <cell r="B1250" t="str">
            <v>BRAZIL</v>
          </cell>
          <cell r="C1250" t="str">
            <v>Negative (multiple)</v>
          </cell>
          <cell r="D1250" t="str">
            <v>Baa2</v>
          </cell>
          <cell r="E1250" t="str">
            <v>LT Issuer Rating - Dom Curr</v>
          </cell>
          <cell r="J1250" t="str">
            <v>Baa2</v>
          </cell>
          <cell r="P1250" t="str">
            <v>Not on Watch</v>
          </cell>
        </row>
        <row r="1251">
          <cell r="A1251" t="str">
            <v>BNP Paribas (Argentina)</v>
          </cell>
          <cell r="B1251" t="str">
            <v>ARGENTINA</v>
          </cell>
          <cell r="C1251" t="str">
            <v>Negative</v>
          </cell>
          <cell r="D1251" t="str">
            <v>Caa2</v>
          </cell>
          <cell r="E1251" t="str">
            <v>LT Bank Deposits - Fgn Curr</v>
          </cell>
          <cell r="F1251" t="str">
            <v>Caa2</v>
          </cell>
          <cell r="O1251" t="str">
            <v>NP</v>
          </cell>
          <cell r="P1251" t="str">
            <v>Not on Watch</v>
          </cell>
        </row>
        <row r="1252">
          <cell r="A1252" t="str">
            <v>BNP Paribas Canada</v>
          </cell>
          <cell r="B1252" t="str">
            <v>CANADA</v>
          </cell>
          <cell r="C1252" t="str">
            <v>No Outlook</v>
          </cell>
          <cell r="O1252" t="str">
            <v>P-1</v>
          </cell>
          <cell r="P1252" t="str">
            <v>Not on Watch</v>
          </cell>
        </row>
        <row r="1253">
          <cell r="A1253" t="str">
            <v>BNP Paribas Finance, Inc.</v>
          </cell>
          <cell r="B1253" t="str">
            <v>UNITED STATES</v>
          </cell>
          <cell r="C1253" t="str">
            <v>No Outlook</v>
          </cell>
          <cell r="O1253" t="str">
            <v>P-1</v>
          </cell>
          <cell r="P1253" t="str">
            <v>Not on Watch</v>
          </cell>
        </row>
        <row r="1254">
          <cell r="A1254" t="str">
            <v>BNP Paribas Fortis Funding</v>
          </cell>
          <cell r="B1254" t="str">
            <v>LUXEMBOURG</v>
          </cell>
          <cell r="C1254" t="str">
            <v>Negative (multiple)</v>
          </cell>
          <cell r="D1254" t="str">
            <v>A2</v>
          </cell>
          <cell r="E1254" t="str">
            <v>BACKED Senior Unsecured - Fgn Curr</v>
          </cell>
          <cell r="O1254" t="str">
            <v>P-1</v>
          </cell>
          <cell r="P1254" t="str">
            <v>Not on Watch</v>
          </cell>
        </row>
        <row r="1255">
          <cell r="A1255" t="str">
            <v>BNP Paribas US Medium-Term Note Program LLC</v>
          </cell>
          <cell r="B1255" t="str">
            <v>UNITED STATES</v>
          </cell>
          <cell r="C1255" t="str">
            <v>Negative</v>
          </cell>
          <cell r="D1255" t="str">
            <v>A1</v>
          </cell>
          <cell r="E1255" t="str">
            <v>BACKED Senior Unsecured - Dom Curr</v>
          </cell>
          <cell r="O1255" t="str">
            <v>(P)P-1</v>
          </cell>
          <cell r="P1255" t="str">
            <v>Not on Watch</v>
          </cell>
        </row>
        <row r="1256">
          <cell r="A1256" t="str">
            <v>BNP Paribas, Australian Branch</v>
          </cell>
          <cell r="B1256" t="str">
            <v>AUSTRALIA</v>
          </cell>
          <cell r="C1256" t="str">
            <v>Negative</v>
          </cell>
          <cell r="D1256" t="str">
            <v>A1</v>
          </cell>
          <cell r="E1256" t="str">
            <v>Senior Unsecured - Dom Curr</v>
          </cell>
          <cell r="J1256" t="str">
            <v>A1</v>
          </cell>
          <cell r="O1256" t="str">
            <v>(P)P-1</v>
          </cell>
          <cell r="P1256" t="str">
            <v>Not on Watch</v>
          </cell>
        </row>
        <row r="1257">
          <cell r="A1257" t="str">
            <v>BNP Paribas, New York Branch</v>
          </cell>
          <cell r="B1257" t="str">
            <v>UNITED STATES</v>
          </cell>
          <cell r="C1257" t="str">
            <v>Negative</v>
          </cell>
          <cell r="D1257" t="str">
            <v>A1</v>
          </cell>
          <cell r="E1257" t="str">
            <v>LT Bank Deposits - Dom Curr</v>
          </cell>
          <cell r="F1257" t="str">
            <v>A1</v>
          </cell>
          <cell r="O1257" t="str">
            <v>P-1</v>
          </cell>
          <cell r="P1257" t="str">
            <v>Not on Watch</v>
          </cell>
        </row>
        <row r="1258">
          <cell r="A1258" t="str">
            <v>BNY Institutional Capital Trust A</v>
          </cell>
          <cell r="B1258" t="str">
            <v>UNITED STATES</v>
          </cell>
          <cell r="C1258" t="str">
            <v>Stable</v>
          </cell>
          <cell r="D1258" t="str">
            <v>A3</v>
          </cell>
          <cell r="E1258" t="str">
            <v>BACKED Pref. Stock - Dom Curr</v>
          </cell>
          <cell r="P1258" t="str">
            <v>Not on Watch</v>
          </cell>
        </row>
        <row r="1259">
          <cell r="A1259" t="str">
            <v>BOK Financial Corporation</v>
          </cell>
          <cell r="B1259" t="str">
            <v>UNITED STATES</v>
          </cell>
          <cell r="C1259" t="str">
            <v>Stable</v>
          </cell>
          <cell r="D1259" t="str">
            <v>A2</v>
          </cell>
          <cell r="E1259" t="str">
            <v>LT Issuer Rating - Dom Curr</v>
          </cell>
          <cell r="P1259" t="str">
            <v>Not on Watch</v>
          </cell>
        </row>
        <row r="1260">
          <cell r="A1260" t="str">
            <v>BPE Capital International Limited</v>
          </cell>
          <cell r="B1260" t="str">
            <v>CAYMAN ISLANDS</v>
          </cell>
          <cell r="C1260" t="str">
            <v>Negative</v>
          </cell>
          <cell r="D1260" t="str">
            <v>(P)B2</v>
          </cell>
          <cell r="E1260" t="str">
            <v>BACKED Subordinate MTN - Fgn Curr</v>
          </cell>
          <cell r="P1260" t="str">
            <v>Not on Watch</v>
          </cell>
        </row>
        <row r="1261">
          <cell r="A1261" t="str">
            <v>BPE Finance International Limited</v>
          </cell>
          <cell r="B1261" t="str">
            <v>CAYMAN ISLANDS</v>
          </cell>
          <cell r="C1261" t="str">
            <v>Negative</v>
          </cell>
          <cell r="D1261" t="str">
            <v>Ba3</v>
          </cell>
          <cell r="E1261" t="str">
            <v>BACKED Senior Unsecured - Fgn Curr</v>
          </cell>
          <cell r="P1261" t="str">
            <v>Not on Watch</v>
          </cell>
        </row>
        <row r="1262">
          <cell r="A1262" t="str">
            <v>BPE Financiaciones, S.A.</v>
          </cell>
          <cell r="B1262" t="str">
            <v>SPAIN</v>
          </cell>
          <cell r="C1262" t="str">
            <v>Negative</v>
          </cell>
          <cell r="D1262" t="str">
            <v>Ba3</v>
          </cell>
          <cell r="E1262" t="str">
            <v>BACKED Senior Unsecured - Dom Curr</v>
          </cell>
          <cell r="P1262" t="str">
            <v>Not on Watch</v>
          </cell>
        </row>
        <row r="1263">
          <cell r="A1263" t="str">
            <v>Bpifrance Financement</v>
          </cell>
          <cell r="B1263" t="str">
            <v>FRANCE</v>
          </cell>
          <cell r="C1263" t="str">
            <v>Negative</v>
          </cell>
          <cell r="D1263" t="str">
            <v>Aa1</v>
          </cell>
          <cell r="E1263" t="str">
            <v>BACKED Senior Unsecured - Fgn Curr</v>
          </cell>
          <cell r="O1263" t="str">
            <v>P-1</v>
          </cell>
          <cell r="P1263" t="str">
            <v>Not on Watch</v>
          </cell>
        </row>
        <row r="1264">
          <cell r="A1264" t="str">
            <v>BPM Capital Trust I</v>
          </cell>
          <cell r="B1264" t="str">
            <v>UNITED STATES</v>
          </cell>
          <cell r="C1264" t="str">
            <v>Negative</v>
          </cell>
          <cell r="D1264" t="str">
            <v>Caa3</v>
          </cell>
          <cell r="E1264" t="str">
            <v>BACKED Pref. Stock Non-cumulative - Fgn Curr</v>
          </cell>
          <cell r="P1264" t="str">
            <v>Not on Watch</v>
          </cell>
        </row>
        <row r="1265">
          <cell r="A1265" t="str">
            <v>BTMU (Curacao) Holdings N.V.</v>
          </cell>
          <cell r="B1265" t="str">
            <v>CURACAO</v>
          </cell>
          <cell r="C1265" t="str">
            <v>Stable</v>
          </cell>
          <cell r="D1265" t="str">
            <v>A1</v>
          </cell>
          <cell r="E1265" t="str">
            <v>BACKED Subordinate - Fgn Curr</v>
          </cell>
          <cell r="P1265" t="str">
            <v>Not on Watch</v>
          </cell>
        </row>
        <row r="1266">
          <cell r="A1266" t="str">
            <v>Burgan Finance No.1 (Jersey) Limited</v>
          </cell>
          <cell r="B1266" t="str">
            <v>JERSEY</v>
          </cell>
          <cell r="C1266" t="str">
            <v>Stable</v>
          </cell>
          <cell r="D1266" t="str">
            <v>Ba1</v>
          </cell>
          <cell r="E1266" t="str">
            <v>BACKED Subordinate - Fgn Curr</v>
          </cell>
          <cell r="P1266" t="str">
            <v>Not on Watch</v>
          </cell>
        </row>
        <row r="1267">
          <cell r="A1267" t="str">
            <v>Cagamas Berhad</v>
          </cell>
          <cell r="B1267" t="str">
            <v>MALAYSIA</v>
          </cell>
          <cell r="C1267" t="str">
            <v>Positive</v>
          </cell>
          <cell r="D1267" t="str">
            <v>A3</v>
          </cell>
          <cell r="E1267" t="str">
            <v>LT Issuer Rating - Fgn Curr</v>
          </cell>
          <cell r="O1267" t="str">
            <v>P-2</v>
          </cell>
          <cell r="P1267" t="str">
            <v>Not On Watch</v>
          </cell>
        </row>
        <row r="1268">
          <cell r="A1268" t="str">
            <v>Cagamas Global P.L.C.</v>
          </cell>
          <cell r="B1268" t="str">
            <v>MALAYSIA</v>
          </cell>
          <cell r="C1268" t="str">
            <v>Positive</v>
          </cell>
          <cell r="D1268" t="str">
            <v>(P)A3</v>
          </cell>
          <cell r="E1268" t="str">
            <v>BACKED Senior Unsecured MTN - Fgn Curr</v>
          </cell>
          <cell r="P1268" t="str">
            <v>Not on Watch</v>
          </cell>
        </row>
        <row r="1269">
          <cell r="A1269" t="str">
            <v>Caisse Autonome de Refinancement</v>
          </cell>
          <cell r="B1269" t="str">
            <v>FRANCE</v>
          </cell>
          <cell r="C1269" t="str">
            <v>Negative</v>
          </cell>
          <cell r="D1269" t="str">
            <v>Aa1</v>
          </cell>
          <cell r="E1269" t="str">
            <v>BACKED Senior Unsecured - Dom Curr</v>
          </cell>
          <cell r="P1269" t="str">
            <v>Not on Watch</v>
          </cell>
        </row>
        <row r="1270">
          <cell r="A1270" t="str">
            <v>Caisse de Refinancement de l'Habitat</v>
          </cell>
          <cell r="B1270" t="str">
            <v>FRANCE</v>
          </cell>
          <cell r="C1270" t="str">
            <v>Stable</v>
          </cell>
          <cell r="D1270" t="str">
            <v>Aaa</v>
          </cell>
          <cell r="E1270" t="str">
            <v>Senior Secured - Fgn Curr</v>
          </cell>
          <cell r="P1270" t="str">
            <v>Not on Watch</v>
          </cell>
        </row>
        <row r="1271">
          <cell r="A1271" t="str">
            <v>Caisse Des Depots et Consignations</v>
          </cell>
          <cell r="B1271" t="str">
            <v>FRANCE</v>
          </cell>
          <cell r="C1271" t="str">
            <v>Negative</v>
          </cell>
          <cell r="D1271" t="str">
            <v>Aa1</v>
          </cell>
          <cell r="E1271" t="str">
            <v>LT Bank Deposits - Fgn Curr</v>
          </cell>
          <cell r="F1271" t="str">
            <v>Aa1</v>
          </cell>
          <cell r="J1271" t="str">
            <v>Aa1</v>
          </cell>
          <cell r="O1271" t="str">
            <v>P-1</v>
          </cell>
          <cell r="P1271" t="str">
            <v>Not On Watch</v>
          </cell>
        </row>
        <row r="1272">
          <cell r="A1272" t="str">
            <v>Caixa Economica Montepio Geral, Cay. Is. Br.</v>
          </cell>
          <cell r="B1272" t="str">
            <v>CAYMAN ISLANDS</v>
          </cell>
          <cell r="C1272" t="str">
            <v>Negative</v>
          </cell>
          <cell r="D1272" t="str">
            <v>B2</v>
          </cell>
          <cell r="E1272" t="str">
            <v>Senior Unsecured - Fgn Curr</v>
          </cell>
          <cell r="J1272" t="str">
            <v>B2</v>
          </cell>
          <cell r="K1272" t="str">
            <v>Caa1</v>
          </cell>
          <cell r="L1272" t="str">
            <v>(P)Caa2</v>
          </cell>
          <cell r="O1272" t="str">
            <v>(P)NP</v>
          </cell>
          <cell r="P1272" t="str">
            <v>Not on Watch</v>
          </cell>
        </row>
        <row r="1273">
          <cell r="A1273" t="str">
            <v>Caixa Geral de Depositos Finance</v>
          </cell>
          <cell r="B1273" t="str">
            <v>CAYMAN ISLANDS</v>
          </cell>
          <cell r="C1273" t="str">
            <v>Negative</v>
          </cell>
          <cell r="D1273" t="str">
            <v>(P)Ba3</v>
          </cell>
          <cell r="E1273" t="str">
            <v>BACKED Senior Unsecured MTN - Fgn Curr</v>
          </cell>
          <cell r="O1273" t="str">
            <v>NP</v>
          </cell>
          <cell r="P1273" t="str">
            <v>Not on Watch</v>
          </cell>
        </row>
        <row r="1274">
          <cell r="A1274" t="str">
            <v>Caixa Geral de Depositos, S.A. (London)</v>
          </cell>
          <cell r="B1274" t="str">
            <v>UNITED KINGDOM</v>
          </cell>
          <cell r="C1274" t="str">
            <v>No Outlook</v>
          </cell>
          <cell r="O1274" t="str">
            <v>NP</v>
          </cell>
          <cell r="P1274" t="str">
            <v>Not on Watch</v>
          </cell>
        </row>
        <row r="1275">
          <cell r="A1275" t="str">
            <v>Caixa Geral de Depositos, S.A. (Madeira)</v>
          </cell>
          <cell r="B1275" t="str">
            <v>PORTUGAL</v>
          </cell>
          <cell r="C1275" t="str">
            <v>Negative</v>
          </cell>
          <cell r="D1275" t="str">
            <v>(P)Ba3</v>
          </cell>
          <cell r="E1275" t="str">
            <v>Senior Unsecured MTN - Dom Curr</v>
          </cell>
          <cell r="J1275" t="str">
            <v>(P)Ba3</v>
          </cell>
          <cell r="K1275" t="str">
            <v>(P)Caa2</v>
          </cell>
          <cell r="L1275" t="str">
            <v>(P)Caa3</v>
          </cell>
          <cell r="O1275" t="str">
            <v>NP</v>
          </cell>
          <cell r="P1275" t="str">
            <v>Not on Watch</v>
          </cell>
        </row>
        <row r="1276">
          <cell r="A1276" t="str">
            <v>Caixa Geral de Depositos, S.A. (Paris)</v>
          </cell>
          <cell r="B1276" t="str">
            <v>FRANCE</v>
          </cell>
          <cell r="C1276" t="str">
            <v>Negative</v>
          </cell>
          <cell r="D1276" t="str">
            <v>Ba3</v>
          </cell>
          <cell r="E1276" t="str">
            <v>Senior Unsecured - Fgn Curr</v>
          </cell>
          <cell r="J1276" t="str">
            <v>Ba3</v>
          </cell>
          <cell r="K1276" t="str">
            <v>Caa2</v>
          </cell>
          <cell r="L1276" t="str">
            <v>Caa3</v>
          </cell>
          <cell r="O1276" t="str">
            <v>NP</v>
          </cell>
          <cell r="P1276" t="str">
            <v>Not on Watch</v>
          </cell>
        </row>
        <row r="1277">
          <cell r="A1277" t="str">
            <v>Caixa Geral de Depositos/New York</v>
          </cell>
          <cell r="B1277" t="str">
            <v>UNITED STATES</v>
          </cell>
          <cell r="C1277" t="str">
            <v>Negative</v>
          </cell>
          <cell r="D1277" t="str">
            <v>Ba3</v>
          </cell>
          <cell r="E1277" t="str">
            <v>LT Bank Deposits - Dom Curr</v>
          </cell>
          <cell r="F1277" t="str">
            <v>Ba3</v>
          </cell>
          <cell r="P1277" t="str">
            <v>Not on Watch</v>
          </cell>
        </row>
        <row r="1278">
          <cell r="A1278" t="str">
            <v>Caixa Geral Finance Limited</v>
          </cell>
          <cell r="B1278" t="str">
            <v>CAYMAN ISLANDS</v>
          </cell>
          <cell r="C1278" t="str">
            <v>Negative</v>
          </cell>
          <cell r="D1278" t="str">
            <v>Ca</v>
          </cell>
          <cell r="E1278" t="str">
            <v>BACKED Pref. Stock Non-cumulative - Fgn Curr</v>
          </cell>
          <cell r="P1278" t="str">
            <v>Not on Watch</v>
          </cell>
        </row>
        <row r="1279">
          <cell r="A1279" t="str">
            <v>Caixa Preference Limited</v>
          </cell>
          <cell r="B1279" t="str">
            <v>CAYMAN ISLANDS</v>
          </cell>
          <cell r="C1279" t="str">
            <v>Stable</v>
          </cell>
          <cell r="D1279" t="str">
            <v>B2</v>
          </cell>
          <cell r="E1279" t="str">
            <v>BACKED Pref. Stock Non-cumulative - Fgn Curr</v>
          </cell>
          <cell r="P1279" t="str">
            <v>Not on Watch</v>
          </cell>
        </row>
        <row r="1280">
          <cell r="A1280" t="str">
            <v>Caja Vital Finance B.V.</v>
          </cell>
          <cell r="B1280" t="str">
            <v>NETHERLANDS</v>
          </cell>
          <cell r="C1280" t="str">
            <v>Negative</v>
          </cell>
          <cell r="D1280" t="str">
            <v>Ba1</v>
          </cell>
          <cell r="E1280" t="str">
            <v>BACKED Senior Unsecured - Dom Curr</v>
          </cell>
          <cell r="P1280" t="str">
            <v>Not on Watch</v>
          </cell>
        </row>
        <row r="1281">
          <cell r="A1281" t="str">
            <v>Canadian Imperial Bank of Commerce, New York</v>
          </cell>
          <cell r="B1281" t="str">
            <v>UNITED STATES</v>
          </cell>
          <cell r="C1281" t="str">
            <v>Negative</v>
          </cell>
          <cell r="D1281" t="str">
            <v>Aa3</v>
          </cell>
          <cell r="E1281" t="str">
            <v>LT Deposit Note/CD Program - Dom Curr</v>
          </cell>
          <cell r="F1281" t="str">
            <v>Aa3</v>
          </cell>
          <cell r="O1281" t="str">
            <v>P-1</v>
          </cell>
          <cell r="P1281" t="str">
            <v>Not on Watch</v>
          </cell>
        </row>
        <row r="1282">
          <cell r="A1282" t="str">
            <v>Canadian Imperial Holdings, Inc.</v>
          </cell>
          <cell r="B1282" t="str">
            <v>CANADA</v>
          </cell>
          <cell r="C1282" t="str">
            <v>Negative (multiple)</v>
          </cell>
          <cell r="D1282" t="str">
            <v>(P)Aa3</v>
          </cell>
          <cell r="E1282" t="str">
            <v>BACKED Senior Unsecured MTN - Fgn Curr</v>
          </cell>
          <cell r="O1282" t="str">
            <v>P-1</v>
          </cell>
          <cell r="P1282" t="str">
            <v>Not on Watch</v>
          </cell>
        </row>
        <row r="1283">
          <cell r="A1283" t="str">
            <v>Canara Bank, London Branch</v>
          </cell>
          <cell r="B1283" t="str">
            <v>UNITED KINGDOM</v>
          </cell>
          <cell r="C1283" t="str">
            <v>Stable (multiple)</v>
          </cell>
          <cell r="D1283" t="str">
            <v>Baa3</v>
          </cell>
          <cell r="E1283" t="str">
            <v>Senior Unsecured - Fgn Curr</v>
          </cell>
          <cell r="J1283" t="str">
            <v>Baa3</v>
          </cell>
          <cell r="K1283" t="str">
            <v>(P)Ba2</v>
          </cell>
          <cell r="L1283" t="str">
            <v>Ba3</v>
          </cell>
          <cell r="P1283" t="str">
            <v>Not on Watch</v>
          </cell>
        </row>
        <row r="1284">
          <cell r="A1284" t="str">
            <v>Capital Desjardins Inc.</v>
          </cell>
          <cell r="B1284" t="str">
            <v>CANADA</v>
          </cell>
          <cell r="C1284" t="str">
            <v>Stable</v>
          </cell>
          <cell r="D1284" t="str">
            <v>A2</v>
          </cell>
          <cell r="E1284" t="str">
            <v>Senior Unsecured - Dom Curr</v>
          </cell>
          <cell r="J1284" t="str">
            <v>A2</v>
          </cell>
          <cell r="P1284" t="str">
            <v>Not on Watch</v>
          </cell>
        </row>
        <row r="1285">
          <cell r="A1285" t="str">
            <v>Capital One Financial Corporation</v>
          </cell>
          <cell r="B1285" t="str">
            <v>UNITED STATES</v>
          </cell>
          <cell r="C1285" t="str">
            <v>Stable</v>
          </cell>
          <cell r="D1285" t="str">
            <v>Baa1</v>
          </cell>
          <cell r="E1285" t="str">
            <v>Senior Unsecured - Dom Curr</v>
          </cell>
          <cell r="J1285" t="str">
            <v>Baa1</v>
          </cell>
          <cell r="K1285" t="str">
            <v>Baa2</v>
          </cell>
          <cell r="M1285" t="str">
            <v>(P)Baa3</v>
          </cell>
          <cell r="P1285" t="str">
            <v>Not on Watch</v>
          </cell>
        </row>
        <row r="1286">
          <cell r="A1286" t="str">
            <v>CASDEN - Banque Populaire</v>
          </cell>
          <cell r="B1286" t="str">
            <v>FRANCE</v>
          </cell>
          <cell r="C1286" t="str">
            <v>Negative</v>
          </cell>
          <cell r="D1286" t="str">
            <v>A2</v>
          </cell>
          <cell r="E1286" t="str">
            <v>LT Bank Deposits - Fgn Curr</v>
          </cell>
          <cell r="F1286" t="str">
            <v>A2</v>
          </cell>
          <cell r="J1286" t="str">
            <v>(P)A2</v>
          </cell>
          <cell r="O1286" t="str">
            <v>P-1</v>
          </cell>
          <cell r="P1286" t="str">
            <v>Not on Watch</v>
          </cell>
        </row>
        <row r="1287">
          <cell r="A1287" t="str">
            <v>Cassa Depositi e Prestiti S.p.A.</v>
          </cell>
          <cell r="B1287" t="str">
            <v>ITALY</v>
          </cell>
          <cell r="C1287" t="str">
            <v>Stable</v>
          </cell>
          <cell r="D1287" t="str">
            <v>Baa2</v>
          </cell>
          <cell r="E1287" t="str">
            <v>LT Issuer Rating - Fgn Curr</v>
          </cell>
          <cell r="J1287" t="str">
            <v>Baa2</v>
          </cell>
          <cell r="O1287" t="str">
            <v>P-2</v>
          </cell>
          <cell r="P1287" t="str">
            <v>Not on Watch</v>
          </cell>
        </row>
        <row r="1288">
          <cell r="A1288" t="str">
            <v>Caymadrid International Ltd.</v>
          </cell>
          <cell r="B1288" t="str">
            <v>CAYMAN ISLANDS</v>
          </cell>
          <cell r="C1288" t="str">
            <v>Negative</v>
          </cell>
          <cell r="D1288" t="str">
            <v>B1</v>
          </cell>
          <cell r="E1288" t="str">
            <v>BACKED Senior Unsecured - Fgn Curr</v>
          </cell>
          <cell r="P1288" t="str">
            <v>Not on Watch</v>
          </cell>
        </row>
        <row r="1289">
          <cell r="A1289" t="str">
            <v>CBA (Delaware) Finance Inc.</v>
          </cell>
          <cell r="B1289" t="str">
            <v>AUSTRALIA</v>
          </cell>
          <cell r="C1289" t="str">
            <v>Negative (multiple)</v>
          </cell>
          <cell r="O1289" t="str">
            <v>P-1</v>
          </cell>
          <cell r="P1289" t="str">
            <v>Not on Watch</v>
          </cell>
        </row>
        <row r="1290">
          <cell r="A1290" t="str">
            <v>CBA Capital Trust I</v>
          </cell>
          <cell r="B1290" t="str">
            <v>AUSTRALIA</v>
          </cell>
          <cell r="C1290" t="str">
            <v>Stable</v>
          </cell>
          <cell r="D1290" t="str">
            <v>Baa1</v>
          </cell>
          <cell r="E1290" t="str">
            <v>BACKED Pref. Stock Non-cumulative - Fgn Curr</v>
          </cell>
          <cell r="P1290" t="str">
            <v>Not on Watch</v>
          </cell>
        </row>
        <row r="1291">
          <cell r="A1291" t="str">
            <v>CBA Capital Trust II</v>
          </cell>
          <cell r="B1291" t="str">
            <v>UNITED STATES</v>
          </cell>
          <cell r="C1291" t="str">
            <v>Stable</v>
          </cell>
          <cell r="D1291" t="str">
            <v>Baa1</v>
          </cell>
          <cell r="E1291" t="str">
            <v>BACKED Pref. Stock Non-cumulative - Dom Curr</v>
          </cell>
          <cell r="P1291" t="str">
            <v>Not on Watch</v>
          </cell>
        </row>
        <row r="1292">
          <cell r="A1292" t="str">
            <v>CBQ Finance Limited</v>
          </cell>
          <cell r="B1292" t="str">
            <v>BERMUDA</v>
          </cell>
          <cell r="C1292" t="str">
            <v>Stable</v>
          </cell>
          <cell r="D1292" t="str">
            <v>A1</v>
          </cell>
          <cell r="E1292" t="str">
            <v>BACKED Senior Unsecured - Fgn Curr</v>
          </cell>
          <cell r="P1292" t="str">
            <v>Not on Watch</v>
          </cell>
        </row>
        <row r="1293">
          <cell r="A1293" t="str">
            <v>CCBL Funding PLC</v>
          </cell>
          <cell r="B1293" t="str">
            <v>UNITED KINGDOM</v>
          </cell>
          <cell r="C1293" t="str">
            <v>Stable</v>
          </cell>
          <cell r="D1293" t="str">
            <v>A1</v>
          </cell>
          <cell r="E1293" t="str">
            <v>BACKED Senior Unsecured - Fgn Curr</v>
          </cell>
          <cell r="P1293" t="str">
            <v>Not on Watch</v>
          </cell>
        </row>
        <row r="1294">
          <cell r="A1294" t="str">
            <v>Central Fidelity Capital Trust I</v>
          </cell>
          <cell r="B1294" t="str">
            <v>UNITED STATES</v>
          </cell>
          <cell r="C1294" t="str">
            <v>Stable</v>
          </cell>
          <cell r="D1294" t="str">
            <v>Baa1</v>
          </cell>
          <cell r="E1294" t="str">
            <v>BACKED Pref. Stock - Dom Curr</v>
          </cell>
          <cell r="P1294" t="str">
            <v>Not on Watch</v>
          </cell>
        </row>
        <row r="1295">
          <cell r="A1295" t="str">
            <v>CGD NORTH AMERICA FINANCE LLC</v>
          </cell>
          <cell r="B1295" t="str">
            <v>UNITED STATES</v>
          </cell>
          <cell r="C1295" t="str">
            <v>No Outlook</v>
          </cell>
          <cell r="O1295" t="str">
            <v>NP</v>
          </cell>
          <cell r="P1295" t="str">
            <v>Not on Watch</v>
          </cell>
        </row>
        <row r="1296">
          <cell r="A1296" t="str">
            <v>Charlottenburg Capital Intl. S.ar.l. &amp; Cie</v>
          </cell>
          <cell r="B1296" t="str">
            <v>LUXEMBOURG</v>
          </cell>
          <cell r="C1296" t="str">
            <v>Negative</v>
          </cell>
          <cell r="D1296" t="str">
            <v>Ba3</v>
          </cell>
          <cell r="E1296" t="str">
            <v>Pref. Stock - Dom Curr</v>
          </cell>
          <cell r="M1296" t="str">
            <v>Ba3</v>
          </cell>
          <cell r="P1296" t="str">
            <v>Not on Watch</v>
          </cell>
        </row>
        <row r="1297">
          <cell r="A1297" t="str">
            <v>Chase Capital II</v>
          </cell>
          <cell r="B1297" t="str">
            <v>UNITED STATES</v>
          </cell>
          <cell r="C1297" t="str">
            <v>Stable</v>
          </cell>
          <cell r="D1297" t="str">
            <v>Baa2</v>
          </cell>
          <cell r="E1297" t="str">
            <v>BACKED Pref. Stock - Dom Curr</v>
          </cell>
          <cell r="P1297" t="str">
            <v>Not on Watch</v>
          </cell>
        </row>
        <row r="1298">
          <cell r="A1298" t="str">
            <v>Chase Capital III</v>
          </cell>
          <cell r="B1298" t="str">
            <v>UNITED STATES</v>
          </cell>
          <cell r="C1298" t="str">
            <v>Stable</v>
          </cell>
          <cell r="D1298" t="str">
            <v>Baa2</v>
          </cell>
          <cell r="E1298" t="str">
            <v>BACKED Pref. Stock - Dom Curr</v>
          </cell>
          <cell r="P1298" t="str">
            <v>Not on Watch</v>
          </cell>
        </row>
        <row r="1299">
          <cell r="A1299" t="str">
            <v>Chase Capital VI</v>
          </cell>
          <cell r="B1299" t="str">
            <v>UNITED STATES</v>
          </cell>
          <cell r="C1299" t="str">
            <v>Stable</v>
          </cell>
          <cell r="D1299" t="str">
            <v>Baa2</v>
          </cell>
          <cell r="E1299" t="str">
            <v>BACKED Pref. Stock - Dom Curr</v>
          </cell>
          <cell r="P1299" t="str">
            <v>Not on Watch</v>
          </cell>
        </row>
        <row r="1300">
          <cell r="A1300" t="str">
            <v>Chase Manhattan Bank, Paris Branch</v>
          </cell>
          <cell r="B1300" t="str">
            <v>FRANCE</v>
          </cell>
          <cell r="C1300" t="str">
            <v>Stable</v>
          </cell>
          <cell r="D1300" t="str">
            <v>Aa3</v>
          </cell>
          <cell r="E1300" t="str">
            <v>LT Bank Deposits - Fgn Curr</v>
          </cell>
          <cell r="F1300" t="str">
            <v>Aa3</v>
          </cell>
          <cell r="O1300" t="str">
            <v>P-1</v>
          </cell>
          <cell r="P1300" t="str">
            <v>Not on Watch</v>
          </cell>
        </row>
        <row r="1301">
          <cell r="A1301" t="str">
            <v>Chase Manhattan Corporation (OLD)</v>
          </cell>
          <cell r="B1301" t="str">
            <v>UNITED STATES</v>
          </cell>
          <cell r="C1301" t="str">
            <v>Stable</v>
          </cell>
          <cell r="D1301" t="str">
            <v>A3</v>
          </cell>
          <cell r="E1301" t="str">
            <v>BACKED Senior Unsecured - Dom Curr</v>
          </cell>
          <cell r="P1301" t="str">
            <v>Not on Watch</v>
          </cell>
        </row>
        <row r="1302">
          <cell r="A1302" t="str">
            <v>China Construction Bank Corp., Frankfurt</v>
          </cell>
          <cell r="B1302" t="str">
            <v>GERMANY</v>
          </cell>
          <cell r="C1302" t="str">
            <v>Stable</v>
          </cell>
          <cell r="D1302" t="str">
            <v>A1</v>
          </cell>
          <cell r="E1302" t="str">
            <v>Senior Unsecured - Fgn Curr</v>
          </cell>
          <cell r="J1302" t="str">
            <v>A1</v>
          </cell>
          <cell r="P1302" t="str">
            <v>Not on Watch</v>
          </cell>
        </row>
        <row r="1303">
          <cell r="A1303" t="str">
            <v>China Development Bank</v>
          </cell>
          <cell r="B1303" t="str">
            <v>CHINA</v>
          </cell>
          <cell r="C1303" t="str">
            <v>Stable</v>
          </cell>
          <cell r="D1303" t="str">
            <v>Aa3</v>
          </cell>
          <cell r="E1303" t="str">
            <v>Senior Unsecured - Fgn Curr</v>
          </cell>
          <cell r="J1303" t="str">
            <v>Aa3</v>
          </cell>
          <cell r="P1303" t="str">
            <v>Not on Watch</v>
          </cell>
        </row>
        <row r="1304">
          <cell r="A1304" t="str">
            <v>China Merchants Bank Co Ltd, Hong Kong Branch</v>
          </cell>
          <cell r="B1304" t="str">
            <v>HONG KONG</v>
          </cell>
          <cell r="C1304" t="str">
            <v>Stable</v>
          </cell>
          <cell r="D1304" t="str">
            <v>Baa1</v>
          </cell>
          <cell r="E1304" t="str">
            <v>Senior Unsecured - Fgn Curr</v>
          </cell>
          <cell r="J1304" t="str">
            <v>Baa1</v>
          </cell>
          <cell r="O1304" t="str">
            <v>(P)P-2</v>
          </cell>
          <cell r="P1304" t="str">
            <v>Not on Watch</v>
          </cell>
        </row>
        <row r="1305">
          <cell r="A1305" t="str">
            <v>Chittenden Corporation</v>
          </cell>
          <cell r="B1305" t="str">
            <v>UNITED STATES</v>
          </cell>
          <cell r="C1305" t="str">
            <v>No Outlook</v>
          </cell>
          <cell r="D1305" t="str">
            <v>Baa2</v>
          </cell>
          <cell r="E1305" t="str">
            <v>BACKED Subordinate - Dom Curr</v>
          </cell>
          <cell r="P1305" t="str">
            <v>Not on Watch</v>
          </cell>
        </row>
        <row r="1306">
          <cell r="A1306" t="str">
            <v>CIBC Capital Trust</v>
          </cell>
          <cell r="B1306" t="str">
            <v>CANADA</v>
          </cell>
          <cell r="C1306" t="str">
            <v>Stable</v>
          </cell>
          <cell r="D1306" t="str">
            <v>Baa2</v>
          </cell>
          <cell r="E1306" t="str">
            <v>Pref. Stock - Dom Curr</v>
          </cell>
          <cell r="M1306" t="str">
            <v>Baa2</v>
          </cell>
          <cell r="P1306" t="str">
            <v>Not on Watch</v>
          </cell>
        </row>
        <row r="1307">
          <cell r="A1307" t="str">
            <v>CIMB Bank Berhad, Labuan Branch</v>
          </cell>
          <cell r="B1307" t="str">
            <v>MALAYSIA</v>
          </cell>
          <cell r="C1307" t="str">
            <v>Positive</v>
          </cell>
          <cell r="D1307" t="str">
            <v>A3</v>
          </cell>
          <cell r="E1307" t="str">
            <v>Senior Unsecured - Fgn Curr</v>
          </cell>
          <cell r="J1307" t="str">
            <v>A3</v>
          </cell>
          <cell r="P1307" t="str">
            <v>Not on Watch</v>
          </cell>
        </row>
        <row r="1308">
          <cell r="A1308" t="str">
            <v>CIMB Bank Berhad, Singapore Branch</v>
          </cell>
          <cell r="B1308" t="str">
            <v>SINGAPORE</v>
          </cell>
          <cell r="C1308" t="str">
            <v>Positive</v>
          </cell>
          <cell r="D1308" t="str">
            <v>A3</v>
          </cell>
          <cell r="E1308" t="str">
            <v>Senior Unsecured - Dom Curr</v>
          </cell>
          <cell r="J1308" t="str">
            <v>A3</v>
          </cell>
          <cell r="P1308" t="str">
            <v>Not on Watch</v>
          </cell>
        </row>
        <row r="1309">
          <cell r="A1309" t="str">
            <v>CIMB Group Holdings Berhad</v>
          </cell>
          <cell r="B1309" t="str">
            <v>MALAYSIA</v>
          </cell>
          <cell r="C1309" t="str">
            <v>Stable</v>
          </cell>
          <cell r="D1309" t="str">
            <v>A3</v>
          </cell>
          <cell r="E1309" t="str">
            <v>LT Issuer Rating - Fgn Curr</v>
          </cell>
          <cell r="O1309" t="str">
            <v>P-2</v>
          </cell>
          <cell r="P1309" t="str">
            <v>Not on Watch</v>
          </cell>
        </row>
        <row r="1310">
          <cell r="A1310" t="str">
            <v>Citibank, N.A. (London Branch)</v>
          </cell>
          <cell r="B1310" t="str">
            <v>UNITED KINGDOM</v>
          </cell>
          <cell r="C1310" t="str">
            <v>Stable</v>
          </cell>
          <cell r="D1310" t="str">
            <v>A2</v>
          </cell>
          <cell r="E1310" t="str">
            <v>Senior Unsecured - Fgn Curr</v>
          </cell>
          <cell r="J1310" t="str">
            <v>A2</v>
          </cell>
          <cell r="O1310" t="str">
            <v>(P)P-1</v>
          </cell>
          <cell r="P1310" t="str">
            <v>Not on Watch</v>
          </cell>
        </row>
        <row r="1311">
          <cell r="A1311" t="str">
            <v>Citibank, N.A. (Sydney Branch)</v>
          </cell>
          <cell r="B1311" t="str">
            <v>AUSTRALIA</v>
          </cell>
          <cell r="C1311" t="str">
            <v>No Outlook</v>
          </cell>
          <cell r="O1311" t="str">
            <v>P-1</v>
          </cell>
          <cell r="P1311" t="str">
            <v>Not on Watch</v>
          </cell>
        </row>
        <row r="1312">
          <cell r="A1312" t="str">
            <v>Citicorp</v>
          </cell>
          <cell r="B1312" t="str">
            <v>UNITED STATES</v>
          </cell>
          <cell r="C1312" t="str">
            <v>Stable</v>
          </cell>
          <cell r="D1312" t="str">
            <v>Baa3</v>
          </cell>
          <cell r="E1312" t="str">
            <v>BACKED Subordinate - Dom Curr</v>
          </cell>
          <cell r="P1312" t="str">
            <v>Not on Watch</v>
          </cell>
        </row>
        <row r="1313">
          <cell r="A1313" t="str">
            <v>Citigroup Capital IX</v>
          </cell>
          <cell r="B1313" t="str">
            <v>UNITED STATES</v>
          </cell>
          <cell r="C1313" t="str">
            <v>Stable</v>
          </cell>
          <cell r="D1313" t="str">
            <v>(P)Ba1</v>
          </cell>
          <cell r="E1313" t="str">
            <v>BACKED Pref. Shelf - Dom Curr</v>
          </cell>
          <cell r="P1313" t="str">
            <v>Not on Watch</v>
          </cell>
        </row>
        <row r="1314">
          <cell r="A1314" t="str">
            <v>Citigroup Capital VII</v>
          </cell>
          <cell r="B1314" t="str">
            <v>UNITED STATES</v>
          </cell>
          <cell r="C1314" t="str">
            <v>Stable</v>
          </cell>
          <cell r="D1314" t="str">
            <v>(P)Ba1</v>
          </cell>
          <cell r="E1314" t="str">
            <v>BACKED Pref. Shelf - Dom Curr</v>
          </cell>
          <cell r="P1314" t="str">
            <v>Not on Watch</v>
          </cell>
        </row>
        <row r="1315">
          <cell r="A1315" t="str">
            <v>Citigroup Capital VIII</v>
          </cell>
          <cell r="B1315" t="str">
            <v>UNITED STATES</v>
          </cell>
          <cell r="C1315" t="str">
            <v>Stable</v>
          </cell>
          <cell r="D1315" t="str">
            <v>(P)Ba1</v>
          </cell>
          <cell r="E1315" t="str">
            <v>BACKED Pref. Shelf - Dom Curr</v>
          </cell>
          <cell r="P1315" t="str">
            <v>Not on Watch</v>
          </cell>
        </row>
        <row r="1316">
          <cell r="A1316" t="str">
            <v>Citigroup Capital X</v>
          </cell>
          <cell r="B1316" t="str">
            <v>UNITED STATES</v>
          </cell>
          <cell r="C1316" t="str">
            <v>Stable</v>
          </cell>
          <cell r="D1316" t="str">
            <v>(P)Ba1</v>
          </cell>
          <cell r="E1316" t="str">
            <v>BACKED Pref. Shelf - Dom Curr</v>
          </cell>
          <cell r="P1316" t="str">
            <v>Not on Watch</v>
          </cell>
        </row>
        <row r="1317">
          <cell r="A1317" t="str">
            <v>Citigroup Capital XI</v>
          </cell>
          <cell r="B1317" t="str">
            <v>UNITED STATES</v>
          </cell>
          <cell r="C1317" t="str">
            <v>Stable</v>
          </cell>
          <cell r="D1317" t="str">
            <v>(P)Ba1</v>
          </cell>
          <cell r="E1317" t="str">
            <v>BACKED Pref. Shelf - Dom Curr</v>
          </cell>
          <cell r="P1317" t="str">
            <v>Not on Watch</v>
          </cell>
        </row>
        <row r="1318">
          <cell r="A1318" t="str">
            <v>Citigroup Capital XIII</v>
          </cell>
          <cell r="B1318" t="str">
            <v>UNITED STATES</v>
          </cell>
          <cell r="C1318" t="str">
            <v>Stable</v>
          </cell>
          <cell r="D1318" t="str">
            <v>Ba1</v>
          </cell>
          <cell r="E1318" t="str">
            <v>BACKED Pref. Stock - Dom Curr</v>
          </cell>
          <cell r="P1318" t="str">
            <v>Not on Watch</v>
          </cell>
        </row>
        <row r="1319">
          <cell r="A1319" t="str">
            <v>Citigroup Capital XVIII</v>
          </cell>
          <cell r="B1319" t="str">
            <v>UNITED STATES</v>
          </cell>
          <cell r="C1319" t="str">
            <v>Stable</v>
          </cell>
          <cell r="D1319" t="str">
            <v>Ba1</v>
          </cell>
          <cell r="E1319" t="str">
            <v>BACKED Pref. Stock - Fgn Curr</v>
          </cell>
          <cell r="P1319" t="str">
            <v>Not on Watch</v>
          </cell>
        </row>
        <row r="1320">
          <cell r="A1320" t="str">
            <v>Citigroup Capital XXXI</v>
          </cell>
          <cell r="B1320" t="str">
            <v>UNITED STATES</v>
          </cell>
          <cell r="C1320" t="str">
            <v>Stable</v>
          </cell>
          <cell r="D1320" t="str">
            <v>Ba1</v>
          </cell>
          <cell r="E1320" t="str">
            <v>BACKED Pref. Stock - Dom Curr</v>
          </cell>
          <cell r="P1320" t="str">
            <v>Not on Watch</v>
          </cell>
        </row>
        <row r="1321">
          <cell r="A1321" t="str">
            <v>Citigroup Funding, Inc.</v>
          </cell>
          <cell r="B1321" t="str">
            <v>UNITED STATES</v>
          </cell>
          <cell r="C1321" t="str">
            <v>No Outlook</v>
          </cell>
          <cell r="D1321" t="str">
            <v>Baa2</v>
          </cell>
          <cell r="E1321" t="str">
            <v>BACKED Senior Unsecured - Fgn Curr</v>
          </cell>
          <cell r="P1321" t="str">
            <v>Not On Watch</v>
          </cell>
        </row>
        <row r="1322">
          <cell r="A1322" t="str">
            <v>Citigroup Inc.</v>
          </cell>
          <cell r="B1322" t="str">
            <v>UNITED STATES</v>
          </cell>
          <cell r="C1322" t="str">
            <v>Stable</v>
          </cell>
          <cell r="D1322" t="str">
            <v>Baa2</v>
          </cell>
          <cell r="E1322" t="str">
            <v>Senior Unsecured - Fgn Curr</v>
          </cell>
          <cell r="J1322" t="str">
            <v>Baa2</v>
          </cell>
          <cell r="K1322" t="str">
            <v>Baa3</v>
          </cell>
          <cell r="M1322" t="str">
            <v>(P)Ba2</v>
          </cell>
          <cell r="N1322" t="str">
            <v>Ba3</v>
          </cell>
          <cell r="O1322" t="str">
            <v>P-2</v>
          </cell>
          <cell r="P1322" t="str">
            <v>Not On Watch</v>
          </cell>
        </row>
        <row r="1323">
          <cell r="A1323" t="str">
            <v>Citizens Funding Trust I</v>
          </cell>
          <cell r="B1323" t="str">
            <v>UNITED STATES</v>
          </cell>
          <cell r="C1323" t="str">
            <v>No Outlook</v>
          </cell>
          <cell r="D1323" t="str">
            <v>Baa2</v>
          </cell>
          <cell r="E1323" t="str">
            <v>BACKED Pref. Stock - Dom Curr</v>
          </cell>
          <cell r="P1323" t="str">
            <v>Not on Watch</v>
          </cell>
        </row>
        <row r="1324">
          <cell r="A1324" t="str">
            <v>City National Corporation</v>
          </cell>
          <cell r="B1324" t="str">
            <v>UNITED STATES</v>
          </cell>
          <cell r="C1324" t="str">
            <v>Stable</v>
          </cell>
          <cell r="D1324" t="str">
            <v>A3</v>
          </cell>
          <cell r="E1324" t="str">
            <v>LT Issuer Rating</v>
          </cell>
          <cell r="J1324" t="str">
            <v>A3</v>
          </cell>
          <cell r="P1324" t="str">
            <v>Not on Watch</v>
          </cell>
        </row>
        <row r="1325">
          <cell r="A1325" t="str">
            <v>Close Brothers Finance PLC</v>
          </cell>
          <cell r="B1325" t="str">
            <v>UNITED KINGDOM</v>
          </cell>
          <cell r="C1325" t="str">
            <v>Stable</v>
          </cell>
          <cell r="D1325" t="str">
            <v>A3</v>
          </cell>
          <cell r="E1325" t="str">
            <v>BACKED Senior Unsecured - Fgn Curr</v>
          </cell>
          <cell r="O1325" t="str">
            <v>(P)P-2</v>
          </cell>
          <cell r="P1325" t="str">
            <v>Not on Watch</v>
          </cell>
        </row>
        <row r="1326">
          <cell r="A1326" t="str">
            <v>Close Brothers Group PLC</v>
          </cell>
          <cell r="B1326" t="str">
            <v>UNITED KINGDOM</v>
          </cell>
          <cell r="C1326" t="str">
            <v>Stable</v>
          </cell>
          <cell r="D1326" t="str">
            <v>Baa1</v>
          </cell>
          <cell r="E1326" t="str">
            <v>LT Issuer Rating - Dom Curr</v>
          </cell>
          <cell r="J1326" t="str">
            <v>Baa1</v>
          </cell>
          <cell r="O1326" t="str">
            <v>P-2</v>
          </cell>
          <cell r="P1326" t="str">
            <v>Not on Watch</v>
          </cell>
        </row>
        <row r="1327">
          <cell r="A1327" t="str">
            <v>CODEIS Securities SA</v>
          </cell>
          <cell r="B1327" t="str">
            <v>LUXEMBOURG</v>
          </cell>
          <cell r="C1327" t="str">
            <v>Negative</v>
          </cell>
          <cell r="D1327" t="str">
            <v>(P)A2</v>
          </cell>
          <cell r="E1327" t="str">
            <v>BACKED Senior Unsecured MTN - Dom Curr</v>
          </cell>
          <cell r="O1327" t="str">
            <v>(P)P-1</v>
          </cell>
          <cell r="P1327" t="str">
            <v>Not on Watch</v>
          </cell>
        </row>
        <row r="1328">
          <cell r="A1328" t="str">
            <v>Cofinoga Funding Two L.P.</v>
          </cell>
          <cell r="B1328" t="str">
            <v>UNITED KINGDOM</v>
          </cell>
          <cell r="C1328" t="str">
            <v>Stable</v>
          </cell>
          <cell r="D1328" t="str">
            <v>Ba2</v>
          </cell>
          <cell r="E1328" t="str">
            <v>Pref. Stock Non-cumulative - Fgn Curr</v>
          </cell>
          <cell r="P1328" t="str">
            <v>Not on Watch</v>
          </cell>
        </row>
        <row r="1329">
          <cell r="A1329" t="str">
            <v>Comerica Incorporated</v>
          </cell>
          <cell r="B1329" t="str">
            <v>UNITED STATES</v>
          </cell>
          <cell r="C1329" t="str">
            <v>Stable</v>
          </cell>
          <cell r="D1329" t="str">
            <v>A3</v>
          </cell>
          <cell r="E1329" t="str">
            <v>LT Issuer Rating</v>
          </cell>
          <cell r="J1329" t="str">
            <v>A3</v>
          </cell>
          <cell r="K1329" t="str">
            <v>Baa1</v>
          </cell>
          <cell r="M1329" t="str">
            <v>(P)Baa2</v>
          </cell>
          <cell r="N1329" t="str">
            <v>(P)Baa3</v>
          </cell>
          <cell r="P1329" t="str">
            <v>Not on Watch</v>
          </cell>
        </row>
        <row r="1330">
          <cell r="A1330" t="str">
            <v>Commerce Bancshares, Inc.</v>
          </cell>
          <cell r="B1330" t="str">
            <v>UNITED STATES</v>
          </cell>
          <cell r="C1330" t="str">
            <v>Stable</v>
          </cell>
          <cell r="D1330" t="str">
            <v>(P)A3</v>
          </cell>
          <cell r="E1330" t="str">
            <v>Pref. Shelf - Dom Curr</v>
          </cell>
          <cell r="M1330" t="str">
            <v>(P)A3</v>
          </cell>
          <cell r="O1330" t="str">
            <v>P-1</v>
          </cell>
          <cell r="P1330" t="str">
            <v>Not on Watch</v>
          </cell>
        </row>
        <row r="1331">
          <cell r="A1331" t="str">
            <v>Commerzbank AG, London Branch</v>
          </cell>
          <cell r="B1331" t="str">
            <v>UNITED KINGDOM</v>
          </cell>
          <cell r="C1331" t="str">
            <v>No Outlook</v>
          </cell>
          <cell r="O1331" t="str">
            <v>P-2</v>
          </cell>
          <cell r="P1331" t="str">
            <v>Not on Watch</v>
          </cell>
        </row>
        <row r="1332">
          <cell r="A1332" t="str">
            <v>Commerzbank AG, New York Branch</v>
          </cell>
          <cell r="B1332" t="str">
            <v>UNITED STATES</v>
          </cell>
          <cell r="C1332" t="str">
            <v>Negative (multiple)</v>
          </cell>
          <cell r="D1332" t="str">
            <v>(P)Baa1</v>
          </cell>
          <cell r="E1332" t="str">
            <v>Senior Unsecured MTN - Dom Curr</v>
          </cell>
          <cell r="J1332" t="str">
            <v>(P)Baa1</v>
          </cell>
          <cell r="K1332" t="str">
            <v>(P)Ba2</v>
          </cell>
          <cell r="O1332" t="str">
            <v>(P)P-2</v>
          </cell>
          <cell r="P1332" t="str">
            <v>Not on Watch</v>
          </cell>
        </row>
        <row r="1333">
          <cell r="A1333" t="str">
            <v>Commerzbank Capital Funding Trust I</v>
          </cell>
          <cell r="B1333" t="str">
            <v>UNITED STATES</v>
          </cell>
          <cell r="C1333" t="str">
            <v>Stable</v>
          </cell>
          <cell r="D1333" t="str">
            <v>Ba2</v>
          </cell>
          <cell r="E1333" t="str">
            <v>BACKED Subordinate - Fgn Curr</v>
          </cell>
          <cell r="P1333" t="str">
            <v>Not on Watch</v>
          </cell>
        </row>
        <row r="1334">
          <cell r="A1334" t="str">
            <v>Commerzbank Capital Funding Trust II</v>
          </cell>
          <cell r="B1334" t="str">
            <v>UNITED STATES</v>
          </cell>
          <cell r="C1334" t="str">
            <v>Stable</v>
          </cell>
          <cell r="D1334" t="str">
            <v>Ba2</v>
          </cell>
          <cell r="E1334" t="str">
            <v>BACKED Subordinate - Fgn Curr</v>
          </cell>
          <cell r="P1334" t="str">
            <v>Not on Watch</v>
          </cell>
        </row>
        <row r="1335">
          <cell r="A1335" t="str">
            <v>Commerzbank Capital Funding Trust III</v>
          </cell>
          <cell r="B1335" t="str">
            <v>UNITED STATES</v>
          </cell>
          <cell r="C1335" t="str">
            <v>Positive</v>
          </cell>
          <cell r="D1335" t="str">
            <v>B1</v>
          </cell>
          <cell r="E1335" t="str">
            <v>BACKED Pref. Stock Non-cumulative - Fgn Curr</v>
          </cell>
          <cell r="P1335" t="str">
            <v>Not on Watch</v>
          </cell>
        </row>
        <row r="1336">
          <cell r="A1336" t="str">
            <v>Commerzbank U.S. Finance Inc.</v>
          </cell>
          <cell r="B1336" t="str">
            <v>UNITED STATES</v>
          </cell>
          <cell r="C1336" t="str">
            <v>Negative</v>
          </cell>
          <cell r="D1336" t="str">
            <v>(P)Baa1</v>
          </cell>
          <cell r="E1336" t="str">
            <v>BACKED Senior Unsecured MTN - Dom Curr</v>
          </cell>
          <cell r="O1336" t="str">
            <v>P-2</v>
          </cell>
          <cell r="P1336" t="str">
            <v>Not on Watch</v>
          </cell>
        </row>
        <row r="1337">
          <cell r="A1337" t="str">
            <v>Commonwealth Bank of Australia, Hong Kong</v>
          </cell>
          <cell r="B1337" t="str">
            <v>HONG KONG</v>
          </cell>
          <cell r="C1337" t="str">
            <v>Stable</v>
          </cell>
          <cell r="D1337" t="str">
            <v>(P)Aa2</v>
          </cell>
          <cell r="E1337" t="str">
            <v>LT Deposit Note/CD Program - Fgn Curr</v>
          </cell>
          <cell r="F1337" t="str">
            <v>(P)Aa2</v>
          </cell>
          <cell r="O1337" t="str">
            <v>(P)P-1</v>
          </cell>
          <cell r="P1337" t="str">
            <v>Not on Watch</v>
          </cell>
        </row>
        <row r="1338">
          <cell r="A1338" t="str">
            <v>Commonwealth Bank of Australia-New York</v>
          </cell>
          <cell r="B1338" t="str">
            <v>UNITED STATES</v>
          </cell>
          <cell r="C1338" t="str">
            <v>Stable</v>
          </cell>
          <cell r="D1338" t="str">
            <v>Aa2</v>
          </cell>
          <cell r="E1338" t="str">
            <v>LT Bank Deposits - Dom Curr</v>
          </cell>
          <cell r="F1338" t="str">
            <v>Aa2</v>
          </cell>
          <cell r="J1338" t="str">
            <v>Aa2</v>
          </cell>
          <cell r="P1338" t="str">
            <v>Not on Watch</v>
          </cell>
        </row>
        <row r="1339">
          <cell r="A1339" t="str">
            <v>Companhia de Cr., Financ. e Invest. RCI BR</v>
          </cell>
          <cell r="B1339" t="str">
            <v>BRAZIL</v>
          </cell>
          <cell r="C1339" t="str">
            <v>Stable</v>
          </cell>
          <cell r="D1339" t="str">
            <v>Ba1</v>
          </cell>
          <cell r="E1339" t="str">
            <v>LT Corporate Family Ratings - Dom Curr</v>
          </cell>
          <cell r="P1339" t="str">
            <v>Not on Watch</v>
          </cell>
        </row>
        <row r="1340">
          <cell r="A1340" t="str">
            <v>CoreStates Capital II</v>
          </cell>
          <cell r="B1340" t="str">
            <v>UNITED STATES</v>
          </cell>
          <cell r="C1340" t="str">
            <v>Stable</v>
          </cell>
          <cell r="D1340" t="str">
            <v>A3</v>
          </cell>
          <cell r="E1340" t="str">
            <v>BACKED Pref. Stock - Dom Curr</v>
          </cell>
          <cell r="P1340" t="str">
            <v>Not on Watch</v>
          </cell>
        </row>
        <row r="1341">
          <cell r="A1341" t="str">
            <v>CoreStates Capital III</v>
          </cell>
          <cell r="B1341" t="str">
            <v>UNITED STATES</v>
          </cell>
          <cell r="C1341" t="str">
            <v>Stable</v>
          </cell>
          <cell r="D1341" t="str">
            <v>A3</v>
          </cell>
          <cell r="E1341" t="str">
            <v>BACKED Pref. Stock - Dom Curr</v>
          </cell>
          <cell r="P1341" t="str">
            <v>Not on Watch</v>
          </cell>
        </row>
        <row r="1342">
          <cell r="A1342" t="str">
            <v>CorpGroup Banking S.A.</v>
          </cell>
          <cell r="B1342" t="str">
            <v>CHILE</v>
          </cell>
          <cell r="C1342" t="str">
            <v>Ratings Under Review</v>
          </cell>
          <cell r="D1342" t="str">
            <v>B1</v>
          </cell>
          <cell r="E1342" t="str">
            <v>LT Issuer Rating - Fgn Curr</v>
          </cell>
          <cell r="P1342" t="str">
            <v>Possible Upgrade</v>
          </cell>
        </row>
        <row r="1343">
          <cell r="A1343" t="str">
            <v>Corporacion Financiera de Desarrollo S.A.</v>
          </cell>
          <cell r="B1343" t="str">
            <v>PERU</v>
          </cell>
          <cell r="C1343" t="str">
            <v>Stable</v>
          </cell>
          <cell r="D1343" t="str">
            <v>Baa2</v>
          </cell>
          <cell r="E1343" t="str">
            <v>LT Issuer Rating - Fgn Curr</v>
          </cell>
          <cell r="P1343" t="str">
            <v>Not on Watch</v>
          </cell>
        </row>
        <row r="1344">
          <cell r="A1344" t="str">
            <v>CRCAM Alsace Vosges</v>
          </cell>
          <cell r="B1344" t="str">
            <v>FRANCE</v>
          </cell>
          <cell r="C1344" t="str">
            <v>Negative</v>
          </cell>
          <cell r="D1344" t="str">
            <v>A2</v>
          </cell>
          <cell r="E1344" t="str">
            <v>LT Bank Deposits - Fgn Curr</v>
          </cell>
          <cell r="F1344" t="str">
            <v>A2</v>
          </cell>
          <cell r="J1344" t="str">
            <v>(P)A2</v>
          </cell>
          <cell r="O1344" t="str">
            <v>P-1</v>
          </cell>
          <cell r="P1344" t="str">
            <v>Not on Watch</v>
          </cell>
        </row>
        <row r="1345">
          <cell r="A1345" t="str">
            <v>CRCAM Anjou et du Maine</v>
          </cell>
          <cell r="B1345" t="str">
            <v>FRANCE</v>
          </cell>
          <cell r="C1345" t="str">
            <v>Negative</v>
          </cell>
          <cell r="D1345" t="str">
            <v>A2</v>
          </cell>
          <cell r="E1345" t="str">
            <v>LT Bank Deposits - Fgn Curr</v>
          </cell>
          <cell r="F1345" t="str">
            <v>A2</v>
          </cell>
          <cell r="J1345" t="str">
            <v>(P)A2</v>
          </cell>
          <cell r="O1345" t="str">
            <v>P-1</v>
          </cell>
          <cell r="P1345" t="str">
            <v>Not on Watch</v>
          </cell>
        </row>
        <row r="1346">
          <cell r="A1346" t="str">
            <v>CRCAM Aquitaine</v>
          </cell>
          <cell r="B1346" t="str">
            <v>FRANCE</v>
          </cell>
          <cell r="C1346" t="str">
            <v>Negative (multiple)</v>
          </cell>
          <cell r="D1346" t="str">
            <v>A2</v>
          </cell>
          <cell r="E1346" t="str">
            <v>LT Bank Deposits - Fgn Curr</v>
          </cell>
          <cell r="F1346" t="str">
            <v>A2</v>
          </cell>
          <cell r="J1346" t="str">
            <v>(P)A2</v>
          </cell>
          <cell r="K1346" t="str">
            <v>(P)Baa3</v>
          </cell>
          <cell r="O1346" t="str">
            <v>P-1</v>
          </cell>
          <cell r="P1346" t="str">
            <v>Not on Watch</v>
          </cell>
        </row>
        <row r="1347">
          <cell r="A1347" t="str">
            <v>CRCAM Atlantique Vendee</v>
          </cell>
          <cell r="B1347" t="str">
            <v>FRANCE</v>
          </cell>
          <cell r="C1347" t="str">
            <v>Negative (multiple)</v>
          </cell>
          <cell r="D1347" t="str">
            <v>A2</v>
          </cell>
          <cell r="E1347" t="str">
            <v>LT Bank Deposits - Fgn Curr</v>
          </cell>
          <cell r="F1347" t="str">
            <v>A2</v>
          </cell>
          <cell r="J1347" t="str">
            <v>(P)A2</v>
          </cell>
          <cell r="K1347" t="str">
            <v>(P)Baa3</v>
          </cell>
          <cell r="O1347" t="str">
            <v>P-1</v>
          </cell>
          <cell r="P1347" t="str">
            <v>Not on Watch</v>
          </cell>
        </row>
        <row r="1348">
          <cell r="A1348" t="str">
            <v>CRCAM Brie Picardie</v>
          </cell>
          <cell r="B1348" t="str">
            <v>FRANCE</v>
          </cell>
          <cell r="C1348" t="str">
            <v>Negative (multiple)</v>
          </cell>
          <cell r="D1348" t="str">
            <v>A2</v>
          </cell>
          <cell r="E1348" t="str">
            <v>LT Bank Deposits - Fgn Curr</v>
          </cell>
          <cell r="F1348" t="str">
            <v>A2</v>
          </cell>
          <cell r="J1348" t="str">
            <v>(P)A2</v>
          </cell>
          <cell r="K1348" t="str">
            <v>(P)Baa3</v>
          </cell>
          <cell r="O1348" t="str">
            <v>P-1</v>
          </cell>
          <cell r="P1348" t="str">
            <v>Not on Watch</v>
          </cell>
        </row>
        <row r="1349">
          <cell r="A1349" t="str">
            <v>CRCAM Centre Est</v>
          </cell>
          <cell r="B1349" t="str">
            <v>FRANCE</v>
          </cell>
          <cell r="C1349" t="str">
            <v>Negative (multiple)</v>
          </cell>
          <cell r="D1349" t="str">
            <v>A2</v>
          </cell>
          <cell r="E1349" t="str">
            <v>LT Bank Deposits - Fgn Curr</v>
          </cell>
          <cell r="F1349" t="str">
            <v>A2</v>
          </cell>
          <cell r="J1349" t="str">
            <v>(P)A2</v>
          </cell>
          <cell r="K1349" t="str">
            <v>(P)Baa3</v>
          </cell>
          <cell r="O1349" t="str">
            <v>P-1</v>
          </cell>
          <cell r="P1349" t="str">
            <v>Not on Watch</v>
          </cell>
        </row>
        <row r="1350">
          <cell r="A1350" t="str">
            <v>CRCAM Centre France</v>
          </cell>
          <cell r="B1350" t="str">
            <v>FRANCE</v>
          </cell>
          <cell r="C1350" t="str">
            <v>Negative (multiple)</v>
          </cell>
          <cell r="D1350" t="str">
            <v>A2</v>
          </cell>
          <cell r="E1350" t="str">
            <v>LT Bank Deposits - Fgn Curr</v>
          </cell>
          <cell r="F1350" t="str">
            <v>A2</v>
          </cell>
          <cell r="J1350" t="str">
            <v>(P)A2</v>
          </cell>
          <cell r="K1350" t="str">
            <v>(P)Baa3</v>
          </cell>
          <cell r="O1350" t="str">
            <v>P-1</v>
          </cell>
          <cell r="P1350" t="str">
            <v>Not on Watch</v>
          </cell>
        </row>
        <row r="1351">
          <cell r="A1351" t="str">
            <v>CRCAM Centre Loire</v>
          </cell>
          <cell r="B1351" t="str">
            <v>FRANCE</v>
          </cell>
          <cell r="C1351" t="str">
            <v>Negative (multiple)</v>
          </cell>
          <cell r="D1351" t="str">
            <v>A2</v>
          </cell>
          <cell r="E1351" t="str">
            <v>LT Bank Deposits - Fgn Curr</v>
          </cell>
          <cell r="F1351" t="str">
            <v>A2</v>
          </cell>
          <cell r="J1351" t="str">
            <v>(P)A2</v>
          </cell>
          <cell r="K1351" t="str">
            <v>(P)Baa3</v>
          </cell>
          <cell r="O1351" t="str">
            <v>P-1</v>
          </cell>
          <cell r="P1351" t="str">
            <v>Not on Watch</v>
          </cell>
        </row>
        <row r="1352">
          <cell r="A1352" t="str">
            <v>CRCAM Cotes d'Armor</v>
          </cell>
          <cell r="B1352" t="str">
            <v>FRANCE</v>
          </cell>
          <cell r="C1352" t="str">
            <v>Negative</v>
          </cell>
          <cell r="D1352" t="str">
            <v>A2</v>
          </cell>
          <cell r="E1352" t="str">
            <v>LT Bank Deposits - Fgn Curr</v>
          </cell>
          <cell r="F1352" t="str">
            <v>A2</v>
          </cell>
          <cell r="J1352" t="str">
            <v>(P)A2</v>
          </cell>
          <cell r="O1352" t="str">
            <v>P-1</v>
          </cell>
          <cell r="P1352" t="str">
            <v>Not on Watch</v>
          </cell>
        </row>
        <row r="1353">
          <cell r="A1353" t="str">
            <v>CRCAM d'Alpes Provence</v>
          </cell>
          <cell r="B1353" t="str">
            <v>FRANCE</v>
          </cell>
          <cell r="C1353" t="str">
            <v>Negative (multiple)</v>
          </cell>
          <cell r="D1353" t="str">
            <v>A2</v>
          </cell>
          <cell r="E1353" t="str">
            <v>LT Bank Deposits - Fgn Curr</v>
          </cell>
          <cell r="F1353" t="str">
            <v>A2</v>
          </cell>
          <cell r="J1353" t="str">
            <v>(P)A2</v>
          </cell>
          <cell r="K1353" t="str">
            <v>(P)Baa3</v>
          </cell>
          <cell r="O1353" t="str">
            <v>P-1</v>
          </cell>
          <cell r="P1353" t="str">
            <v>Not on Watch</v>
          </cell>
        </row>
        <row r="1354">
          <cell r="A1354" t="str">
            <v>CRCAM de Champagne Bourgogne</v>
          </cell>
          <cell r="B1354" t="str">
            <v>FRANCE</v>
          </cell>
          <cell r="C1354" t="str">
            <v>Negative (multiple)</v>
          </cell>
          <cell r="D1354" t="str">
            <v>A2</v>
          </cell>
          <cell r="E1354" t="str">
            <v>LT Bank Deposits - Fgn Curr</v>
          </cell>
          <cell r="F1354" t="str">
            <v>A2</v>
          </cell>
          <cell r="J1354" t="str">
            <v>(P)A2</v>
          </cell>
          <cell r="K1354" t="str">
            <v>(P)Baa3</v>
          </cell>
          <cell r="O1354" t="str">
            <v>P-1</v>
          </cell>
          <cell r="P1354" t="str">
            <v>Not on Watch</v>
          </cell>
        </row>
        <row r="1355">
          <cell r="A1355" t="str">
            <v>CRCAM de Charente-Maritime Deux Sevres</v>
          </cell>
          <cell r="B1355" t="str">
            <v>FRANCE</v>
          </cell>
          <cell r="C1355" t="str">
            <v>Negative (multiple)</v>
          </cell>
          <cell r="D1355" t="str">
            <v>A2</v>
          </cell>
          <cell r="E1355" t="str">
            <v>LT Bank Deposits - Fgn Curr</v>
          </cell>
          <cell r="F1355" t="str">
            <v>A2</v>
          </cell>
          <cell r="J1355" t="str">
            <v>(P)A2</v>
          </cell>
          <cell r="K1355" t="str">
            <v>(P)Baa3</v>
          </cell>
          <cell r="O1355" t="str">
            <v>P-1</v>
          </cell>
          <cell r="P1355" t="str">
            <v>Not on Watch</v>
          </cell>
        </row>
        <row r="1356">
          <cell r="A1356" t="str">
            <v>CRCAM de Charente-Perigord</v>
          </cell>
          <cell r="B1356" t="str">
            <v>FRANCE</v>
          </cell>
          <cell r="C1356" t="str">
            <v>Negative (multiple)</v>
          </cell>
          <cell r="D1356" t="str">
            <v>A2</v>
          </cell>
          <cell r="E1356" t="str">
            <v>LT Bank Deposits - Fgn Curr</v>
          </cell>
          <cell r="F1356" t="str">
            <v>A2</v>
          </cell>
          <cell r="J1356" t="str">
            <v>(P)A2</v>
          </cell>
          <cell r="K1356" t="str">
            <v>(P)Baa3</v>
          </cell>
          <cell r="O1356" t="str">
            <v>P-1</v>
          </cell>
          <cell r="P1356" t="str">
            <v>Not on Watch</v>
          </cell>
        </row>
        <row r="1357">
          <cell r="A1357" t="str">
            <v>CRCAM de Guadeloupe</v>
          </cell>
          <cell r="B1357" t="str">
            <v>FRANCE</v>
          </cell>
          <cell r="C1357" t="str">
            <v>Negative (multiple)</v>
          </cell>
          <cell r="D1357" t="str">
            <v>A2</v>
          </cell>
          <cell r="E1357" t="str">
            <v>LT Bank Deposits - Fgn Curr</v>
          </cell>
          <cell r="F1357" t="str">
            <v>A2</v>
          </cell>
          <cell r="J1357" t="str">
            <v>(P)A2</v>
          </cell>
          <cell r="K1357" t="str">
            <v>(P)Baa3</v>
          </cell>
          <cell r="O1357" t="str">
            <v>P-1</v>
          </cell>
          <cell r="P1357" t="str">
            <v>Not on Watch</v>
          </cell>
        </row>
        <row r="1358">
          <cell r="A1358" t="str">
            <v>CRCAM de la Martinique et de la Guyane</v>
          </cell>
          <cell r="B1358" t="str">
            <v>FRANCE</v>
          </cell>
          <cell r="C1358" t="str">
            <v>Negative (multiple)</v>
          </cell>
          <cell r="D1358" t="str">
            <v>A2</v>
          </cell>
          <cell r="E1358" t="str">
            <v>LT Bank Deposits - Fgn Curr</v>
          </cell>
          <cell r="F1358" t="str">
            <v>A2</v>
          </cell>
          <cell r="J1358" t="str">
            <v>(P)A2</v>
          </cell>
          <cell r="K1358" t="str">
            <v>(P)Baa3</v>
          </cell>
          <cell r="O1358" t="str">
            <v>P-1</v>
          </cell>
          <cell r="P1358" t="str">
            <v>Not on Watch</v>
          </cell>
        </row>
        <row r="1359">
          <cell r="A1359" t="str">
            <v>CRCAM de la Reunion</v>
          </cell>
          <cell r="B1359" t="str">
            <v>FRANCE</v>
          </cell>
          <cell r="C1359" t="str">
            <v>Negative (multiple)</v>
          </cell>
          <cell r="D1359" t="str">
            <v>A2</v>
          </cell>
          <cell r="E1359" t="str">
            <v>LT Bank Deposits - Fgn Curr</v>
          </cell>
          <cell r="F1359" t="str">
            <v>A2</v>
          </cell>
          <cell r="J1359" t="str">
            <v>(P)A2</v>
          </cell>
          <cell r="K1359" t="str">
            <v>(P)Baa3</v>
          </cell>
          <cell r="O1359" t="str">
            <v>P-1</v>
          </cell>
          <cell r="P1359" t="str">
            <v>Not on Watch</v>
          </cell>
        </row>
        <row r="1360">
          <cell r="A1360" t="str">
            <v>CRCAM de la Touraine et du Poitou</v>
          </cell>
          <cell r="B1360" t="str">
            <v>FRANCE</v>
          </cell>
          <cell r="C1360" t="str">
            <v>Negative (multiple)</v>
          </cell>
          <cell r="D1360" t="str">
            <v>A2</v>
          </cell>
          <cell r="E1360" t="str">
            <v>LT Bank Deposits</v>
          </cell>
          <cell r="F1360" t="str">
            <v>A2</v>
          </cell>
          <cell r="J1360" t="str">
            <v>(P)A2</v>
          </cell>
          <cell r="K1360" t="str">
            <v>(P)Baa3</v>
          </cell>
          <cell r="O1360" t="str">
            <v>P-1</v>
          </cell>
          <cell r="P1360" t="str">
            <v>Not on Watch</v>
          </cell>
        </row>
        <row r="1361">
          <cell r="A1361" t="str">
            <v>CRCAM de Normandie</v>
          </cell>
          <cell r="B1361" t="str">
            <v>FRANCE</v>
          </cell>
          <cell r="C1361" t="str">
            <v>Negative (multiple)</v>
          </cell>
          <cell r="D1361" t="str">
            <v>A2</v>
          </cell>
          <cell r="E1361" t="str">
            <v>LT Bank Deposits - Fgn Curr</v>
          </cell>
          <cell r="F1361" t="str">
            <v>A2</v>
          </cell>
          <cell r="J1361" t="str">
            <v>(P)A2</v>
          </cell>
          <cell r="K1361" t="str">
            <v>(P)Baa3</v>
          </cell>
          <cell r="O1361" t="str">
            <v>P-1</v>
          </cell>
          <cell r="P1361" t="str">
            <v>Not on Watch</v>
          </cell>
        </row>
        <row r="1362">
          <cell r="A1362" t="str">
            <v>CRCAM de Sud-Mediterranee</v>
          </cell>
          <cell r="B1362" t="str">
            <v>FRANCE</v>
          </cell>
          <cell r="C1362" t="str">
            <v>Negative (multiple)</v>
          </cell>
          <cell r="D1362" t="str">
            <v>A2</v>
          </cell>
          <cell r="E1362" t="str">
            <v>LT Bank Deposits - Fgn Curr</v>
          </cell>
          <cell r="F1362" t="str">
            <v>A2</v>
          </cell>
          <cell r="J1362" t="str">
            <v>(P)A2</v>
          </cell>
          <cell r="K1362" t="str">
            <v>(P)Baa3</v>
          </cell>
          <cell r="O1362" t="str">
            <v>P-1</v>
          </cell>
          <cell r="P1362" t="str">
            <v>Not on Watch</v>
          </cell>
        </row>
        <row r="1363">
          <cell r="A1363" t="str">
            <v>CRCAM de Toulouse 31</v>
          </cell>
          <cell r="B1363" t="str">
            <v>FRANCE</v>
          </cell>
          <cell r="C1363" t="str">
            <v>Negative (multiple)</v>
          </cell>
          <cell r="D1363" t="str">
            <v>A2</v>
          </cell>
          <cell r="E1363" t="str">
            <v>LT Bank Deposits - Fgn Curr</v>
          </cell>
          <cell r="F1363" t="str">
            <v>A2</v>
          </cell>
          <cell r="J1363" t="str">
            <v>(P)A2</v>
          </cell>
          <cell r="K1363" t="str">
            <v>(P)Baa3</v>
          </cell>
          <cell r="O1363" t="str">
            <v>P-1</v>
          </cell>
          <cell r="P1363" t="str">
            <v>Not on Watch</v>
          </cell>
        </row>
        <row r="1364">
          <cell r="A1364" t="str">
            <v>CRCAM des Savoie</v>
          </cell>
          <cell r="B1364" t="str">
            <v>FRANCE</v>
          </cell>
          <cell r="C1364" t="str">
            <v>Negative (multiple)</v>
          </cell>
          <cell r="D1364" t="str">
            <v>A2</v>
          </cell>
          <cell r="E1364" t="str">
            <v>LT Bank Deposits - Fgn Curr</v>
          </cell>
          <cell r="F1364" t="str">
            <v>A2</v>
          </cell>
          <cell r="J1364" t="str">
            <v>(P)A2</v>
          </cell>
          <cell r="K1364" t="str">
            <v>(P)Baa3</v>
          </cell>
          <cell r="O1364" t="str">
            <v>P-1</v>
          </cell>
          <cell r="P1364" t="str">
            <v>Not on Watch</v>
          </cell>
        </row>
        <row r="1365">
          <cell r="A1365" t="str">
            <v>CRCAM du Centre-Ouest</v>
          </cell>
          <cell r="B1365" t="str">
            <v>FRANCE</v>
          </cell>
          <cell r="C1365" t="str">
            <v>Negative (multiple)</v>
          </cell>
          <cell r="D1365" t="str">
            <v>A2</v>
          </cell>
          <cell r="E1365" t="str">
            <v>LT Bank Deposits - Fgn Curr</v>
          </cell>
          <cell r="F1365" t="str">
            <v>A2</v>
          </cell>
          <cell r="J1365" t="str">
            <v>(P)A2</v>
          </cell>
          <cell r="K1365" t="str">
            <v>(P)Baa3</v>
          </cell>
          <cell r="O1365" t="str">
            <v>P-1</v>
          </cell>
          <cell r="P1365" t="str">
            <v>Not on Watch</v>
          </cell>
        </row>
        <row r="1366">
          <cell r="A1366" t="str">
            <v>CRCAM du Languedoc</v>
          </cell>
          <cell r="B1366" t="str">
            <v>FRANCE</v>
          </cell>
          <cell r="C1366" t="str">
            <v>Negative (multiple)</v>
          </cell>
          <cell r="D1366" t="str">
            <v>A2</v>
          </cell>
          <cell r="E1366" t="str">
            <v>LT Bank Deposits - Fgn Curr</v>
          </cell>
          <cell r="F1366" t="str">
            <v>A2</v>
          </cell>
          <cell r="J1366" t="str">
            <v>(P)A2</v>
          </cell>
          <cell r="K1366" t="str">
            <v>(P)Baa3</v>
          </cell>
          <cell r="O1366" t="str">
            <v>P-1</v>
          </cell>
          <cell r="P1366" t="str">
            <v>Not on Watch</v>
          </cell>
        </row>
        <row r="1367">
          <cell r="A1367" t="str">
            <v>CRCAM Finistere</v>
          </cell>
          <cell r="B1367" t="str">
            <v>FRANCE</v>
          </cell>
          <cell r="C1367" t="str">
            <v>Negative (multiple)</v>
          </cell>
          <cell r="D1367" t="str">
            <v>A2</v>
          </cell>
          <cell r="E1367" t="str">
            <v>LT Bank Deposits - Fgn Curr</v>
          </cell>
          <cell r="F1367" t="str">
            <v>A2</v>
          </cell>
          <cell r="J1367" t="str">
            <v>(P)A2</v>
          </cell>
          <cell r="K1367" t="str">
            <v>(P)Baa3</v>
          </cell>
          <cell r="O1367" t="str">
            <v>P-1</v>
          </cell>
          <cell r="P1367" t="str">
            <v>Not on Watch</v>
          </cell>
        </row>
        <row r="1368">
          <cell r="A1368" t="str">
            <v>CRCAM Franche-Comte</v>
          </cell>
          <cell r="B1368" t="str">
            <v>FRANCE</v>
          </cell>
          <cell r="C1368" t="str">
            <v>Negative (multiple)</v>
          </cell>
          <cell r="D1368" t="str">
            <v>A2</v>
          </cell>
          <cell r="E1368" t="str">
            <v>LT Bank Deposits - Fgn Curr</v>
          </cell>
          <cell r="F1368" t="str">
            <v>A2</v>
          </cell>
          <cell r="J1368" t="str">
            <v>(P)A2</v>
          </cell>
          <cell r="K1368" t="str">
            <v>(P)Baa3</v>
          </cell>
          <cell r="O1368" t="str">
            <v>P-1</v>
          </cell>
          <cell r="P1368" t="str">
            <v>Not on Watch</v>
          </cell>
        </row>
        <row r="1369">
          <cell r="A1369" t="str">
            <v>CRCAM Ille-et-vilaine</v>
          </cell>
          <cell r="B1369" t="str">
            <v>FRANCE</v>
          </cell>
          <cell r="C1369" t="str">
            <v>Negative (multiple)</v>
          </cell>
          <cell r="D1369" t="str">
            <v>A2</v>
          </cell>
          <cell r="E1369" t="str">
            <v>LT Bank Deposits - Fgn Curr</v>
          </cell>
          <cell r="F1369" t="str">
            <v>A2</v>
          </cell>
          <cell r="J1369" t="str">
            <v>(P)A2</v>
          </cell>
          <cell r="K1369" t="str">
            <v>(P)Baa3</v>
          </cell>
          <cell r="O1369" t="str">
            <v>P-1</v>
          </cell>
          <cell r="P1369" t="str">
            <v>Not on Watch</v>
          </cell>
        </row>
        <row r="1370">
          <cell r="A1370" t="str">
            <v>CRCAM Loire Haute-Loire</v>
          </cell>
          <cell r="B1370" t="str">
            <v>FRANCE</v>
          </cell>
          <cell r="C1370" t="str">
            <v>Negative (multiple)</v>
          </cell>
          <cell r="D1370" t="str">
            <v>A2</v>
          </cell>
          <cell r="E1370" t="str">
            <v>LT Bank Deposits - Fgn Curr</v>
          </cell>
          <cell r="F1370" t="str">
            <v>A2</v>
          </cell>
          <cell r="J1370" t="str">
            <v>(P)A2</v>
          </cell>
          <cell r="K1370" t="str">
            <v>(P)Baa3</v>
          </cell>
          <cell r="O1370" t="str">
            <v>P-1</v>
          </cell>
          <cell r="P1370" t="str">
            <v>Not on Watch</v>
          </cell>
        </row>
        <row r="1371">
          <cell r="A1371" t="str">
            <v>CRCAM Lorraine</v>
          </cell>
          <cell r="B1371" t="str">
            <v>FRANCE</v>
          </cell>
          <cell r="C1371" t="str">
            <v>Negative (multiple)</v>
          </cell>
          <cell r="D1371" t="str">
            <v>A2</v>
          </cell>
          <cell r="E1371" t="str">
            <v>LT Bank Deposits - Fgn Curr</v>
          </cell>
          <cell r="F1371" t="str">
            <v>A2</v>
          </cell>
          <cell r="J1371" t="str">
            <v>(P)A2</v>
          </cell>
          <cell r="K1371" t="str">
            <v>(P)Baa3</v>
          </cell>
          <cell r="O1371" t="str">
            <v>P-1</v>
          </cell>
          <cell r="P1371" t="str">
            <v>Not on Watch</v>
          </cell>
        </row>
        <row r="1372">
          <cell r="A1372" t="str">
            <v>CRCAM Morbihan</v>
          </cell>
          <cell r="B1372" t="str">
            <v>FRANCE</v>
          </cell>
          <cell r="C1372" t="str">
            <v>Negative (multiple)</v>
          </cell>
          <cell r="D1372" t="str">
            <v>A2</v>
          </cell>
          <cell r="E1372" t="str">
            <v>LT Bank Deposits - Fgn Curr</v>
          </cell>
          <cell r="F1372" t="str">
            <v>A2</v>
          </cell>
          <cell r="J1372" t="str">
            <v>A2</v>
          </cell>
          <cell r="K1372" t="str">
            <v>(P)Baa3</v>
          </cell>
          <cell r="O1372" t="str">
            <v>P-1</v>
          </cell>
          <cell r="P1372" t="str">
            <v>Not on Watch</v>
          </cell>
        </row>
        <row r="1373">
          <cell r="A1373" t="str">
            <v>CRCAM Nord de France</v>
          </cell>
          <cell r="B1373" t="str">
            <v>FRANCE</v>
          </cell>
          <cell r="C1373" t="str">
            <v>Negative (multiple)</v>
          </cell>
          <cell r="D1373" t="str">
            <v>A2</v>
          </cell>
          <cell r="E1373" t="str">
            <v>LT Bank Deposits - Fgn Curr</v>
          </cell>
          <cell r="F1373" t="str">
            <v>A2</v>
          </cell>
          <cell r="J1373" t="str">
            <v>A2</v>
          </cell>
          <cell r="K1373" t="str">
            <v>(P)Baa3</v>
          </cell>
          <cell r="O1373" t="str">
            <v>P-1</v>
          </cell>
          <cell r="P1373" t="str">
            <v>Not on Watch</v>
          </cell>
        </row>
        <row r="1374">
          <cell r="A1374" t="str">
            <v>CRCAM Nord Est</v>
          </cell>
          <cell r="B1374" t="str">
            <v>FRANCE</v>
          </cell>
          <cell r="C1374" t="str">
            <v>Negative (multiple)</v>
          </cell>
          <cell r="D1374" t="str">
            <v>A2</v>
          </cell>
          <cell r="E1374" t="str">
            <v>LT Bank Deposits - Fgn Curr</v>
          </cell>
          <cell r="F1374" t="str">
            <v>A2</v>
          </cell>
          <cell r="J1374" t="str">
            <v>(P)A2</v>
          </cell>
          <cell r="K1374" t="str">
            <v>Aa2</v>
          </cell>
          <cell r="O1374" t="str">
            <v>P-1</v>
          </cell>
          <cell r="P1374" t="str">
            <v>Not on Watch</v>
          </cell>
        </row>
        <row r="1375">
          <cell r="A1375" t="str">
            <v>CRCAM Nord Midi-Pyrenees</v>
          </cell>
          <cell r="B1375" t="str">
            <v>FRANCE</v>
          </cell>
          <cell r="C1375" t="str">
            <v>Negative</v>
          </cell>
          <cell r="D1375" t="str">
            <v>(P)A2</v>
          </cell>
          <cell r="E1375" t="str">
            <v>Senior Unsecured MTN - Dom Curr</v>
          </cell>
          <cell r="J1375" t="str">
            <v>(P)A2</v>
          </cell>
          <cell r="O1375" t="str">
            <v>P-1</v>
          </cell>
          <cell r="P1375" t="str">
            <v>Not on Watch</v>
          </cell>
        </row>
        <row r="1376">
          <cell r="A1376" t="str">
            <v>CRCAM Normandie Seine</v>
          </cell>
          <cell r="B1376" t="str">
            <v>FRANCE</v>
          </cell>
          <cell r="C1376" t="str">
            <v>Negative (multiple)</v>
          </cell>
          <cell r="D1376" t="str">
            <v>A2</v>
          </cell>
          <cell r="E1376" t="str">
            <v>LT Bank Deposits - Fgn Curr</v>
          </cell>
          <cell r="F1376" t="str">
            <v>A2</v>
          </cell>
          <cell r="J1376" t="str">
            <v>(P)A2</v>
          </cell>
          <cell r="K1376" t="str">
            <v>(P)Baa3</v>
          </cell>
          <cell r="O1376" t="str">
            <v>P-1</v>
          </cell>
          <cell r="P1376" t="str">
            <v>Not on Watch</v>
          </cell>
        </row>
        <row r="1377">
          <cell r="A1377" t="str">
            <v>CRCAM Paris et Ile-de-France</v>
          </cell>
          <cell r="B1377" t="str">
            <v>FRANCE</v>
          </cell>
          <cell r="C1377" t="str">
            <v>Negative</v>
          </cell>
          <cell r="D1377" t="str">
            <v>A2</v>
          </cell>
          <cell r="E1377" t="str">
            <v>LT Bank Deposits - Fgn Curr</v>
          </cell>
          <cell r="F1377" t="str">
            <v>A2</v>
          </cell>
          <cell r="J1377" t="str">
            <v>(P)A2</v>
          </cell>
          <cell r="K1377" t="str">
            <v>Aa2</v>
          </cell>
          <cell r="O1377" t="str">
            <v>P-1</v>
          </cell>
          <cell r="P1377" t="str">
            <v>Not on Watch</v>
          </cell>
        </row>
        <row r="1378">
          <cell r="A1378" t="str">
            <v>CRCAM Provence Cote d'Azur</v>
          </cell>
          <cell r="B1378" t="str">
            <v>FRANCE</v>
          </cell>
          <cell r="C1378" t="str">
            <v>Negative (multiple)</v>
          </cell>
          <cell r="D1378" t="str">
            <v>A2</v>
          </cell>
          <cell r="E1378" t="str">
            <v>LT Bank Deposits - Fgn Curr</v>
          </cell>
          <cell r="F1378" t="str">
            <v>A2</v>
          </cell>
          <cell r="J1378" t="str">
            <v>(P)A2</v>
          </cell>
          <cell r="K1378" t="str">
            <v>(P)Baa3</v>
          </cell>
          <cell r="O1378" t="str">
            <v>P-1</v>
          </cell>
          <cell r="P1378" t="str">
            <v>Not on Watch</v>
          </cell>
        </row>
        <row r="1379">
          <cell r="A1379" t="str">
            <v>CRCAM Pyrenees Gascogne</v>
          </cell>
          <cell r="B1379" t="str">
            <v>FRANCE</v>
          </cell>
          <cell r="C1379" t="str">
            <v>Negative (multiple)</v>
          </cell>
          <cell r="D1379" t="str">
            <v>A2</v>
          </cell>
          <cell r="E1379" t="str">
            <v>LT Bank Deposits - Fgn Curr</v>
          </cell>
          <cell r="F1379" t="str">
            <v>A2</v>
          </cell>
          <cell r="J1379" t="str">
            <v>(P)A2</v>
          </cell>
          <cell r="K1379" t="str">
            <v>(P)Baa3</v>
          </cell>
          <cell r="O1379" t="str">
            <v>P-1</v>
          </cell>
          <cell r="P1379" t="str">
            <v>Not on Watch</v>
          </cell>
        </row>
        <row r="1380">
          <cell r="A1380" t="str">
            <v>CRCAM Sud Rhone Alpes</v>
          </cell>
          <cell r="B1380" t="str">
            <v>FRANCE</v>
          </cell>
          <cell r="C1380" t="str">
            <v>Negative (multiple)</v>
          </cell>
          <cell r="D1380" t="str">
            <v>A2</v>
          </cell>
          <cell r="E1380" t="str">
            <v>LT Bank Deposits - Fgn Curr</v>
          </cell>
          <cell r="F1380" t="str">
            <v>A2</v>
          </cell>
          <cell r="J1380" t="str">
            <v>(P)A2</v>
          </cell>
          <cell r="K1380" t="str">
            <v>(P)Baa3</v>
          </cell>
          <cell r="O1380" t="str">
            <v>P-1</v>
          </cell>
          <cell r="P1380" t="str">
            <v>Not on Watch</v>
          </cell>
        </row>
        <row r="1381">
          <cell r="A1381" t="str">
            <v>CRCAM Val de France</v>
          </cell>
          <cell r="B1381" t="str">
            <v>FRANCE</v>
          </cell>
          <cell r="C1381" t="str">
            <v>Negative (multiple)</v>
          </cell>
          <cell r="D1381" t="str">
            <v>(P)A2</v>
          </cell>
          <cell r="E1381" t="str">
            <v>Senior Unsecured MTN - Dom Curr</v>
          </cell>
          <cell r="J1381" t="str">
            <v>(P)A2</v>
          </cell>
          <cell r="K1381" t="str">
            <v>(P)Baa3</v>
          </cell>
          <cell r="O1381" t="str">
            <v>P-1</v>
          </cell>
          <cell r="P1381" t="str">
            <v>Not on Watch</v>
          </cell>
        </row>
        <row r="1382">
          <cell r="A1382" t="str">
            <v>Crediop Overseas Bank Limited</v>
          </cell>
          <cell r="B1382" t="str">
            <v>CAYMAN ISLANDS</v>
          </cell>
          <cell r="C1382" t="str">
            <v>Stable</v>
          </cell>
          <cell r="D1382" t="str">
            <v>B2</v>
          </cell>
          <cell r="E1382" t="str">
            <v>BACKED Senior Unsecured - Fgn Curr</v>
          </cell>
          <cell r="P1382" t="str">
            <v>Not on Watch</v>
          </cell>
        </row>
        <row r="1383">
          <cell r="A1383" t="str">
            <v>Credit Agricole CIB Finance (Guernsey) Ltd</v>
          </cell>
          <cell r="B1383" t="str">
            <v>GUERNSEY</v>
          </cell>
          <cell r="C1383" t="str">
            <v>Negative</v>
          </cell>
          <cell r="D1383" t="str">
            <v>A2</v>
          </cell>
          <cell r="E1383" t="str">
            <v>BACKED Senior Unsecured - Fgn Curr</v>
          </cell>
          <cell r="O1383" t="str">
            <v>(P)P-1</v>
          </cell>
          <cell r="P1383" t="str">
            <v>Not on Watch</v>
          </cell>
        </row>
        <row r="1384">
          <cell r="A1384" t="str">
            <v>Credit Agricole CIB Financial Solutions</v>
          </cell>
          <cell r="B1384" t="str">
            <v>FRANCE</v>
          </cell>
          <cell r="C1384" t="str">
            <v>Negative</v>
          </cell>
          <cell r="D1384" t="str">
            <v>A2</v>
          </cell>
          <cell r="E1384" t="str">
            <v>BACKED Senior Unsecured - Dom Curr</v>
          </cell>
          <cell r="O1384" t="str">
            <v>(P)P-1</v>
          </cell>
          <cell r="P1384" t="str">
            <v>Not on Watch</v>
          </cell>
        </row>
        <row r="1385">
          <cell r="A1385" t="str">
            <v>Credit Agricole CIB Finl Prod. (Guernsey) Ltd</v>
          </cell>
          <cell r="B1385" t="str">
            <v>GUERNSEY</v>
          </cell>
          <cell r="C1385" t="str">
            <v>Negative</v>
          </cell>
          <cell r="D1385" t="str">
            <v>A2</v>
          </cell>
          <cell r="E1385" t="str">
            <v>BACKED Senior Unsecured - Fgn Curr</v>
          </cell>
          <cell r="O1385" t="str">
            <v>(P)P-1</v>
          </cell>
          <cell r="P1385" t="str">
            <v>Not on Watch</v>
          </cell>
        </row>
        <row r="1386">
          <cell r="A1386" t="str">
            <v>Credit Agricole CIB, New York Branch</v>
          </cell>
          <cell r="B1386" t="str">
            <v>UNITED STATES</v>
          </cell>
          <cell r="C1386" t="str">
            <v>Negative</v>
          </cell>
          <cell r="D1386" t="str">
            <v>A2</v>
          </cell>
          <cell r="E1386" t="str">
            <v>LT Bank Deposits - Dom Curr</v>
          </cell>
          <cell r="F1386" t="str">
            <v>A2</v>
          </cell>
          <cell r="O1386" t="str">
            <v>P-1</v>
          </cell>
          <cell r="P1386" t="str">
            <v>Not on Watch</v>
          </cell>
        </row>
        <row r="1387">
          <cell r="A1387" t="str">
            <v>Credit Agricole CIB, Tokyo Branch</v>
          </cell>
          <cell r="B1387" t="str">
            <v>JAPAN</v>
          </cell>
          <cell r="C1387" t="str">
            <v>Negative</v>
          </cell>
          <cell r="D1387" t="str">
            <v>A2</v>
          </cell>
          <cell r="E1387" t="str">
            <v>LT Bank Deposits - Fgn Curr</v>
          </cell>
          <cell r="F1387" t="str">
            <v>A2</v>
          </cell>
          <cell r="O1387" t="str">
            <v>P-1</v>
          </cell>
          <cell r="P1387" t="str">
            <v>Not on Watch</v>
          </cell>
        </row>
        <row r="1388">
          <cell r="A1388" t="str">
            <v>Credit Agricole North America</v>
          </cell>
          <cell r="B1388" t="str">
            <v>UNITED STATES</v>
          </cell>
          <cell r="C1388" t="str">
            <v>No Outlook</v>
          </cell>
          <cell r="O1388" t="str">
            <v>P-1</v>
          </cell>
          <cell r="P1388" t="str">
            <v>Not on Watch</v>
          </cell>
        </row>
        <row r="1389">
          <cell r="A1389" t="str">
            <v>Credit Agricole S.A., London Branch</v>
          </cell>
          <cell r="B1389" t="str">
            <v>UNITED KINGDOM</v>
          </cell>
          <cell r="C1389" t="str">
            <v>Negative (multiple)</v>
          </cell>
          <cell r="D1389" t="str">
            <v>A2</v>
          </cell>
          <cell r="E1389" t="str">
            <v>Senior Unsecured - Fgn Curr</v>
          </cell>
          <cell r="J1389" t="str">
            <v>A2</v>
          </cell>
          <cell r="K1389" t="str">
            <v>Baa3</v>
          </cell>
          <cell r="O1389" t="str">
            <v>P-1</v>
          </cell>
          <cell r="P1389" t="str">
            <v>Not on Watch</v>
          </cell>
        </row>
        <row r="1390">
          <cell r="A1390" t="str">
            <v>Credit Cooperatif</v>
          </cell>
          <cell r="B1390" t="str">
            <v>FRANCE</v>
          </cell>
          <cell r="C1390" t="str">
            <v>Negative</v>
          </cell>
          <cell r="D1390" t="str">
            <v>A2</v>
          </cell>
          <cell r="E1390" t="str">
            <v>LT Bank Deposits - Fgn Curr</v>
          </cell>
          <cell r="F1390" t="str">
            <v>A2</v>
          </cell>
          <cell r="J1390" t="str">
            <v>(P)A2</v>
          </cell>
          <cell r="O1390" t="str">
            <v>P-1</v>
          </cell>
          <cell r="P1390" t="str">
            <v>Not on Watch</v>
          </cell>
        </row>
        <row r="1391">
          <cell r="A1391" t="str">
            <v>Credit Logement</v>
          </cell>
          <cell r="B1391" t="str">
            <v>FRANCE</v>
          </cell>
          <cell r="C1391" t="str">
            <v>Stable</v>
          </cell>
          <cell r="D1391" t="str">
            <v>Aa3</v>
          </cell>
          <cell r="E1391" t="str">
            <v>LT Issuer Rating</v>
          </cell>
          <cell r="K1391" t="str">
            <v>A1</v>
          </cell>
          <cell r="P1391" t="str">
            <v>Not on Watch</v>
          </cell>
        </row>
        <row r="1392">
          <cell r="A1392" t="str">
            <v>Credit Suisse AG (Guernsey) Branch</v>
          </cell>
          <cell r="B1392" t="str">
            <v>GUERNSEY</v>
          </cell>
          <cell r="C1392" t="str">
            <v>Negative</v>
          </cell>
          <cell r="D1392" t="str">
            <v>A1</v>
          </cell>
          <cell r="E1392" t="str">
            <v>Senior Unsecured - Fgn Curr</v>
          </cell>
          <cell r="J1392" t="str">
            <v>A1</v>
          </cell>
          <cell r="L1392" t="str">
            <v>Baa2</v>
          </cell>
          <cell r="O1392" t="str">
            <v>(P)P-1</v>
          </cell>
          <cell r="P1392" t="str">
            <v>Not on Watch</v>
          </cell>
        </row>
        <row r="1393">
          <cell r="A1393" t="str">
            <v>Credit Suisse AG (London) Branch</v>
          </cell>
          <cell r="B1393" t="str">
            <v>UNITED KINGDOM</v>
          </cell>
          <cell r="C1393" t="str">
            <v>Negative</v>
          </cell>
          <cell r="D1393" t="str">
            <v>A1</v>
          </cell>
          <cell r="E1393" t="str">
            <v>LT Bank Deposits - Fgn Curr</v>
          </cell>
          <cell r="F1393" t="str">
            <v>A1</v>
          </cell>
          <cell r="J1393" t="str">
            <v>A1</v>
          </cell>
          <cell r="K1393" t="str">
            <v>Baa2</v>
          </cell>
          <cell r="L1393" t="str">
            <v>(P)Baa3</v>
          </cell>
          <cell r="O1393" t="str">
            <v>P-1</v>
          </cell>
          <cell r="P1393" t="str">
            <v>Not On Watch</v>
          </cell>
        </row>
        <row r="1394">
          <cell r="A1394" t="str">
            <v>Credit Suisse AG (Nassau) Branch</v>
          </cell>
          <cell r="B1394" t="str">
            <v>BAHAMAS</v>
          </cell>
          <cell r="C1394" t="str">
            <v>Negative</v>
          </cell>
          <cell r="D1394" t="str">
            <v>A1</v>
          </cell>
          <cell r="E1394" t="str">
            <v>Senior Unsecured - Fgn Curr</v>
          </cell>
          <cell r="J1394" t="str">
            <v>A1</v>
          </cell>
          <cell r="K1394" t="str">
            <v>Baa2</v>
          </cell>
          <cell r="O1394" t="str">
            <v>(P)P-1</v>
          </cell>
          <cell r="P1394" t="str">
            <v>Not On Watch</v>
          </cell>
        </row>
        <row r="1395">
          <cell r="A1395" t="str">
            <v>Credit Suisse AG (New York) Branch</v>
          </cell>
          <cell r="B1395" t="str">
            <v>UNITED STATES</v>
          </cell>
          <cell r="C1395" t="str">
            <v>Negative</v>
          </cell>
          <cell r="D1395" t="str">
            <v>A1</v>
          </cell>
          <cell r="E1395" t="str">
            <v>LT Bank Deposits - Dom Curr</v>
          </cell>
          <cell r="F1395" t="str">
            <v>A1</v>
          </cell>
          <cell r="J1395" t="str">
            <v>A1</v>
          </cell>
          <cell r="K1395" t="str">
            <v>Baa2</v>
          </cell>
          <cell r="L1395" t="str">
            <v>(P)Baa3</v>
          </cell>
          <cell r="O1395" t="str">
            <v>P-1</v>
          </cell>
          <cell r="P1395" t="str">
            <v>Not On Watch</v>
          </cell>
        </row>
        <row r="1396">
          <cell r="A1396" t="str">
            <v>Credit Suisse AG (Sydney) Branch</v>
          </cell>
          <cell r="B1396" t="str">
            <v>AUSTRALIA</v>
          </cell>
          <cell r="C1396" t="str">
            <v>Negative</v>
          </cell>
          <cell r="D1396" t="str">
            <v>A1</v>
          </cell>
          <cell r="E1396" t="str">
            <v>Senior Unsecured - Dom Curr</v>
          </cell>
          <cell r="J1396" t="str">
            <v>A1</v>
          </cell>
          <cell r="O1396" t="str">
            <v>P-1</v>
          </cell>
          <cell r="P1396" t="str">
            <v>Not on Watch</v>
          </cell>
        </row>
        <row r="1397">
          <cell r="A1397" t="str">
            <v>Credit Suisse Capital (Guernsey) I Limited</v>
          </cell>
          <cell r="B1397" t="str">
            <v>GUERNSEY</v>
          </cell>
          <cell r="C1397" t="str">
            <v>Negative</v>
          </cell>
          <cell r="D1397" t="str">
            <v>(P)Ba1</v>
          </cell>
          <cell r="E1397" t="str">
            <v>BACKED Pref. Stock - Fgn Curr</v>
          </cell>
          <cell r="P1397" t="str">
            <v>Not on Watch</v>
          </cell>
        </row>
        <row r="1398">
          <cell r="A1398" t="str">
            <v>Credit Suisse First Boston Finance B.V.</v>
          </cell>
          <cell r="B1398" t="str">
            <v>CURACAO</v>
          </cell>
          <cell r="C1398" t="str">
            <v>No Outlook</v>
          </cell>
          <cell r="L1398" t="str">
            <v>Baa2</v>
          </cell>
          <cell r="P1398" t="str">
            <v>Not on Watch</v>
          </cell>
        </row>
        <row r="1399">
          <cell r="A1399" t="str">
            <v>Credit Suisse Group AG</v>
          </cell>
          <cell r="B1399" t="str">
            <v>SWITZERLAND</v>
          </cell>
          <cell r="C1399" t="str">
            <v>Negative</v>
          </cell>
          <cell r="D1399" t="str">
            <v>(P)A2</v>
          </cell>
          <cell r="E1399" t="str">
            <v>Senior Unsec. Shelf - Fgn Curr</v>
          </cell>
          <cell r="J1399" t="str">
            <v>(P)A2</v>
          </cell>
          <cell r="K1399" t="str">
            <v>(P)Baa3</v>
          </cell>
          <cell r="L1399" t="str">
            <v>(P)Ba1</v>
          </cell>
          <cell r="P1399" t="str">
            <v>Not on Watch</v>
          </cell>
        </row>
        <row r="1400">
          <cell r="A1400" t="str">
            <v>Credit Suisse Group Finance (Guernsey) Ltd.</v>
          </cell>
          <cell r="B1400" t="str">
            <v>GUERNSEY</v>
          </cell>
          <cell r="C1400" t="str">
            <v>Negative</v>
          </cell>
          <cell r="D1400" t="str">
            <v>A2</v>
          </cell>
          <cell r="E1400" t="str">
            <v>BACKED Senior Unsecured - Fgn Curr</v>
          </cell>
          <cell r="P1400" t="str">
            <v>Not on Watch</v>
          </cell>
        </row>
        <row r="1401">
          <cell r="A1401" t="str">
            <v>Credit Suisse Group Finance (US) Inc.</v>
          </cell>
          <cell r="B1401" t="str">
            <v>UNITED STATES</v>
          </cell>
          <cell r="C1401" t="str">
            <v>Negative</v>
          </cell>
          <cell r="D1401" t="str">
            <v>Baa3</v>
          </cell>
          <cell r="E1401" t="str">
            <v>BACKED Subordinate - Fgn Curr</v>
          </cell>
          <cell r="P1401" t="str">
            <v>Not on Watch</v>
          </cell>
        </row>
        <row r="1402">
          <cell r="A1402" t="str">
            <v>Credit Suisse Group Finance Luxembourg SA</v>
          </cell>
          <cell r="B1402" t="str">
            <v>LUXEMBOURG</v>
          </cell>
          <cell r="C1402" t="str">
            <v>Negative</v>
          </cell>
          <cell r="D1402" t="str">
            <v>(P)A2</v>
          </cell>
          <cell r="E1402" t="str">
            <v>BACKED Senior Unsecured MTN - Dom Curr</v>
          </cell>
          <cell r="P1402" t="str">
            <v>Not on Watch</v>
          </cell>
        </row>
        <row r="1403">
          <cell r="A1403" t="str">
            <v>Credit Suisse Grp. Capital (Guernsey) III Ltd</v>
          </cell>
          <cell r="B1403" t="str">
            <v>GUERNSEY</v>
          </cell>
          <cell r="C1403" t="str">
            <v>Negative</v>
          </cell>
          <cell r="D1403" t="str">
            <v>Ba2</v>
          </cell>
          <cell r="E1403" t="str">
            <v>BACKED Pref. Stock Non-cumulative - Dom Curr</v>
          </cell>
          <cell r="P1403" t="str">
            <v>Not on Watch</v>
          </cell>
        </row>
        <row r="1404">
          <cell r="A1404" t="str">
            <v>Credit Suisse International</v>
          </cell>
          <cell r="B1404" t="str">
            <v>UNITED KINGDOM</v>
          </cell>
          <cell r="C1404" t="str">
            <v>Negative</v>
          </cell>
          <cell r="D1404" t="str">
            <v>A1</v>
          </cell>
          <cell r="E1404" t="str">
            <v>LT Issuer Rating</v>
          </cell>
          <cell r="J1404" t="str">
            <v>A1</v>
          </cell>
          <cell r="K1404" t="str">
            <v>Baa2</v>
          </cell>
          <cell r="L1404" t="str">
            <v>Baa3</v>
          </cell>
          <cell r="O1404" t="str">
            <v>P-1</v>
          </cell>
          <cell r="P1404" t="str">
            <v>Not on Watch</v>
          </cell>
        </row>
        <row r="1405">
          <cell r="A1405" t="str">
            <v>Croatian Bank for Reconstruction &amp; Develop.</v>
          </cell>
          <cell r="B1405" t="str">
            <v>CROATIA</v>
          </cell>
          <cell r="C1405" t="str">
            <v>Negative</v>
          </cell>
          <cell r="D1405" t="str">
            <v>Ba1</v>
          </cell>
          <cell r="E1405" t="str">
            <v>LT Issuer Rating - Fgn Curr</v>
          </cell>
          <cell r="P1405" t="str">
            <v>Not on Watch</v>
          </cell>
        </row>
        <row r="1406">
          <cell r="A1406" t="str">
            <v>CTBC Bank Co., Ltd., Hong Kong Branch</v>
          </cell>
          <cell r="B1406" t="str">
            <v>HONG KONG</v>
          </cell>
          <cell r="C1406" t="str">
            <v>Negative</v>
          </cell>
          <cell r="D1406" t="str">
            <v>Baa3</v>
          </cell>
          <cell r="E1406" t="str">
            <v>Junior Subordinate - Fgn Curr</v>
          </cell>
          <cell r="L1406" t="str">
            <v>Baa3</v>
          </cell>
          <cell r="P1406" t="str">
            <v>Not on Watch</v>
          </cell>
        </row>
        <row r="1407">
          <cell r="A1407" t="str">
            <v>CTBC Financial Holding Co., Ltd.</v>
          </cell>
          <cell r="B1407" t="str">
            <v>TAIWAN</v>
          </cell>
          <cell r="C1407" t="str">
            <v>Negative</v>
          </cell>
          <cell r="D1407" t="str">
            <v>A3</v>
          </cell>
          <cell r="E1407" t="str">
            <v>LT Issuer Rating - Fgn Curr</v>
          </cell>
          <cell r="P1407" t="str">
            <v>Not on Watch</v>
          </cell>
        </row>
        <row r="1408">
          <cell r="A1408" t="str">
            <v>Cullen/Frost Bankers, Inc.</v>
          </cell>
          <cell r="B1408" t="str">
            <v>UNITED STATES</v>
          </cell>
          <cell r="C1408" t="str">
            <v>Stable</v>
          </cell>
          <cell r="D1408" t="str">
            <v>A1</v>
          </cell>
          <cell r="E1408" t="str">
            <v>LT Issuer Rating</v>
          </cell>
          <cell r="J1408" t="str">
            <v>(P)A1</v>
          </cell>
          <cell r="K1408" t="str">
            <v>A2</v>
          </cell>
          <cell r="M1408" t="str">
            <v>(P)A3</v>
          </cell>
          <cell r="P1408" t="str">
            <v>Not on Watch</v>
          </cell>
        </row>
        <row r="1409">
          <cell r="A1409" t="str">
            <v>Cullen/Frost Capital Trust II</v>
          </cell>
          <cell r="B1409" t="str">
            <v>UNITED STATES</v>
          </cell>
          <cell r="C1409" t="str">
            <v>Stable</v>
          </cell>
          <cell r="D1409" t="str">
            <v>A3</v>
          </cell>
          <cell r="E1409" t="str">
            <v>BACKED Pref. Stock - Dom Curr</v>
          </cell>
          <cell r="P1409" t="str">
            <v>Not on Watch</v>
          </cell>
        </row>
        <row r="1410">
          <cell r="A1410" t="str">
            <v>Czech Export Bank, a.s.</v>
          </cell>
          <cell r="B1410" t="str">
            <v>CZECH REPUBLIC</v>
          </cell>
          <cell r="C1410" t="str">
            <v>Stable</v>
          </cell>
          <cell r="D1410" t="str">
            <v>A1</v>
          </cell>
          <cell r="E1410" t="str">
            <v>LT Issuer Rating</v>
          </cell>
          <cell r="J1410" t="str">
            <v>A1</v>
          </cell>
          <cell r="O1410" t="str">
            <v>P-1</v>
          </cell>
          <cell r="P1410" t="str">
            <v>Not on Watch</v>
          </cell>
        </row>
        <row r="1411">
          <cell r="A1411" t="str">
            <v>Dah Sing MTN Financing Limited</v>
          </cell>
          <cell r="B1411" t="str">
            <v>BRITISH VIRGIN ISLANDS</v>
          </cell>
          <cell r="C1411" t="str">
            <v>Negative</v>
          </cell>
          <cell r="D1411" t="str">
            <v>(P)A3</v>
          </cell>
          <cell r="E1411" t="str">
            <v>BACKED Senior Unsecured MTN - Dom Curr</v>
          </cell>
          <cell r="P1411" t="str">
            <v>Not on Watch</v>
          </cell>
        </row>
        <row r="1412">
          <cell r="A1412" t="str">
            <v>Dah Sing SAR Financing Limited</v>
          </cell>
          <cell r="B1412" t="str">
            <v>BRITISH VIRGIN ISLANDS</v>
          </cell>
          <cell r="C1412" t="str">
            <v>Negative</v>
          </cell>
          <cell r="D1412" t="str">
            <v>(P)Baa2</v>
          </cell>
          <cell r="E1412" t="str">
            <v>BACKED Subordinate MTN - Dom Curr</v>
          </cell>
          <cell r="P1412" t="str">
            <v>Not on Watch</v>
          </cell>
        </row>
        <row r="1413">
          <cell r="A1413" t="str">
            <v>Danmarks Skibskredit A/S</v>
          </cell>
          <cell r="B1413" t="str">
            <v>DENMARK</v>
          </cell>
          <cell r="C1413" t="str">
            <v>Negative</v>
          </cell>
          <cell r="D1413" t="str">
            <v>Baa2</v>
          </cell>
          <cell r="E1413" t="str">
            <v>LT Issuer Rating</v>
          </cell>
          <cell r="J1413" t="str">
            <v>Baa2</v>
          </cell>
          <cell r="P1413" t="str">
            <v>Not on Watch</v>
          </cell>
        </row>
        <row r="1414">
          <cell r="A1414" t="str">
            <v>Danske Bank A/S (London Branch)</v>
          </cell>
          <cell r="B1414" t="str">
            <v>DENMARK</v>
          </cell>
          <cell r="C1414" t="str">
            <v>Positive</v>
          </cell>
          <cell r="D1414" t="str">
            <v>(P)Baa1</v>
          </cell>
          <cell r="E1414" t="str">
            <v>LT Deposit Note/CD Program - Fgn Curr</v>
          </cell>
          <cell r="F1414" t="str">
            <v>(P)Baa1</v>
          </cell>
          <cell r="O1414" t="str">
            <v>(P)P-2</v>
          </cell>
          <cell r="P1414" t="str">
            <v>Not on Watch</v>
          </cell>
        </row>
        <row r="1415">
          <cell r="A1415" t="str">
            <v>Danske Corporation</v>
          </cell>
          <cell r="B1415" t="str">
            <v>DENMARK</v>
          </cell>
          <cell r="C1415" t="str">
            <v>No Outlook</v>
          </cell>
          <cell r="O1415" t="str">
            <v>P-2</v>
          </cell>
          <cell r="P1415" t="str">
            <v>Not on Watch</v>
          </cell>
        </row>
        <row r="1416">
          <cell r="A1416" t="str">
            <v>DBK Leasing</v>
          </cell>
          <cell r="B1416" t="str">
            <v>KAZAKHSTAN</v>
          </cell>
          <cell r="C1416" t="str">
            <v>Stable</v>
          </cell>
          <cell r="D1416" t="str">
            <v>Ba3</v>
          </cell>
          <cell r="E1416" t="str">
            <v>LT Corporate Family Ratings - Fgn Curr</v>
          </cell>
          <cell r="J1416" t="str">
            <v>Ba3</v>
          </cell>
          <cell r="O1416" t="str">
            <v>NP</v>
          </cell>
          <cell r="P1416" t="str">
            <v>Not on Watch</v>
          </cell>
        </row>
        <row r="1417">
          <cell r="A1417" t="str">
            <v>DBS Bank Ltd., Hong Kong Branch</v>
          </cell>
          <cell r="B1417" t="str">
            <v>HONG KONG</v>
          </cell>
          <cell r="C1417" t="str">
            <v>No Outlook</v>
          </cell>
          <cell r="D1417" t="str">
            <v>Aa1</v>
          </cell>
          <cell r="E1417" t="str">
            <v>Senior Unsecured - Dom Curr</v>
          </cell>
          <cell r="J1417" t="str">
            <v>Aa1</v>
          </cell>
          <cell r="O1417" t="str">
            <v>P-1</v>
          </cell>
          <cell r="P1417" t="str">
            <v>Not on Watch</v>
          </cell>
        </row>
        <row r="1418">
          <cell r="A1418" t="str">
            <v>DBS Bank Ltd., London Branch</v>
          </cell>
          <cell r="B1418" t="str">
            <v>UNITED KINGDOM</v>
          </cell>
          <cell r="C1418" t="str">
            <v>No Outlook</v>
          </cell>
          <cell r="D1418" t="str">
            <v>(P)Aa1</v>
          </cell>
          <cell r="E1418" t="str">
            <v>Senior Unsecured MTN - Fgn Curr</v>
          </cell>
          <cell r="J1418" t="str">
            <v>(P)Aa1</v>
          </cell>
          <cell r="O1418" t="str">
            <v>P-1</v>
          </cell>
          <cell r="P1418" t="str">
            <v>Not on Watch</v>
          </cell>
        </row>
        <row r="1419">
          <cell r="A1419" t="str">
            <v>DBS Capital Funding II Corp</v>
          </cell>
          <cell r="B1419" t="str">
            <v>CAYMAN ISLANDS</v>
          </cell>
          <cell r="C1419" t="str">
            <v>Stable</v>
          </cell>
          <cell r="D1419" t="str">
            <v>A3</v>
          </cell>
          <cell r="E1419" t="str">
            <v>BACKED Pref. Stock Non-cumulative - Fgn Curr</v>
          </cell>
          <cell r="P1419" t="str">
            <v>Not on Watch</v>
          </cell>
        </row>
        <row r="1420">
          <cell r="A1420" t="str">
            <v>DBS Group Holdings Ltd</v>
          </cell>
          <cell r="B1420" t="str">
            <v>SINGAPORE</v>
          </cell>
          <cell r="C1420" t="str">
            <v>Stable</v>
          </cell>
          <cell r="D1420" t="str">
            <v>Aa2</v>
          </cell>
          <cell r="E1420" t="str">
            <v>LT Issuer Rating - Fgn Curr</v>
          </cell>
          <cell r="J1420" t="str">
            <v>Aa2</v>
          </cell>
          <cell r="K1420" t="str">
            <v>(P)A3</v>
          </cell>
          <cell r="N1420" t="str">
            <v>Baa1</v>
          </cell>
          <cell r="O1420" t="str">
            <v>P-1</v>
          </cell>
          <cell r="P1420" t="str">
            <v>Not on Watch</v>
          </cell>
        </row>
        <row r="1421">
          <cell r="A1421" t="str">
            <v>Den norske Creditbank</v>
          </cell>
          <cell r="B1421" t="str">
            <v>NORWAY</v>
          </cell>
          <cell r="C1421" t="str">
            <v>No Outlook</v>
          </cell>
          <cell r="D1421" t="str">
            <v>Baa3</v>
          </cell>
          <cell r="E1421" t="str">
            <v>BACKED Junior Subordinate - Fgn Curr</v>
          </cell>
          <cell r="P1421" t="str">
            <v>Not on Watch</v>
          </cell>
        </row>
        <row r="1422">
          <cell r="A1422" t="str">
            <v>DEPFA Bank Plc New York Branch</v>
          </cell>
          <cell r="B1422" t="str">
            <v>UNITED STATES</v>
          </cell>
          <cell r="C1422" t="str">
            <v>Negative</v>
          </cell>
          <cell r="D1422" t="str">
            <v>Baa3</v>
          </cell>
          <cell r="E1422" t="str">
            <v>LT Bank Deposits - Fgn Curr</v>
          </cell>
          <cell r="F1422" t="str">
            <v>Baa3</v>
          </cell>
          <cell r="O1422" t="str">
            <v>P-3</v>
          </cell>
          <cell r="P1422" t="str">
            <v>Not on Watch</v>
          </cell>
        </row>
        <row r="1423">
          <cell r="A1423" t="str">
            <v>DEPFA Funding II LP</v>
          </cell>
          <cell r="B1423" t="str">
            <v>UNITED KINGDOM</v>
          </cell>
          <cell r="C1423" t="str">
            <v>No Outlook</v>
          </cell>
          <cell r="D1423" t="str">
            <v>C</v>
          </cell>
          <cell r="E1423" t="str">
            <v>BACKED Pref. Stock Non-cumulative - Fgn Curr</v>
          </cell>
          <cell r="P1423" t="str">
            <v>Not on Watch</v>
          </cell>
        </row>
        <row r="1424">
          <cell r="A1424" t="str">
            <v>DEPFA Funding III LP</v>
          </cell>
          <cell r="B1424" t="str">
            <v>UNITED KINGDOM</v>
          </cell>
          <cell r="C1424" t="str">
            <v>No Outlook</v>
          </cell>
          <cell r="D1424" t="str">
            <v>C</v>
          </cell>
          <cell r="E1424" t="str">
            <v>BACKED Pref. Stock Non-cumulative - Fgn Curr</v>
          </cell>
          <cell r="P1424" t="str">
            <v>Not on Watch</v>
          </cell>
        </row>
        <row r="1425">
          <cell r="A1425" t="str">
            <v>DEPFA Funding IV LP</v>
          </cell>
          <cell r="B1425" t="str">
            <v>UNITED KINGDOM</v>
          </cell>
          <cell r="C1425" t="str">
            <v>No Outlook</v>
          </cell>
          <cell r="D1425" t="str">
            <v>C</v>
          </cell>
          <cell r="E1425" t="str">
            <v>BACKED Pref. Stock Non-cumulative - Fgn Curr</v>
          </cell>
          <cell r="P1425" t="str">
            <v>Not on Watch</v>
          </cell>
        </row>
        <row r="1426">
          <cell r="A1426" t="str">
            <v>Desenvolve SP</v>
          </cell>
          <cell r="B1426" t="str">
            <v>BRAZIL</v>
          </cell>
          <cell r="C1426" t="str">
            <v>Stable</v>
          </cell>
          <cell r="D1426" t="str">
            <v>Ba1</v>
          </cell>
          <cell r="E1426" t="str">
            <v>LT Issuer Rating - Dom Curr</v>
          </cell>
          <cell r="O1426" t="str">
            <v>NP</v>
          </cell>
          <cell r="P1426" t="str">
            <v>Not on Watch</v>
          </cell>
        </row>
        <row r="1427">
          <cell r="A1427" t="str">
            <v>Deutsche Bank AG, London Branch</v>
          </cell>
          <cell r="B1427" t="str">
            <v>UNITED KINGDOM</v>
          </cell>
          <cell r="C1427" t="str">
            <v>Negative (multiple)</v>
          </cell>
          <cell r="D1427" t="str">
            <v>A3</v>
          </cell>
          <cell r="E1427" t="str">
            <v>Senior Unsecured - Fgn Curr</v>
          </cell>
          <cell r="J1427" t="str">
            <v>A3</v>
          </cell>
          <cell r="K1427" t="str">
            <v>Ba1</v>
          </cell>
          <cell r="N1427" t="str">
            <v>(P)Ba1</v>
          </cell>
          <cell r="O1427" t="str">
            <v>(P)P-2</v>
          </cell>
          <cell r="P1427" t="str">
            <v>Not On Watch</v>
          </cell>
        </row>
        <row r="1428">
          <cell r="A1428" t="str">
            <v>Deutsche Bank AG, New York Branch</v>
          </cell>
          <cell r="B1428" t="str">
            <v>UNITED STATES</v>
          </cell>
          <cell r="C1428" t="str">
            <v>Negative</v>
          </cell>
          <cell r="D1428" t="str">
            <v>A3</v>
          </cell>
          <cell r="E1428" t="str">
            <v>LT Bank Deposits - Dom Curr</v>
          </cell>
          <cell r="F1428" t="str">
            <v>A3</v>
          </cell>
          <cell r="O1428" t="str">
            <v>P-2</v>
          </cell>
          <cell r="P1428" t="str">
            <v>Not on Watch</v>
          </cell>
        </row>
        <row r="1429">
          <cell r="A1429" t="str">
            <v>Deutsche Bank AG, Paris Branch</v>
          </cell>
          <cell r="B1429" t="str">
            <v>FRANCE</v>
          </cell>
          <cell r="C1429" t="str">
            <v>Negative</v>
          </cell>
          <cell r="D1429" t="str">
            <v>A3</v>
          </cell>
          <cell r="E1429" t="str">
            <v>LT Bank Deposits - Fgn Curr</v>
          </cell>
          <cell r="F1429" t="str">
            <v>A3</v>
          </cell>
          <cell r="O1429" t="str">
            <v>P-2</v>
          </cell>
          <cell r="P1429" t="str">
            <v>Not on Watch</v>
          </cell>
        </row>
        <row r="1430">
          <cell r="A1430" t="str">
            <v>Deutsche Bank AG, Singapore Branch</v>
          </cell>
          <cell r="B1430" t="str">
            <v>SINGAPORE</v>
          </cell>
          <cell r="C1430" t="str">
            <v>Negative</v>
          </cell>
          <cell r="D1430" t="str">
            <v>A3</v>
          </cell>
          <cell r="E1430" t="str">
            <v>LT Deposit Note/CD Program - Fgn Curr</v>
          </cell>
          <cell r="F1430" t="str">
            <v>A3</v>
          </cell>
          <cell r="J1430" t="str">
            <v>(P)A3</v>
          </cell>
          <cell r="O1430" t="str">
            <v>(P)P-2</v>
          </cell>
          <cell r="P1430" t="str">
            <v>Not on Watch</v>
          </cell>
        </row>
        <row r="1431">
          <cell r="A1431" t="str">
            <v>Deutsche Bank AG, Sydney Branch</v>
          </cell>
          <cell r="B1431" t="str">
            <v>AUSTRALIA</v>
          </cell>
          <cell r="C1431" t="str">
            <v>Negative (multiple)</v>
          </cell>
          <cell r="D1431" t="str">
            <v>A3</v>
          </cell>
          <cell r="E1431" t="str">
            <v>Senior Unsecured - Fgn Curr</v>
          </cell>
          <cell r="J1431" t="str">
            <v>A3</v>
          </cell>
          <cell r="K1431" t="str">
            <v>(P)Ba1</v>
          </cell>
          <cell r="O1431" t="str">
            <v>(P)P-2</v>
          </cell>
          <cell r="P1431" t="str">
            <v>Not on Watch</v>
          </cell>
        </row>
        <row r="1432">
          <cell r="A1432" t="str">
            <v>Deutsche Bank Capital Finance Trust I</v>
          </cell>
          <cell r="B1432" t="str">
            <v>UNITED STATES</v>
          </cell>
          <cell r="C1432" t="str">
            <v>Stable</v>
          </cell>
          <cell r="D1432" t="str">
            <v>Ba2</v>
          </cell>
          <cell r="E1432" t="str">
            <v>Junior Subordinate - Fgn Curr</v>
          </cell>
          <cell r="L1432" t="str">
            <v>Ba2</v>
          </cell>
          <cell r="P1432" t="str">
            <v>Not on Watch</v>
          </cell>
        </row>
        <row r="1433">
          <cell r="A1433" t="str">
            <v>Deutsche Bank Capital Funding Trust I</v>
          </cell>
          <cell r="B1433" t="str">
            <v>UNITED STATES</v>
          </cell>
          <cell r="C1433" t="str">
            <v>Stable</v>
          </cell>
          <cell r="D1433" t="str">
            <v>Ba3</v>
          </cell>
          <cell r="E1433" t="str">
            <v>BACKED Pref. Stock Non-cumulative - Dom Curr</v>
          </cell>
          <cell r="P1433" t="str">
            <v>Not on Watch</v>
          </cell>
        </row>
        <row r="1434">
          <cell r="A1434" t="str">
            <v>Deutsche Bank Capital Funding Trust IX</v>
          </cell>
          <cell r="B1434" t="str">
            <v>UNITED STATES</v>
          </cell>
          <cell r="C1434" t="str">
            <v>Stable</v>
          </cell>
          <cell r="D1434" t="str">
            <v>Ba3</v>
          </cell>
          <cell r="E1434" t="str">
            <v>BACKED Pref. Stock Non-cumulative - Dom Curr</v>
          </cell>
          <cell r="P1434" t="str">
            <v>Not on Watch</v>
          </cell>
        </row>
        <row r="1435">
          <cell r="A1435" t="str">
            <v>Deutsche Bank Capital Funding Trust V</v>
          </cell>
          <cell r="B1435" t="str">
            <v>UNITED STATES</v>
          </cell>
          <cell r="C1435" t="str">
            <v>Stable</v>
          </cell>
          <cell r="D1435" t="str">
            <v>Ba3</v>
          </cell>
          <cell r="E1435" t="str">
            <v>Pref. Stock Non-cumulative - Fgn Curr</v>
          </cell>
          <cell r="N1435" t="str">
            <v>Ba3</v>
          </cell>
          <cell r="P1435" t="str">
            <v>Not on Watch</v>
          </cell>
        </row>
        <row r="1436">
          <cell r="A1436" t="str">
            <v>Deutsche Bank Capital Funding Trust VI</v>
          </cell>
          <cell r="B1436" t="str">
            <v>UNITED STATES</v>
          </cell>
          <cell r="C1436" t="str">
            <v>Stable</v>
          </cell>
          <cell r="D1436" t="str">
            <v>Ba3</v>
          </cell>
          <cell r="E1436" t="str">
            <v>Pref. Stock Non-cumulative - Fgn Curr</v>
          </cell>
          <cell r="N1436" t="str">
            <v>Ba3</v>
          </cell>
          <cell r="P1436" t="str">
            <v>Not on Watch</v>
          </cell>
        </row>
        <row r="1437">
          <cell r="A1437" t="str">
            <v>Deutsche Bank Capital Funding Trust VII</v>
          </cell>
          <cell r="B1437" t="str">
            <v>UNITED STATES</v>
          </cell>
          <cell r="C1437" t="str">
            <v>Stable</v>
          </cell>
          <cell r="D1437" t="str">
            <v>Ba3</v>
          </cell>
          <cell r="E1437" t="str">
            <v>Pref. Stock Non-cumulative - Dom Curr</v>
          </cell>
          <cell r="N1437" t="str">
            <v>Ba3</v>
          </cell>
          <cell r="P1437" t="str">
            <v>Not on Watch</v>
          </cell>
        </row>
        <row r="1438">
          <cell r="A1438" t="str">
            <v>Deutsche Bank Capital Funding Trust VIII</v>
          </cell>
          <cell r="B1438" t="str">
            <v>UNITED STATES</v>
          </cell>
          <cell r="C1438" t="str">
            <v>Stable</v>
          </cell>
          <cell r="D1438" t="str">
            <v>Ba3</v>
          </cell>
          <cell r="E1438" t="str">
            <v>BACKED Pref. Stock Non-cumulative - Dom Curr</v>
          </cell>
          <cell r="P1438" t="str">
            <v>Not on Watch</v>
          </cell>
        </row>
        <row r="1439">
          <cell r="A1439" t="str">
            <v>Deutsche Bank Capital Funding Trust XI</v>
          </cell>
          <cell r="B1439" t="str">
            <v>UNITED STATES</v>
          </cell>
          <cell r="C1439" t="str">
            <v>Stable</v>
          </cell>
          <cell r="D1439" t="str">
            <v>Ba3</v>
          </cell>
          <cell r="E1439" t="str">
            <v>BACKED Pref. Stock - Fgn Curr</v>
          </cell>
          <cell r="P1439" t="str">
            <v>Not on Watch</v>
          </cell>
        </row>
        <row r="1440">
          <cell r="A1440" t="str">
            <v>Deutsche Bank Capital Trust V</v>
          </cell>
          <cell r="B1440" t="str">
            <v>UNITED STATES</v>
          </cell>
          <cell r="C1440" t="str">
            <v>Stable</v>
          </cell>
          <cell r="D1440" t="str">
            <v>Ba3</v>
          </cell>
          <cell r="E1440" t="str">
            <v>BACKED Pref. Stock Non-cumulative - Dom Curr</v>
          </cell>
          <cell r="P1440" t="str">
            <v>Not on Watch</v>
          </cell>
        </row>
        <row r="1441">
          <cell r="A1441" t="str">
            <v>Deutsche Bank Contingent Capital Trust II</v>
          </cell>
          <cell r="B1441" t="str">
            <v>UNITED STATES</v>
          </cell>
          <cell r="C1441" t="str">
            <v>Stable</v>
          </cell>
          <cell r="D1441" t="str">
            <v>Ba3</v>
          </cell>
          <cell r="E1441" t="str">
            <v>BACKED Pref. Stock - Dom Curr</v>
          </cell>
          <cell r="P1441" t="str">
            <v>Not on Watch</v>
          </cell>
        </row>
        <row r="1442">
          <cell r="A1442" t="str">
            <v>Deutsche Bank Contingent Capital Trust III</v>
          </cell>
          <cell r="B1442" t="str">
            <v>UNITED STATES</v>
          </cell>
          <cell r="C1442" t="str">
            <v>Stable</v>
          </cell>
          <cell r="D1442" t="str">
            <v>Ba3</v>
          </cell>
          <cell r="E1442" t="str">
            <v>BACKED Pref. Stock - Dom Curr</v>
          </cell>
          <cell r="P1442" t="str">
            <v>Not on Watch</v>
          </cell>
        </row>
        <row r="1443">
          <cell r="A1443" t="str">
            <v>Deutsche Bank Contingent Capital Trust V</v>
          </cell>
          <cell r="B1443" t="str">
            <v>UNITED STATES</v>
          </cell>
          <cell r="C1443" t="str">
            <v>Stable</v>
          </cell>
          <cell r="D1443" t="str">
            <v>Ba3</v>
          </cell>
          <cell r="E1443" t="str">
            <v>BACKED Pref. Stock - Dom Curr</v>
          </cell>
          <cell r="P1443" t="str">
            <v>Not on Watch</v>
          </cell>
        </row>
        <row r="1444">
          <cell r="A1444" t="str">
            <v>Deutsche Bank Financial LLC</v>
          </cell>
          <cell r="B1444" t="str">
            <v>UNITED STATES</v>
          </cell>
          <cell r="C1444" t="str">
            <v>Negative (multiple)</v>
          </cell>
          <cell r="D1444" t="str">
            <v>(P)A3</v>
          </cell>
          <cell r="E1444" t="str">
            <v>BACKED Senior Unsecured MTN - Dom Curr</v>
          </cell>
          <cell r="O1444" t="str">
            <v>P-2</v>
          </cell>
          <cell r="P1444" t="str">
            <v>Not on Watch</v>
          </cell>
        </row>
        <row r="1445">
          <cell r="A1445" t="str">
            <v>Deutsche Bank S.A. (Argentina)</v>
          </cell>
          <cell r="B1445" t="str">
            <v>ARGENTINA</v>
          </cell>
          <cell r="C1445" t="str">
            <v>Negative</v>
          </cell>
          <cell r="P1445" t="str">
            <v>Not on Watch</v>
          </cell>
        </row>
        <row r="1446">
          <cell r="A1446" t="str">
            <v>Deutsche Bank Trust Corporation</v>
          </cell>
          <cell r="B1446" t="str">
            <v>UNITED STATES</v>
          </cell>
          <cell r="C1446" t="str">
            <v>Negative</v>
          </cell>
          <cell r="D1446" t="str">
            <v>Baa2</v>
          </cell>
          <cell r="E1446" t="str">
            <v>LT Issuer Rating</v>
          </cell>
          <cell r="P1446" t="str">
            <v>Not on Watch</v>
          </cell>
        </row>
        <row r="1447">
          <cell r="A1447" t="str">
            <v>Deutsche Finance (Netherlands) B.V.</v>
          </cell>
          <cell r="B1447" t="str">
            <v>NETHERLANDS</v>
          </cell>
          <cell r="C1447" t="str">
            <v>Negative</v>
          </cell>
          <cell r="D1447" t="str">
            <v>A3</v>
          </cell>
          <cell r="E1447" t="str">
            <v>BACKED Senior Unsecured - Fgn Curr</v>
          </cell>
          <cell r="P1447" t="str">
            <v>Not on Watch</v>
          </cell>
        </row>
        <row r="1448">
          <cell r="A1448" t="str">
            <v>Deutsche Postbank Funding Trust I</v>
          </cell>
          <cell r="B1448" t="str">
            <v>UNITED STATES</v>
          </cell>
          <cell r="C1448" t="str">
            <v>Stable</v>
          </cell>
          <cell r="D1448" t="str">
            <v>Ba3</v>
          </cell>
          <cell r="E1448" t="str">
            <v>Pref. Stock Non-cumulative - Fgn Curr</v>
          </cell>
          <cell r="N1448" t="str">
            <v>Ba3</v>
          </cell>
          <cell r="P1448" t="str">
            <v>Not on Watch</v>
          </cell>
        </row>
        <row r="1449">
          <cell r="A1449" t="str">
            <v>Deutsche Postbank Funding Trust II</v>
          </cell>
          <cell r="B1449" t="str">
            <v>UNITED STATES</v>
          </cell>
          <cell r="C1449" t="str">
            <v>Stable</v>
          </cell>
          <cell r="D1449" t="str">
            <v>Ba3</v>
          </cell>
          <cell r="E1449" t="str">
            <v>Pref. Stock Non-cumulative - Fgn Curr</v>
          </cell>
          <cell r="N1449" t="str">
            <v>Ba3</v>
          </cell>
          <cell r="P1449" t="str">
            <v>Not on Watch</v>
          </cell>
        </row>
        <row r="1450">
          <cell r="A1450" t="str">
            <v>Deutsche Postbank Funding Trust III</v>
          </cell>
          <cell r="B1450" t="str">
            <v>UNITED STATES</v>
          </cell>
          <cell r="C1450" t="str">
            <v>Stable</v>
          </cell>
          <cell r="D1450" t="str">
            <v>Ba3</v>
          </cell>
          <cell r="E1450" t="str">
            <v>BACKED Pref. Stock Non-cumulative - Fgn Curr</v>
          </cell>
          <cell r="P1450" t="str">
            <v>Not on Watch</v>
          </cell>
        </row>
        <row r="1451">
          <cell r="A1451" t="str">
            <v>Deutsche Postbank Funding Trust IV</v>
          </cell>
          <cell r="B1451" t="str">
            <v>UNITED STATES</v>
          </cell>
          <cell r="C1451" t="str">
            <v>Stable</v>
          </cell>
          <cell r="D1451" t="str">
            <v>Ba3</v>
          </cell>
          <cell r="E1451" t="str">
            <v>Pref. Stock Non-cumulative - Fgn Curr</v>
          </cell>
          <cell r="N1451" t="str">
            <v>Ba3</v>
          </cell>
          <cell r="P1451" t="str">
            <v>Not on Watch</v>
          </cell>
        </row>
        <row r="1452">
          <cell r="A1452" t="str">
            <v>Development Bank of Japan Inc.</v>
          </cell>
          <cell r="B1452" t="str">
            <v>JAPAN</v>
          </cell>
          <cell r="C1452" t="str">
            <v>Stable</v>
          </cell>
          <cell r="D1452" t="str">
            <v>Aa3</v>
          </cell>
          <cell r="E1452" t="str">
            <v>LT Issuer Rating - Dom Curr</v>
          </cell>
          <cell r="J1452" t="str">
            <v>Aa3</v>
          </cell>
          <cell r="O1452" t="str">
            <v>P-1</v>
          </cell>
          <cell r="P1452" t="str">
            <v>Not On Watch</v>
          </cell>
        </row>
        <row r="1453">
          <cell r="A1453" t="str">
            <v>Development Bank of Kazakhstan</v>
          </cell>
          <cell r="B1453" t="str">
            <v>KAZAKHSTAN</v>
          </cell>
          <cell r="C1453" t="str">
            <v>Stable</v>
          </cell>
          <cell r="D1453" t="str">
            <v>Baa3</v>
          </cell>
          <cell r="E1453" t="str">
            <v>LT Issuer Rating - Fgn Curr</v>
          </cell>
          <cell r="J1453" t="str">
            <v>Baa3</v>
          </cell>
          <cell r="P1453" t="str">
            <v>Not on Watch</v>
          </cell>
        </row>
        <row r="1454">
          <cell r="A1454" t="str">
            <v>Dexia Credit Local, New York Branch</v>
          </cell>
          <cell r="B1454" t="str">
            <v>UNITED STATES</v>
          </cell>
          <cell r="C1454" t="str">
            <v>Negative</v>
          </cell>
          <cell r="D1454" t="str">
            <v>Baa2</v>
          </cell>
          <cell r="E1454" t="str">
            <v>LT Bank Deposits - Fgn Curr</v>
          </cell>
          <cell r="F1454" t="str">
            <v>Baa2</v>
          </cell>
          <cell r="O1454" t="str">
            <v>P-2</v>
          </cell>
          <cell r="P1454" t="str">
            <v>Not on Watch</v>
          </cell>
        </row>
        <row r="1455">
          <cell r="A1455" t="str">
            <v>Dexia Credito Local Mexico, S.A. de C.V.</v>
          </cell>
          <cell r="B1455" t="str">
            <v>MEXICO</v>
          </cell>
          <cell r="C1455" t="str">
            <v>Stable</v>
          </cell>
          <cell r="D1455" t="str">
            <v>A3</v>
          </cell>
          <cell r="E1455" t="str">
            <v>Senior Secured - Dom Curr</v>
          </cell>
          <cell r="P1455" t="str">
            <v>Not on Watch</v>
          </cell>
        </row>
        <row r="1456">
          <cell r="A1456" t="str">
            <v>Dexia Delaware LLC</v>
          </cell>
          <cell r="B1456" t="str">
            <v>UNITED STATES</v>
          </cell>
          <cell r="C1456" t="str">
            <v>No Outlook</v>
          </cell>
          <cell r="O1456" t="str">
            <v>P-2</v>
          </cell>
          <cell r="P1456" t="str">
            <v>Not on Watch</v>
          </cell>
        </row>
        <row r="1457">
          <cell r="A1457" t="str">
            <v>Dexia Funding Luxembourg S.A.</v>
          </cell>
          <cell r="B1457" t="str">
            <v>LUXEMBOURG</v>
          </cell>
          <cell r="C1457" t="str">
            <v>No Outlook</v>
          </cell>
          <cell r="D1457" t="str">
            <v>C</v>
          </cell>
          <cell r="E1457" t="str">
            <v>BACKED Pref. Stock Non-cumulative - Dom Curr</v>
          </cell>
          <cell r="P1457" t="str">
            <v>Not on Watch</v>
          </cell>
        </row>
        <row r="1458">
          <cell r="A1458" t="str">
            <v>DIB Sukuk Limited</v>
          </cell>
          <cell r="B1458" t="str">
            <v>CAYMAN ISLANDS</v>
          </cell>
          <cell r="C1458" t="str">
            <v>Stable</v>
          </cell>
          <cell r="D1458" t="str">
            <v>Baa1</v>
          </cell>
          <cell r="E1458" t="str">
            <v>Senior Unsecured - Fgn Curr</v>
          </cell>
          <cell r="J1458" t="str">
            <v>Baa1</v>
          </cell>
          <cell r="P1458" t="str">
            <v>Not on Watch</v>
          </cell>
        </row>
        <row r="1459">
          <cell r="A1459" t="str">
            <v>Discover Financial Services</v>
          </cell>
          <cell r="B1459" t="str">
            <v>UNITED STATES</v>
          </cell>
          <cell r="C1459" t="str">
            <v>Stable</v>
          </cell>
          <cell r="D1459" t="str">
            <v>Ba1</v>
          </cell>
          <cell r="E1459" t="str">
            <v>Senior Unsecured - Dom Curr</v>
          </cell>
          <cell r="J1459" t="str">
            <v>Ba1</v>
          </cell>
          <cell r="K1459" t="str">
            <v>(P)Ba2</v>
          </cell>
          <cell r="M1459" t="str">
            <v>(P)Ba3</v>
          </cell>
          <cell r="P1459" t="str">
            <v>Not on Watch</v>
          </cell>
        </row>
        <row r="1460">
          <cell r="A1460" t="str">
            <v>DNB Bank ASA, New York Branch</v>
          </cell>
          <cell r="B1460" t="str">
            <v>UNITED STATES</v>
          </cell>
          <cell r="C1460" t="str">
            <v>Negative</v>
          </cell>
          <cell r="D1460" t="str">
            <v>A1</v>
          </cell>
          <cell r="E1460" t="str">
            <v>LT Bank Deposits - Dom Curr</v>
          </cell>
          <cell r="F1460" t="str">
            <v>A1</v>
          </cell>
          <cell r="O1460" t="str">
            <v>P-1</v>
          </cell>
          <cell r="P1460" t="str">
            <v>Not on Watch</v>
          </cell>
        </row>
        <row r="1461">
          <cell r="A1461" t="str">
            <v>Doha Finance Limited</v>
          </cell>
          <cell r="B1461" t="str">
            <v>CAYMAN ISLANDS</v>
          </cell>
          <cell r="C1461" t="str">
            <v>Stable</v>
          </cell>
          <cell r="D1461" t="str">
            <v>A2</v>
          </cell>
          <cell r="E1461" t="str">
            <v>BACKED Senior Unsecured - Fgn Curr</v>
          </cell>
          <cell r="P1461" t="str">
            <v>Not on Watch</v>
          </cell>
        </row>
        <row r="1462">
          <cell r="A1462" t="str">
            <v>Doral Financial Corporation</v>
          </cell>
          <cell r="B1462" t="str">
            <v>UNITED STATES</v>
          </cell>
          <cell r="C1462" t="str">
            <v>No Outlook</v>
          </cell>
          <cell r="D1462" t="str">
            <v>C</v>
          </cell>
          <cell r="E1462" t="str">
            <v>Senior Unsecured - Dom Curr</v>
          </cell>
          <cell r="J1462" t="str">
            <v>C</v>
          </cell>
          <cell r="P1462" t="str">
            <v>Not on Watch</v>
          </cell>
        </row>
        <row r="1463">
          <cell r="A1463" t="str">
            <v>Dresdner Bank AG, New York Branch</v>
          </cell>
          <cell r="B1463" t="str">
            <v>UNITED STATES</v>
          </cell>
          <cell r="C1463" t="str">
            <v>No Outlook</v>
          </cell>
          <cell r="D1463" t="str">
            <v>Ba2</v>
          </cell>
          <cell r="E1463" t="str">
            <v>Subordinate - Dom Curr</v>
          </cell>
          <cell r="K1463" t="str">
            <v>Ba2</v>
          </cell>
          <cell r="P1463" t="str">
            <v>Not on Watch</v>
          </cell>
        </row>
        <row r="1464">
          <cell r="A1464" t="str">
            <v>Dresdner Funding Trust I</v>
          </cell>
          <cell r="B1464" t="str">
            <v>GERMANY</v>
          </cell>
          <cell r="C1464" t="str">
            <v>Stable</v>
          </cell>
          <cell r="D1464" t="str">
            <v>Ba3</v>
          </cell>
          <cell r="E1464" t="str">
            <v>Pref. Stock Non-cumulative - Fgn Curr</v>
          </cell>
          <cell r="P1464" t="str">
            <v>Not on Watch</v>
          </cell>
        </row>
        <row r="1465">
          <cell r="A1465" t="str">
            <v>Dresdner Funding Trust IV</v>
          </cell>
          <cell r="B1465" t="str">
            <v>GERMANY</v>
          </cell>
          <cell r="C1465" t="str">
            <v>Stable</v>
          </cell>
          <cell r="D1465" t="str">
            <v>Ba2</v>
          </cell>
          <cell r="E1465" t="str">
            <v>Senior Subordinate - Fgn Curr</v>
          </cell>
          <cell r="K1465" t="str">
            <v>Ba2</v>
          </cell>
          <cell r="P1465" t="str">
            <v>Not on Watch</v>
          </cell>
        </row>
        <row r="1466">
          <cell r="A1466" t="str">
            <v>Dresdner U.S. Finance Inc.</v>
          </cell>
          <cell r="B1466" t="str">
            <v>UNITED STATES</v>
          </cell>
          <cell r="C1466" t="str">
            <v>No Outlook</v>
          </cell>
          <cell r="O1466" t="str">
            <v>P-2</v>
          </cell>
          <cell r="P1466" t="str">
            <v>Not on Watch</v>
          </cell>
        </row>
        <row r="1467">
          <cell r="A1467" t="str">
            <v>DZ Bank AG, Cayman Islands</v>
          </cell>
          <cell r="B1467" t="str">
            <v>CAYMAN ISLANDS</v>
          </cell>
          <cell r="C1467" t="str">
            <v>Stable</v>
          </cell>
          <cell r="O1467" t="str">
            <v>P-1</v>
          </cell>
          <cell r="P1467" t="str">
            <v>Not on Watch</v>
          </cell>
        </row>
        <row r="1468">
          <cell r="A1468" t="str">
            <v>DZ BANK Capital Funding Trust I</v>
          </cell>
          <cell r="B1468" t="str">
            <v>UNITED STATES</v>
          </cell>
          <cell r="C1468" t="str">
            <v>Stable</v>
          </cell>
          <cell r="D1468" t="str">
            <v>Baa3</v>
          </cell>
          <cell r="E1468" t="str">
            <v>Pref. Stock Non-cumulative - Fgn Curr</v>
          </cell>
          <cell r="P1468" t="str">
            <v>Not on Watch</v>
          </cell>
        </row>
        <row r="1469">
          <cell r="A1469" t="str">
            <v>DZ BANK Capital Funding Trust II</v>
          </cell>
          <cell r="B1469" t="str">
            <v>UNITED STATES</v>
          </cell>
          <cell r="C1469" t="str">
            <v>Stable</v>
          </cell>
          <cell r="D1469" t="str">
            <v>Ba1</v>
          </cell>
          <cell r="E1469" t="str">
            <v>Pref. Stock Non-cumulative - Fgn Curr</v>
          </cell>
          <cell r="P1469" t="str">
            <v>Not on Watch</v>
          </cell>
        </row>
        <row r="1470">
          <cell r="A1470" t="str">
            <v>DZ BANK Capital Funding Trust III</v>
          </cell>
          <cell r="B1470" t="str">
            <v>UNITED STATES</v>
          </cell>
          <cell r="C1470" t="str">
            <v>Stable</v>
          </cell>
          <cell r="D1470" t="str">
            <v>Ba1</v>
          </cell>
          <cell r="E1470" t="str">
            <v>Pref. Stock Non-cumulative - Fgn Curr</v>
          </cell>
          <cell r="P1470" t="str">
            <v>Not on Watch</v>
          </cell>
        </row>
        <row r="1471">
          <cell r="A1471" t="str">
            <v>DZ Bank Perpetual Fund. Issuer (Jersey)</v>
          </cell>
          <cell r="B1471" t="str">
            <v>JERSEY</v>
          </cell>
          <cell r="C1471" t="str">
            <v>Stable</v>
          </cell>
          <cell r="D1471" t="str">
            <v>Ba1</v>
          </cell>
          <cell r="E1471" t="str">
            <v>Junior Subordinate - Fgn Curr</v>
          </cell>
          <cell r="L1471" t="str">
            <v>Ba1</v>
          </cell>
          <cell r="P1471" t="str">
            <v>Not on Watch</v>
          </cell>
        </row>
        <row r="1472">
          <cell r="A1472" t="str">
            <v>E. Sun Financial Holding Company Limited</v>
          </cell>
          <cell r="B1472" t="str">
            <v>TAIWAN</v>
          </cell>
          <cell r="C1472" t="str">
            <v>Stable</v>
          </cell>
          <cell r="D1472" t="str">
            <v>Baa1</v>
          </cell>
          <cell r="E1472" t="str">
            <v>LT Issuer Rating - Fgn Curr</v>
          </cell>
          <cell r="O1472" t="str">
            <v>P-2</v>
          </cell>
          <cell r="P1472" t="str">
            <v>Not on Watch</v>
          </cell>
        </row>
        <row r="1473">
          <cell r="A1473" t="str">
            <v>EFG Hellas Funding Limited</v>
          </cell>
          <cell r="B1473" t="str">
            <v>JERSEY</v>
          </cell>
          <cell r="C1473" t="str">
            <v>Stable</v>
          </cell>
          <cell r="D1473" t="str">
            <v>Ca</v>
          </cell>
          <cell r="E1473" t="str">
            <v>BACKED Pref. Stock Non-cumulative - Fgn Curr</v>
          </cell>
          <cell r="P1473" t="str">
            <v>Not on Watch</v>
          </cell>
        </row>
        <row r="1474">
          <cell r="A1474" t="str">
            <v>EFG International</v>
          </cell>
          <cell r="B1474" t="str">
            <v>SWITZERLAND</v>
          </cell>
          <cell r="C1474" t="str">
            <v>Stable</v>
          </cell>
          <cell r="D1474" t="str">
            <v>A3</v>
          </cell>
          <cell r="E1474" t="str">
            <v>LT Issuer Rating - Fgn Curr</v>
          </cell>
          <cell r="P1474" t="str">
            <v>Not on Watch</v>
          </cell>
        </row>
        <row r="1475">
          <cell r="A1475" t="str">
            <v>EIB Sukuk Company Ltd.</v>
          </cell>
          <cell r="B1475" t="str">
            <v>CAYMAN ISLANDS</v>
          </cell>
          <cell r="C1475" t="str">
            <v>Stable</v>
          </cell>
          <cell r="D1475" t="str">
            <v>Baa1</v>
          </cell>
          <cell r="E1475" t="str">
            <v>BACKED Senior Unsecured - Fgn Curr</v>
          </cell>
          <cell r="P1475" t="str">
            <v>Not on Watch</v>
          </cell>
        </row>
        <row r="1476">
          <cell r="A1476" t="str">
            <v>Eksportfinans ASA</v>
          </cell>
          <cell r="B1476" t="str">
            <v>NORWAY</v>
          </cell>
          <cell r="C1476" t="str">
            <v>Stable</v>
          </cell>
          <cell r="D1476" t="str">
            <v>Ba3</v>
          </cell>
          <cell r="E1476" t="str">
            <v>LT Issuer Rating</v>
          </cell>
          <cell r="J1476" t="str">
            <v>Ba3</v>
          </cell>
          <cell r="K1476" t="str">
            <v>B1</v>
          </cell>
          <cell r="O1476" t="str">
            <v>NP</v>
          </cell>
          <cell r="P1476" t="str">
            <v>Not on Watch</v>
          </cell>
        </row>
        <row r="1477">
          <cell r="A1477" t="str">
            <v>Elavon Financial Services Limited</v>
          </cell>
          <cell r="B1477" t="str">
            <v>IRELAND</v>
          </cell>
          <cell r="C1477" t="str">
            <v>Stable</v>
          </cell>
          <cell r="D1477" t="str">
            <v>Aa3</v>
          </cell>
          <cell r="E1477" t="str">
            <v>BACKED LT Bank Deposits - Dom Curr</v>
          </cell>
          <cell r="O1477" t="str">
            <v>P-1</v>
          </cell>
          <cell r="P1477" t="str">
            <v>Not on Watch</v>
          </cell>
        </row>
        <row r="1478">
          <cell r="A1478" t="str">
            <v>Emirates NBD Global Funding Limited</v>
          </cell>
          <cell r="B1478" t="str">
            <v>CAYMAN ISLANDS</v>
          </cell>
          <cell r="C1478" t="str">
            <v>Stable</v>
          </cell>
          <cell r="D1478" t="str">
            <v>(P)Baa1</v>
          </cell>
          <cell r="E1478" t="str">
            <v>BACKED Senior Unsecured MTN - Fgn Curr</v>
          </cell>
          <cell r="P1478" t="str">
            <v>Not on Watch</v>
          </cell>
        </row>
        <row r="1479">
          <cell r="A1479" t="str">
            <v>Emporiki Group Finance Plc</v>
          </cell>
          <cell r="B1479" t="str">
            <v>UNITED KINGDOM</v>
          </cell>
          <cell r="C1479" t="str">
            <v>Stable</v>
          </cell>
          <cell r="D1479" t="str">
            <v>Caa1</v>
          </cell>
          <cell r="E1479" t="str">
            <v>BACKED Senior Unsecured - Fgn Curr</v>
          </cell>
          <cell r="P1479" t="str">
            <v>Not on Watch</v>
          </cell>
        </row>
        <row r="1480">
          <cell r="A1480" t="str">
            <v>EPIC BPI-Groupe</v>
          </cell>
          <cell r="B1480" t="str">
            <v>FRANCE</v>
          </cell>
          <cell r="C1480" t="str">
            <v>Negative</v>
          </cell>
          <cell r="D1480" t="str">
            <v>Aa1</v>
          </cell>
          <cell r="E1480" t="str">
            <v>LT Issuer Rating - Fgn Curr</v>
          </cell>
          <cell r="O1480" t="str">
            <v>P-1</v>
          </cell>
          <cell r="P1480" t="str">
            <v>Not on Watch</v>
          </cell>
        </row>
        <row r="1481">
          <cell r="A1481" t="str">
            <v>ERB Hellas (Cayman Islands) Limited</v>
          </cell>
          <cell r="B1481" t="str">
            <v>CAYMAN ISLANDS</v>
          </cell>
          <cell r="C1481" t="str">
            <v>Positive</v>
          </cell>
          <cell r="D1481" t="str">
            <v>Caa2</v>
          </cell>
          <cell r="E1481" t="str">
            <v>BACKED Senior Unsecured - Fgn Curr</v>
          </cell>
          <cell r="O1481" t="str">
            <v>(P)NP</v>
          </cell>
          <cell r="P1481" t="str">
            <v>Not on Watch</v>
          </cell>
        </row>
        <row r="1482">
          <cell r="A1482" t="str">
            <v>ERB Hellas PLC</v>
          </cell>
          <cell r="B1482" t="str">
            <v>UNITED KINGDOM</v>
          </cell>
          <cell r="C1482" t="str">
            <v>Positive</v>
          </cell>
          <cell r="D1482" t="str">
            <v>Caa2</v>
          </cell>
          <cell r="E1482" t="str">
            <v>BACKED Senior Unsecured - Fgn Curr</v>
          </cell>
          <cell r="O1482" t="str">
            <v>NP</v>
          </cell>
          <cell r="P1482" t="str">
            <v>Not on Watch</v>
          </cell>
        </row>
        <row r="1483">
          <cell r="A1483" t="str">
            <v>Erste Bank, New York</v>
          </cell>
          <cell r="B1483" t="str">
            <v>UNITED STATES</v>
          </cell>
          <cell r="C1483" t="str">
            <v>Negative</v>
          </cell>
          <cell r="D1483" t="str">
            <v>Baa2</v>
          </cell>
          <cell r="E1483" t="str">
            <v>LT Bank Deposits - Dom Curr</v>
          </cell>
          <cell r="F1483" t="str">
            <v>Baa2</v>
          </cell>
          <cell r="P1483" t="str">
            <v>Not on Watch</v>
          </cell>
        </row>
        <row r="1484">
          <cell r="A1484" t="str">
            <v>Erste Capital Finance (Jersey) Tier I PC</v>
          </cell>
          <cell r="B1484" t="str">
            <v>JERSEY</v>
          </cell>
          <cell r="C1484" t="str">
            <v>Stable</v>
          </cell>
          <cell r="D1484" t="str">
            <v>B1</v>
          </cell>
          <cell r="E1484" t="str">
            <v>Pref. Stock Non-cumulative - Fgn Curr</v>
          </cell>
          <cell r="N1484" t="str">
            <v>B1</v>
          </cell>
          <cell r="P1484" t="str">
            <v>Not on Watch</v>
          </cell>
        </row>
        <row r="1485">
          <cell r="A1485" t="str">
            <v>Erste Finance (Delaware) LLC</v>
          </cell>
          <cell r="B1485" t="str">
            <v>UNITED STATES</v>
          </cell>
          <cell r="C1485" t="str">
            <v>No Outlook</v>
          </cell>
          <cell r="O1485" t="str">
            <v>P-2</v>
          </cell>
          <cell r="P1485" t="str">
            <v>Not on Watch</v>
          </cell>
        </row>
        <row r="1486">
          <cell r="A1486" t="str">
            <v>Erste Finance (Jersey) (4) Limited</v>
          </cell>
          <cell r="B1486" t="str">
            <v>JERSEY</v>
          </cell>
          <cell r="C1486" t="str">
            <v>Stable</v>
          </cell>
          <cell r="D1486" t="str">
            <v>B1</v>
          </cell>
          <cell r="E1486" t="str">
            <v>BACKED Pref. Stock Non-cumulative - Fgn Curr</v>
          </cell>
          <cell r="P1486" t="str">
            <v>Not on Watch</v>
          </cell>
        </row>
        <row r="1487">
          <cell r="A1487" t="str">
            <v>Erste Finance (Jersey) (5) Limited</v>
          </cell>
          <cell r="B1487" t="str">
            <v>JERSEY</v>
          </cell>
          <cell r="C1487" t="str">
            <v>Stable</v>
          </cell>
          <cell r="D1487" t="str">
            <v>B1</v>
          </cell>
          <cell r="E1487" t="str">
            <v>BACKED Pref. Stock Non-cumulative - Fgn Curr</v>
          </cell>
          <cell r="P1487" t="str">
            <v>Not on Watch</v>
          </cell>
        </row>
        <row r="1488">
          <cell r="A1488" t="str">
            <v>Erste Finance (Jersey) (6) Limited</v>
          </cell>
          <cell r="B1488" t="str">
            <v>JERSEY</v>
          </cell>
          <cell r="C1488" t="str">
            <v>Stable</v>
          </cell>
          <cell r="D1488" t="str">
            <v>B1</v>
          </cell>
          <cell r="E1488" t="str">
            <v>BACKED Pref. Stock Non-cumulative - Fgn Curr</v>
          </cell>
          <cell r="P1488" t="str">
            <v>Not on Watch</v>
          </cell>
        </row>
        <row r="1489">
          <cell r="A1489" t="str">
            <v>ESFG International Limited</v>
          </cell>
          <cell r="B1489" t="str">
            <v>CAYMAN ISLANDS</v>
          </cell>
          <cell r="C1489" t="str">
            <v>No Outlook</v>
          </cell>
          <cell r="D1489" t="str">
            <v>C</v>
          </cell>
          <cell r="E1489" t="str">
            <v>BACKED Pref. Stock Non-cumulative - Fgn Curr</v>
          </cell>
          <cell r="P1489" t="str">
            <v>Not on Watch</v>
          </cell>
        </row>
        <row r="1490">
          <cell r="A1490" t="str">
            <v>Espirito Santo Financial Group S.A.</v>
          </cell>
          <cell r="B1490" t="str">
            <v>LUXEMBOURG</v>
          </cell>
          <cell r="C1490" t="str">
            <v>No Outlook</v>
          </cell>
          <cell r="D1490" t="str">
            <v>Ca</v>
          </cell>
          <cell r="E1490" t="str">
            <v>LT Issuer Rating</v>
          </cell>
          <cell r="J1490" t="str">
            <v>Ca</v>
          </cell>
          <cell r="K1490" t="str">
            <v>C</v>
          </cell>
          <cell r="O1490" t="str">
            <v>NP</v>
          </cell>
          <cell r="P1490" t="str">
            <v>Not on Watch</v>
          </cell>
        </row>
        <row r="1491">
          <cell r="A1491" t="str">
            <v>Espirito Santo Financiere S.A.</v>
          </cell>
          <cell r="B1491" t="str">
            <v>LUXEMBOURG</v>
          </cell>
          <cell r="C1491" t="str">
            <v>No Outlook</v>
          </cell>
          <cell r="D1491" t="str">
            <v>Ca</v>
          </cell>
          <cell r="E1491" t="str">
            <v>BACKED Senior Unsecured - Dom Curr</v>
          </cell>
          <cell r="O1491" t="str">
            <v>NP</v>
          </cell>
          <cell r="P1491" t="str">
            <v>Not on Watch</v>
          </cell>
        </row>
        <row r="1492">
          <cell r="A1492" t="str">
            <v>Espirito Santo Investment plc</v>
          </cell>
          <cell r="B1492" t="str">
            <v>IRELAND</v>
          </cell>
          <cell r="C1492" t="str">
            <v>Ratings Under Review</v>
          </cell>
          <cell r="D1492" t="str">
            <v>(P)B3</v>
          </cell>
          <cell r="E1492" t="str">
            <v>BACKED Senior Unsecured MTN - Dom Curr</v>
          </cell>
          <cell r="O1492" t="str">
            <v>(P)NP</v>
          </cell>
          <cell r="P1492" t="str">
            <v>Possible Downgrade</v>
          </cell>
        </row>
        <row r="1493">
          <cell r="A1493" t="str">
            <v>Espirito Santo Plc</v>
          </cell>
          <cell r="B1493" t="str">
            <v>PORTUGAL</v>
          </cell>
          <cell r="C1493" t="str">
            <v>No Outlook</v>
          </cell>
          <cell r="O1493" t="str">
            <v>NP</v>
          </cell>
          <cell r="P1493" t="str">
            <v>Not on Watch</v>
          </cell>
        </row>
        <row r="1494">
          <cell r="A1494" t="str">
            <v>Eurohypo Capital Funding Trust II</v>
          </cell>
          <cell r="B1494" t="str">
            <v>UNITED STATES</v>
          </cell>
          <cell r="C1494" t="str">
            <v>Stable</v>
          </cell>
          <cell r="D1494" t="str">
            <v>B1</v>
          </cell>
          <cell r="E1494" t="str">
            <v>BACKED Pref. Stock Non-cumulative - Fgn Curr</v>
          </cell>
          <cell r="P1494" t="str">
            <v>Not on Watch</v>
          </cell>
        </row>
        <row r="1495">
          <cell r="A1495" t="str">
            <v>Exane Derivatives SNC</v>
          </cell>
          <cell r="B1495" t="str">
            <v>FRANCE</v>
          </cell>
          <cell r="C1495" t="str">
            <v>Stable</v>
          </cell>
          <cell r="D1495" t="str">
            <v>Baa2</v>
          </cell>
          <cell r="E1495" t="str">
            <v>BACKED LT Issuer Rating - Dom Curr</v>
          </cell>
          <cell r="P1495" t="str">
            <v>Not on Watch</v>
          </cell>
        </row>
        <row r="1496">
          <cell r="A1496" t="str">
            <v>EXIM Sukuk Malaysia Berhad</v>
          </cell>
          <cell r="B1496" t="str">
            <v>MALAYSIA</v>
          </cell>
          <cell r="C1496" t="str">
            <v>Positive</v>
          </cell>
          <cell r="D1496" t="str">
            <v>A3</v>
          </cell>
          <cell r="E1496" t="str">
            <v>BACKED Senior Unsecured - Fgn Curr</v>
          </cell>
          <cell r="P1496" t="str">
            <v>Not on Watch</v>
          </cell>
        </row>
        <row r="1497">
          <cell r="A1497" t="str">
            <v>Export-Import Bank of China</v>
          </cell>
          <cell r="B1497" t="str">
            <v>CHINA</v>
          </cell>
          <cell r="C1497" t="str">
            <v>Stable</v>
          </cell>
          <cell r="D1497" t="str">
            <v>Aa3</v>
          </cell>
          <cell r="E1497" t="str">
            <v>Senior Unsecured - Fgn Curr</v>
          </cell>
          <cell r="J1497" t="str">
            <v>Aa3</v>
          </cell>
          <cell r="P1497" t="str">
            <v>Not on Watch</v>
          </cell>
        </row>
        <row r="1498">
          <cell r="A1498" t="str">
            <v>Export-Import Bank of India</v>
          </cell>
          <cell r="B1498" t="str">
            <v>INDIA</v>
          </cell>
          <cell r="C1498" t="str">
            <v>Stable</v>
          </cell>
          <cell r="D1498" t="str">
            <v>Baa3</v>
          </cell>
          <cell r="E1498" t="str">
            <v>LT Bank Deposits - Fgn Curr</v>
          </cell>
          <cell r="F1498" t="str">
            <v>Baa3</v>
          </cell>
          <cell r="J1498" t="str">
            <v>Baa3</v>
          </cell>
          <cell r="O1498" t="str">
            <v>P-3</v>
          </cell>
          <cell r="P1498" t="str">
            <v>Not on Watch</v>
          </cell>
        </row>
        <row r="1499">
          <cell r="A1499" t="str">
            <v>Export-Import Bank of India, London Branch</v>
          </cell>
          <cell r="B1499" t="str">
            <v>INDIA</v>
          </cell>
          <cell r="C1499" t="str">
            <v>Stable</v>
          </cell>
          <cell r="D1499" t="str">
            <v>Baa3</v>
          </cell>
          <cell r="E1499" t="str">
            <v>Senior Unsecured - Fgn Curr</v>
          </cell>
          <cell r="J1499" t="str">
            <v>Baa3</v>
          </cell>
          <cell r="P1499" t="str">
            <v>Not on Watch</v>
          </cell>
        </row>
        <row r="1500">
          <cell r="A1500" t="str">
            <v>Export-Import Bank of Korea (The)</v>
          </cell>
          <cell r="B1500" t="str">
            <v>KOREA</v>
          </cell>
          <cell r="C1500" t="str">
            <v>Stable</v>
          </cell>
          <cell r="D1500" t="str">
            <v>Aa3</v>
          </cell>
          <cell r="E1500" t="str">
            <v>Senior Unsecured - Fgn Curr</v>
          </cell>
          <cell r="J1500" t="str">
            <v>Aa3</v>
          </cell>
          <cell r="O1500" t="str">
            <v>P-1</v>
          </cell>
          <cell r="P1500" t="str">
            <v>Not on Watch</v>
          </cell>
        </row>
        <row r="1501">
          <cell r="A1501" t="str">
            <v>Export-Import Bank of Malaysia Berhad</v>
          </cell>
          <cell r="B1501" t="str">
            <v>MALAYSIA</v>
          </cell>
          <cell r="C1501" t="str">
            <v>Positive</v>
          </cell>
          <cell r="D1501" t="str">
            <v>A3</v>
          </cell>
          <cell r="E1501" t="str">
            <v>LT Issuer Rating - Fgn Curr</v>
          </cell>
          <cell r="J1501" t="str">
            <v>A3</v>
          </cell>
          <cell r="P1501" t="str">
            <v>Not on Watch</v>
          </cell>
        </row>
        <row r="1502">
          <cell r="A1502" t="str">
            <v>Export-Import Bank of Thailand</v>
          </cell>
          <cell r="B1502" t="str">
            <v>THAILAND</v>
          </cell>
          <cell r="C1502" t="str">
            <v>Stable</v>
          </cell>
          <cell r="D1502" t="str">
            <v>Baa1</v>
          </cell>
          <cell r="E1502" t="str">
            <v>LT Issuer Rating - Fgn Curr</v>
          </cell>
          <cell r="P1502" t="str">
            <v>Not on Watch</v>
          </cell>
        </row>
        <row r="1503">
          <cell r="A1503" t="str">
            <v>F.N.B. Corporation</v>
          </cell>
          <cell r="B1503" t="str">
            <v>UNITED STATES</v>
          </cell>
          <cell r="C1503" t="str">
            <v>Stable</v>
          </cell>
          <cell r="D1503" t="str">
            <v>Baa3</v>
          </cell>
          <cell r="E1503" t="str">
            <v>LT Issuer Rating - Dom Curr</v>
          </cell>
          <cell r="P1503" t="str">
            <v>Not on Watch</v>
          </cell>
        </row>
        <row r="1504">
          <cell r="A1504" t="str">
            <v>FGA Capital S.p.A.</v>
          </cell>
          <cell r="B1504" t="str">
            <v>ITALY</v>
          </cell>
          <cell r="C1504" t="str">
            <v>Stable</v>
          </cell>
          <cell r="D1504" t="str">
            <v>Baa3</v>
          </cell>
          <cell r="E1504" t="str">
            <v>LT Issuer Rating - Fgn Curr</v>
          </cell>
          <cell r="P1504" t="str">
            <v>Not on Watch</v>
          </cell>
        </row>
        <row r="1505">
          <cell r="A1505" t="str">
            <v>FGB Sukuk Company Limited</v>
          </cell>
          <cell r="B1505" t="str">
            <v>CAYMAN ISLANDS</v>
          </cell>
          <cell r="C1505" t="str">
            <v>Stable</v>
          </cell>
          <cell r="D1505" t="str">
            <v>(P)A2</v>
          </cell>
          <cell r="E1505" t="str">
            <v>Senior Unsecured MTN - Fgn Curr</v>
          </cell>
          <cell r="J1505" t="str">
            <v>(P)A2</v>
          </cell>
          <cell r="P1505" t="str">
            <v>Not on Watch</v>
          </cell>
        </row>
        <row r="1506">
          <cell r="A1506" t="str">
            <v>Fifth Third Bancorp</v>
          </cell>
          <cell r="B1506" t="str">
            <v>UNITED STATES</v>
          </cell>
          <cell r="C1506" t="str">
            <v>Stable</v>
          </cell>
          <cell r="D1506" t="str">
            <v>Baa1</v>
          </cell>
          <cell r="E1506" t="str">
            <v>LT Issuer Rating</v>
          </cell>
          <cell r="J1506" t="str">
            <v>Baa1</v>
          </cell>
          <cell r="K1506" t="str">
            <v>Baa2</v>
          </cell>
          <cell r="L1506" t="str">
            <v>(P)Baa3</v>
          </cell>
          <cell r="M1506" t="str">
            <v>(P)Baa3</v>
          </cell>
          <cell r="P1506" t="str">
            <v>Not on Watch</v>
          </cell>
        </row>
        <row r="1507">
          <cell r="A1507" t="str">
            <v>Fifth Third Capital Trust IV</v>
          </cell>
          <cell r="B1507" t="str">
            <v>UNITED STATES</v>
          </cell>
          <cell r="C1507" t="str">
            <v>Stable</v>
          </cell>
          <cell r="D1507" t="str">
            <v>(P)Baa3</v>
          </cell>
          <cell r="E1507" t="str">
            <v>BACKED Pref. Shelf - Dom Curr</v>
          </cell>
          <cell r="P1507" t="str">
            <v>Not on Watch</v>
          </cell>
        </row>
        <row r="1508">
          <cell r="A1508" t="str">
            <v>Fifth Third Capital Trust IX</v>
          </cell>
          <cell r="B1508" t="str">
            <v>UNITED STATES</v>
          </cell>
          <cell r="C1508" t="str">
            <v>Stable</v>
          </cell>
          <cell r="D1508" t="str">
            <v>(P)Baa3</v>
          </cell>
          <cell r="E1508" t="str">
            <v>BACKED Pref. Shelf - Dom Curr</v>
          </cell>
          <cell r="P1508" t="str">
            <v>Not on Watch</v>
          </cell>
        </row>
        <row r="1509">
          <cell r="A1509" t="str">
            <v>Fifth Third Capital Trust VIII</v>
          </cell>
          <cell r="B1509" t="str">
            <v>UNITED STATES</v>
          </cell>
          <cell r="C1509" t="str">
            <v>Stable</v>
          </cell>
          <cell r="D1509" t="str">
            <v>(P)Baa3</v>
          </cell>
          <cell r="E1509" t="str">
            <v>BACKED Pref. Shelf - Dom Curr</v>
          </cell>
          <cell r="P1509" t="str">
            <v>Not on Watch</v>
          </cell>
        </row>
        <row r="1510">
          <cell r="A1510" t="str">
            <v>Fifth Third Capital Trust X</v>
          </cell>
          <cell r="B1510" t="str">
            <v>UNITED STATES</v>
          </cell>
          <cell r="C1510" t="str">
            <v>Stable</v>
          </cell>
          <cell r="D1510" t="str">
            <v>(P)Baa3</v>
          </cell>
          <cell r="E1510" t="str">
            <v>BACKED Pref. Shelf - Dom Curr</v>
          </cell>
          <cell r="P1510" t="str">
            <v>Not on Watch</v>
          </cell>
        </row>
        <row r="1511">
          <cell r="A1511" t="str">
            <v>Fifth Third Capital Trust XI</v>
          </cell>
          <cell r="B1511" t="str">
            <v>UNITED STATES</v>
          </cell>
          <cell r="C1511" t="str">
            <v>Stable</v>
          </cell>
          <cell r="D1511" t="str">
            <v>(P)Baa3</v>
          </cell>
          <cell r="E1511" t="str">
            <v>BACKED Pref. Shelf - Dom Curr</v>
          </cell>
          <cell r="P1511" t="str">
            <v>Not on Watch</v>
          </cell>
        </row>
        <row r="1512">
          <cell r="A1512" t="str">
            <v>Fifth Third Capital Trust XII</v>
          </cell>
          <cell r="B1512" t="str">
            <v>UNITED STATES</v>
          </cell>
          <cell r="C1512" t="str">
            <v>Stable</v>
          </cell>
          <cell r="D1512" t="str">
            <v>(P)Baa3</v>
          </cell>
          <cell r="E1512" t="str">
            <v>BACKED Pref. Shelf - Dom Curr</v>
          </cell>
          <cell r="P1512" t="str">
            <v>Not on Watch</v>
          </cell>
        </row>
        <row r="1513">
          <cell r="A1513" t="str">
            <v>Financiere SYZ &amp; Co. S.A.</v>
          </cell>
          <cell r="B1513" t="str">
            <v>SWITZERLAND</v>
          </cell>
          <cell r="C1513" t="str">
            <v>Negative</v>
          </cell>
          <cell r="D1513" t="str">
            <v>Baa2</v>
          </cell>
          <cell r="E1513" t="str">
            <v>LT Issuer Rating - Fgn Curr</v>
          </cell>
          <cell r="P1513" t="str">
            <v>Not on Watch</v>
          </cell>
        </row>
        <row r="1514">
          <cell r="A1514" t="str">
            <v>First Chicago NBD Capital I</v>
          </cell>
          <cell r="B1514" t="str">
            <v>UNITED STATES</v>
          </cell>
          <cell r="C1514" t="str">
            <v>Stable</v>
          </cell>
          <cell r="D1514" t="str">
            <v>Baa2</v>
          </cell>
          <cell r="E1514" t="str">
            <v>BACKED Pref. Stock - Dom Curr</v>
          </cell>
          <cell r="P1514" t="str">
            <v>Not on Watch</v>
          </cell>
        </row>
        <row r="1515">
          <cell r="A1515" t="str">
            <v>First Chicago NBD Corporation</v>
          </cell>
          <cell r="B1515" t="str">
            <v>UNITED STATES</v>
          </cell>
          <cell r="C1515" t="str">
            <v>Stable</v>
          </cell>
          <cell r="D1515" t="str">
            <v>(P)A3</v>
          </cell>
          <cell r="E1515" t="str">
            <v>BACKED Senior Unsecured MTN - Dom Curr</v>
          </cell>
          <cell r="P1515" t="str">
            <v>Not on Watch</v>
          </cell>
        </row>
        <row r="1516">
          <cell r="A1516" t="str">
            <v>First Citizens (St. Lucia) Ltd</v>
          </cell>
          <cell r="B1516" t="str">
            <v>SAINT LUCIA</v>
          </cell>
          <cell r="C1516" t="str">
            <v>Stable</v>
          </cell>
          <cell r="D1516" t="str">
            <v>Baa1</v>
          </cell>
          <cell r="E1516" t="str">
            <v>BACKED Senior Unsecured - Fgn Curr</v>
          </cell>
          <cell r="P1516" t="str">
            <v>Not on Watch</v>
          </cell>
        </row>
        <row r="1517">
          <cell r="A1517" t="str">
            <v>First Financial Holding Company, Ltd.</v>
          </cell>
          <cell r="B1517" t="str">
            <v>TAIWAN</v>
          </cell>
          <cell r="C1517" t="str">
            <v>Stable</v>
          </cell>
          <cell r="D1517" t="str">
            <v>Baa1</v>
          </cell>
          <cell r="E1517" t="str">
            <v>LT Issuer Rating - Fgn Curr</v>
          </cell>
          <cell r="P1517" t="str">
            <v>Not on Watch</v>
          </cell>
        </row>
        <row r="1518">
          <cell r="A1518" t="str">
            <v>First Hawaiian Capital I</v>
          </cell>
          <cell r="B1518" t="str">
            <v>UNITED STATES</v>
          </cell>
          <cell r="C1518" t="str">
            <v>Stable</v>
          </cell>
          <cell r="D1518" t="str">
            <v>Baa2</v>
          </cell>
          <cell r="E1518" t="str">
            <v>BACKED Pref. Stock - Dom Curr</v>
          </cell>
          <cell r="P1518" t="str">
            <v>Not on Watch</v>
          </cell>
        </row>
        <row r="1519">
          <cell r="A1519" t="str">
            <v>First Horizon National Corporation</v>
          </cell>
          <cell r="B1519" t="str">
            <v>UNITED STATES</v>
          </cell>
          <cell r="C1519" t="str">
            <v>Stable</v>
          </cell>
          <cell r="D1519" t="str">
            <v>Baa3</v>
          </cell>
          <cell r="E1519" t="str">
            <v>LT Issuer Rating</v>
          </cell>
          <cell r="J1519" t="str">
            <v>Baa3</v>
          </cell>
          <cell r="L1519" t="str">
            <v>(P)Ba2</v>
          </cell>
          <cell r="M1519" t="str">
            <v>(P)Ba2</v>
          </cell>
          <cell r="P1519" t="str">
            <v>Not on Watch</v>
          </cell>
        </row>
        <row r="1520">
          <cell r="A1520" t="str">
            <v>First Maryland Capital I</v>
          </cell>
          <cell r="B1520" t="str">
            <v>UNITED STATES</v>
          </cell>
          <cell r="C1520" t="str">
            <v>Negative</v>
          </cell>
          <cell r="D1520" t="str">
            <v>Baa2</v>
          </cell>
          <cell r="E1520" t="str">
            <v>BACKED Pref. Stock - Dom Curr</v>
          </cell>
          <cell r="P1520" t="str">
            <v>Not on Watch</v>
          </cell>
        </row>
        <row r="1521">
          <cell r="A1521" t="str">
            <v>First Maryland Capital II</v>
          </cell>
          <cell r="B1521" t="str">
            <v>UNITED STATES</v>
          </cell>
          <cell r="C1521" t="str">
            <v>Negative</v>
          </cell>
          <cell r="D1521" t="str">
            <v>Baa2</v>
          </cell>
          <cell r="E1521" t="str">
            <v>BACKED Pref. Stock - Dom Curr</v>
          </cell>
          <cell r="P1521" t="str">
            <v>Not on Watch</v>
          </cell>
        </row>
        <row r="1522">
          <cell r="A1522" t="str">
            <v>First Midwest Bancorp, Inc.</v>
          </cell>
          <cell r="B1522" t="str">
            <v>UNITED STATES</v>
          </cell>
          <cell r="C1522" t="str">
            <v>Stable</v>
          </cell>
          <cell r="D1522" t="str">
            <v>Baa2</v>
          </cell>
          <cell r="E1522" t="str">
            <v>LT Issuer Rating - Dom Curr</v>
          </cell>
          <cell r="K1522" t="str">
            <v>Baa3</v>
          </cell>
          <cell r="P1522" t="str">
            <v>Not on Watch</v>
          </cell>
        </row>
        <row r="1523">
          <cell r="A1523" t="str">
            <v>First Midwest Capital Trust I</v>
          </cell>
          <cell r="B1523" t="str">
            <v>UNITED STATES</v>
          </cell>
          <cell r="C1523" t="str">
            <v>Stable</v>
          </cell>
          <cell r="D1523" t="str">
            <v>Ba1</v>
          </cell>
          <cell r="E1523" t="str">
            <v>Pref. Stock - Dom Curr</v>
          </cell>
          <cell r="M1523" t="str">
            <v>Ba1</v>
          </cell>
          <cell r="P1523" t="str">
            <v>Not on Watch</v>
          </cell>
        </row>
        <row r="1524">
          <cell r="A1524" t="str">
            <v>First Niagara Financial Group, Inc.</v>
          </cell>
          <cell r="B1524" t="str">
            <v>UNITED STATES</v>
          </cell>
          <cell r="C1524" t="str">
            <v>Stable</v>
          </cell>
          <cell r="D1524" t="str">
            <v>Ba1</v>
          </cell>
          <cell r="E1524" t="str">
            <v>LT Issuer Rating - Dom Curr</v>
          </cell>
          <cell r="J1524" t="str">
            <v>Ba1</v>
          </cell>
          <cell r="K1524" t="str">
            <v>Ba2</v>
          </cell>
          <cell r="M1524" t="str">
            <v>(P)Ba3</v>
          </cell>
          <cell r="P1524" t="str">
            <v>Not on Watch</v>
          </cell>
        </row>
        <row r="1525">
          <cell r="A1525" t="str">
            <v>First Tennessee Capital I</v>
          </cell>
          <cell r="B1525" t="str">
            <v>UNITED STATES</v>
          </cell>
          <cell r="C1525" t="str">
            <v>Stable</v>
          </cell>
          <cell r="D1525" t="str">
            <v>Ba2</v>
          </cell>
          <cell r="E1525" t="str">
            <v>BACKED Pref. Stock - Dom Curr</v>
          </cell>
          <cell r="P1525" t="str">
            <v>Not on Watch</v>
          </cell>
        </row>
        <row r="1526">
          <cell r="A1526" t="str">
            <v>First Tennessee Capital II</v>
          </cell>
          <cell r="B1526" t="str">
            <v>UNITED STATES</v>
          </cell>
          <cell r="C1526" t="str">
            <v>Stable</v>
          </cell>
          <cell r="D1526" t="str">
            <v>Ba2</v>
          </cell>
          <cell r="E1526" t="str">
            <v>BACKED Pref. Stock - Dom Curr</v>
          </cell>
          <cell r="P1526" t="str">
            <v>Not on Watch</v>
          </cell>
        </row>
        <row r="1527">
          <cell r="A1527" t="str">
            <v>First Tennessee Real Estate Securities Co Inc</v>
          </cell>
          <cell r="B1527" t="str">
            <v>UNITED STATES</v>
          </cell>
          <cell r="C1527" t="str">
            <v>Stable</v>
          </cell>
          <cell r="D1527" t="str">
            <v>Ba1</v>
          </cell>
          <cell r="E1527" t="str">
            <v>Pref. Stock - Dom Curr</v>
          </cell>
          <cell r="M1527" t="str">
            <v>Ba1</v>
          </cell>
          <cell r="P1527" t="str">
            <v>Not on Watch</v>
          </cell>
        </row>
        <row r="1528">
          <cell r="A1528" t="str">
            <v>First Union Capital II</v>
          </cell>
          <cell r="B1528" t="str">
            <v>UNITED STATES</v>
          </cell>
          <cell r="C1528" t="str">
            <v>Stable</v>
          </cell>
          <cell r="D1528" t="str">
            <v>Baa1</v>
          </cell>
          <cell r="E1528" t="str">
            <v>BACKED Pref. Stock - Dom Curr</v>
          </cell>
          <cell r="P1528" t="str">
            <v>Not on Watch</v>
          </cell>
        </row>
        <row r="1529">
          <cell r="A1529" t="str">
            <v>Firstar Realty LLC</v>
          </cell>
          <cell r="B1529" t="str">
            <v>UNITED STATES</v>
          </cell>
          <cell r="C1529" t="str">
            <v>Stable</v>
          </cell>
          <cell r="D1529" t="str">
            <v>A3</v>
          </cell>
          <cell r="E1529" t="str">
            <v>Pref. Stock Non-cumulative - Dom Curr</v>
          </cell>
          <cell r="P1529" t="str">
            <v>Not on Watch</v>
          </cell>
        </row>
        <row r="1530">
          <cell r="A1530" t="str">
            <v>FirstMerit Corporation</v>
          </cell>
          <cell r="B1530" t="str">
            <v>UNITED STATES</v>
          </cell>
          <cell r="C1530" t="str">
            <v>Stable</v>
          </cell>
          <cell r="D1530" t="str">
            <v>A3</v>
          </cell>
          <cell r="E1530" t="str">
            <v>LT Issuer Rating - Dom Curr</v>
          </cell>
          <cell r="K1530" t="str">
            <v>Baa1</v>
          </cell>
          <cell r="P1530" t="str">
            <v>Not on Watch</v>
          </cell>
        </row>
        <row r="1531">
          <cell r="A1531" t="str">
            <v>Fleet Capital Trust IX</v>
          </cell>
          <cell r="B1531" t="str">
            <v>UNITED STATES</v>
          </cell>
          <cell r="C1531" t="str">
            <v>Stable</v>
          </cell>
          <cell r="D1531" t="str">
            <v>(P)Ba1</v>
          </cell>
          <cell r="E1531" t="str">
            <v>BACKED Pref. Shelf - Dom Curr</v>
          </cell>
          <cell r="P1531" t="str">
            <v>Not on Watch</v>
          </cell>
        </row>
        <row r="1532">
          <cell r="A1532" t="str">
            <v>Fleet Capital Trust V</v>
          </cell>
          <cell r="B1532" t="str">
            <v>UNITED STATES</v>
          </cell>
          <cell r="C1532" t="str">
            <v>Stable</v>
          </cell>
          <cell r="D1532" t="str">
            <v>Ba1</v>
          </cell>
          <cell r="E1532" t="str">
            <v>BACKED Pref. Stock - Dom Curr</v>
          </cell>
          <cell r="P1532" t="str">
            <v>Not on Watch</v>
          </cell>
        </row>
        <row r="1533">
          <cell r="A1533" t="str">
            <v>Fleet Capital Trust VII</v>
          </cell>
          <cell r="B1533" t="str">
            <v>UNITED STATES</v>
          </cell>
          <cell r="C1533" t="str">
            <v>Stable</v>
          </cell>
          <cell r="D1533" t="str">
            <v>(P)Ba1</v>
          </cell>
          <cell r="E1533" t="str">
            <v>BACKED Pref. Shelf - Dom Curr</v>
          </cell>
          <cell r="P1533" t="str">
            <v>Not on Watch</v>
          </cell>
        </row>
        <row r="1534">
          <cell r="A1534" t="str">
            <v>Fleet Capital Trust VIII</v>
          </cell>
          <cell r="B1534" t="str">
            <v>UNITED STATES</v>
          </cell>
          <cell r="C1534" t="str">
            <v>Stable</v>
          </cell>
          <cell r="D1534" t="str">
            <v>(P)Ba1</v>
          </cell>
          <cell r="E1534" t="str">
            <v>BACKED Pref. Shelf - Dom Curr</v>
          </cell>
          <cell r="P1534" t="str">
            <v>Not on Watch</v>
          </cell>
        </row>
        <row r="1535">
          <cell r="A1535" t="str">
            <v>FleetBoston Financial Corporation</v>
          </cell>
          <cell r="B1535" t="str">
            <v>UNITED STATES</v>
          </cell>
          <cell r="C1535" t="str">
            <v>Stable</v>
          </cell>
          <cell r="D1535" t="str">
            <v>Baa3</v>
          </cell>
          <cell r="E1535" t="str">
            <v>BACKED Subordinate - Dom Curr</v>
          </cell>
          <cell r="P1535" t="str">
            <v>Not on Watch</v>
          </cell>
        </row>
        <row r="1536">
          <cell r="A1536" t="str">
            <v>Fortis Bank, New York</v>
          </cell>
          <cell r="B1536" t="str">
            <v>UNITED STATES</v>
          </cell>
          <cell r="C1536" t="str">
            <v>Negative</v>
          </cell>
          <cell r="D1536" t="str">
            <v>A2</v>
          </cell>
          <cell r="E1536" t="str">
            <v>LT Bank Deposits - Dom Curr</v>
          </cell>
          <cell r="F1536" t="str">
            <v>A2</v>
          </cell>
          <cell r="P1536" t="str">
            <v>Not on Watch</v>
          </cell>
        </row>
        <row r="1537">
          <cell r="A1537" t="str">
            <v>Fortis Funding LLC</v>
          </cell>
          <cell r="B1537" t="str">
            <v>UNITED STATES</v>
          </cell>
          <cell r="C1537" t="str">
            <v>Stable</v>
          </cell>
          <cell r="O1537" t="str">
            <v>P-1</v>
          </cell>
          <cell r="P1537" t="str">
            <v>Not on Watch</v>
          </cell>
        </row>
        <row r="1538">
          <cell r="A1538" t="str">
            <v>Fulton Capital Trust I</v>
          </cell>
          <cell r="B1538" t="str">
            <v>UNITED STATES</v>
          </cell>
          <cell r="C1538" t="str">
            <v>Stable</v>
          </cell>
          <cell r="D1538" t="str">
            <v>Baa3</v>
          </cell>
          <cell r="E1538" t="str">
            <v>BACKED Pref. Stock - Dom Curr</v>
          </cell>
          <cell r="P1538" t="str">
            <v>Not on Watch</v>
          </cell>
        </row>
        <row r="1539">
          <cell r="A1539" t="str">
            <v>Fulton Financial Corporation</v>
          </cell>
          <cell r="B1539" t="str">
            <v>UNITED STATES</v>
          </cell>
          <cell r="C1539" t="str">
            <v>Stable</v>
          </cell>
          <cell r="D1539" t="str">
            <v>Baa1</v>
          </cell>
          <cell r="E1539" t="str">
            <v>LT Issuer Rating</v>
          </cell>
          <cell r="K1539" t="str">
            <v>Baa2</v>
          </cell>
          <cell r="P1539" t="str">
            <v>Not on Watch</v>
          </cell>
        </row>
        <row r="1540">
          <cell r="A1540" t="str">
            <v>GFW Capital GmbH</v>
          </cell>
          <cell r="B1540" t="str">
            <v>GERMANY</v>
          </cell>
          <cell r="C1540" t="str">
            <v>Stable</v>
          </cell>
          <cell r="D1540" t="str">
            <v>Ba1</v>
          </cell>
          <cell r="E1540" t="str">
            <v>Junior Subordinate - Dom Curr</v>
          </cell>
          <cell r="L1540" t="str">
            <v>Ba1</v>
          </cell>
          <cell r="P1540" t="str">
            <v>Not on Watch</v>
          </cell>
        </row>
        <row r="1541">
          <cell r="A1541" t="str">
            <v>Global Sukuk Company Limited</v>
          </cell>
          <cell r="B1541" t="str">
            <v>CAYMAN ISLANDS</v>
          </cell>
          <cell r="C1541" t="str">
            <v>Stable</v>
          </cell>
          <cell r="D1541" t="str">
            <v>(P)Baa1</v>
          </cell>
          <cell r="E1541" t="str">
            <v>Senior Unsecured MTN - Fgn Curr</v>
          </cell>
          <cell r="J1541" t="str">
            <v>(P)Baa1</v>
          </cell>
          <cell r="O1541" t="str">
            <v>(P)P-2</v>
          </cell>
          <cell r="P1541" t="str">
            <v>Not on Watch</v>
          </cell>
        </row>
        <row r="1542">
          <cell r="A1542" t="str">
            <v>Goldman Sachs Group, Inc. (The)</v>
          </cell>
          <cell r="B1542" t="str">
            <v>UNITED STATES</v>
          </cell>
          <cell r="C1542" t="str">
            <v>Stable</v>
          </cell>
          <cell r="D1542" t="str">
            <v>Baa1</v>
          </cell>
          <cell r="E1542" t="str">
            <v>LT Issuer Rating</v>
          </cell>
          <cell r="J1542" t="str">
            <v>Baa1</v>
          </cell>
          <cell r="K1542" t="str">
            <v>Baa2</v>
          </cell>
          <cell r="M1542" t="str">
            <v>(P)Ba1</v>
          </cell>
          <cell r="N1542" t="str">
            <v>Ba2</v>
          </cell>
          <cell r="O1542" t="str">
            <v>P-2</v>
          </cell>
          <cell r="P1542" t="str">
            <v>Not On Watch</v>
          </cell>
        </row>
        <row r="1543">
          <cell r="A1543" t="str">
            <v>GPAT Compania Financiera S.A</v>
          </cell>
          <cell r="B1543" t="str">
            <v>ARGENTINA</v>
          </cell>
          <cell r="C1543" t="str">
            <v>Negative</v>
          </cell>
          <cell r="D1543" t="str">
            <v>B2</v>
          </cell>
          <cell r="E1543" t="str">
            <v>LT Corporate Family Ratings - Dom Curr</v>
          </cell>
          <cell r="J1543" t="str">
            <v>B2</v>
          </cell>
          <cell r="P1543" t="str">
            <v>Not on Watch</v>
          </cell>
        </row>
        <row r="1544">
          <cell r="A1544" t="str">
            <v>Grindrod Bank Limited</v>
          </cell>
          <cell r="B1544" t="str">
            <v>SOUTH AFRICA</v>
          </cell>
          <cell r="C1544" t="str">
            <v>Stable</v>
          </cell>
          <cell r="P1544" t="str">
            <v>Not on Watch</v>
          </cell>
        </row>
        <row r="1545">
          <cell r="A1545" t="str">
            <v>Grupo Aval Acciones y Valores S.A.</v>
          </cell>
          <cell r="B1545" t="str">
            <v>COLOMBIA</v>
          </cell>
          <cell r="C1545" t="str">
            <v>Negative</v>
          </cell>
          <cell r="D1545" t="str">
            <v>Baa3</v>
          </cell>
          <cell r="E1545" t="str">
            <v>LT Issuer Rating - Fgn Curr</v>
          </cell>
          <cell r="O1545" t="str">
            <v>P-3</v>
          </cell>
          <cell r="P1545" t="str">
            <v>Not on Watch</v>
          </cell>
        </row>
        <row r="1546">
          <cell r="A1546" t="str">
            <v>Grupo Aval Limited</v>
          </cell>
          <cell r="B1546" t="str">
            <v>CAYMAN ISLANDS</v>
          </cell>
          <cell r="C1546" t="str">
            <v>Negative</v>
          </cell>
          <cell r="D1546" t="str">
            <v>Baa3</v>
          </cell>
          <cell r="E1546" t="str">
            <v>BACKED Senior Unsecured - Fgn Curr</v>
          </cell>
          <cell r="P1546" t="str">
            <v>Not on Watch</v>
          </cell>
        </row>
        <row r="1547">
          <cell r="A1547" t="str">
            <v>Grupo Supervielle S.A.</v>
          </cell>
          <cell r="B1547" t="str">
            <v>ARGENTINA</v>
          </cell>
          <cell r="C1547" t="str">
            <v>Negative</v>
          </cell>
          <cell r="D1547" t="str">
            <v>Caa2</v>
          </cell>
          <cell r="E1547" t="str">
            <v>LT Issuer Rating - Fgn Curr</v>
          </cell>
          <cell r="J1547" t="str">
            <v>Caa2</v>
          </cell>
          <cell r="K1547" t="str">
            <v>(P)Caa3</v>
          </cell>
          <cell r="P1547" t="str">
            <v>Not on Watch</v>
          </cell>
        </row>
        <row r="1548">
          <cell r="A1548" t="str">
            <v>Gulf International Bank BSC (Riyadh Branch)</v>
          </cell>
          <cell r="B1548" t="str">
            <v>SAUDI ARABIA</v>
          </cell>
          <cell r="C1548" t="str">
            <v>Negative</v>
          </cell>
          <cell r="D1548" t="str">
            <v>A3</v>
          </cell>
          <cell r="E1548" t="str">
            <v>Senior Unsecured - Dom Curr</v>
          </cell>
          <cell r="J1548" t="str">
            <v>A3</v>
          </cell>
          <cell r="P1548" t="str">
            <v>Not on Watch</v>
          </cell>
        </row>
        <row r="1549">
          <cell r="A1549" t="str">
            <v>Hamburgische LB Finance (Guernsey) Limited</v>
          </cell>
          <cell r="B1549" t="str">
            <v>GUERNSEY</v>
          </cell>
          <cell r="C1549" t="str">
            <v>Stable</v>
          </cell>
          <cell r="D1549" t="str">
            <v>Aa1</v>
          </cell>
          <cell r="E1549" t="str">
            <v>BACKED Senior Unsecured - Fgn Curr</v>
          </cell>
          <cell r="P1549" t="str">
            <v>Not on Watch</v>
          </cell>
        </row>
        <row r="1550">
          <cell r="A1550" t="str">
            <v>Hancock Holding Company</v>
          </cell>
          <cell r="B1550" t="str">
            <v>UNITED STATES</v>
          </cell>
          <cell r="C1550" t="str">
            <v>Stable</v>
          </cell>
          <cell r="D1550" t="str">
            <v>Baa1</v>
          </cell>
          <cell r="E1550" t="str">
            <v>LT Issuer Rating - Dom Curr</v>
          </cell>
          <cell r="P1550" t="str">
            <v>Not on Watch</v>
          </cell>
        </row>
        <row r="1551">
          <cell r="A1551" t="str">
            <v>HBME Sukuk Company Ltd</v>
          </cell>
          <cell r="B1551" t="str">
            <v>CAYMAN ISLANDS</v>
          </cell>
          <cell r="C1551" t="str">
            <v>Stable</v>
          </cell>
          <cell r="D1551" t="str">
            <v>A2</v>
          </cell>
          <cell r="E1551" t="str">
            <v>BACKED Senior Unsecured - Fgn Curr</v>
          </cell>
          <cell r="P1551" t="str">
            <v>Not on Watch</v>
          </cell>
        </row>
        <row r="1552">
          <cell r="A1552" t="str">
            <v>HBOS Capital Funding No. 1 L.P.</v>
          </cell>
          <cell r="B1552" t="str">
            <v>JERSEY</v>
          </cell>
          <cell r="C1552" t="str">
            <v>Stable</v>
          </cell>
          <cell r="D1552" t="str">
            <v>Ba2</v>
          </cell>
          <cell r="E1552" t="str">
            <v>BACKED Pref. Stock Non-cumulative - Fgn Curr</v>
          </cell>
          <cell r="P1552" t="str">
            <v>Not on Watch</v>
          </cell>
        </row>
        <row r="1553">
          <cell r="A1553" t="str">
            <v>HBOS Capital Funding No. 2 L.P.</v>
          </cell>
          <cell r="B1553" t="str">
            <v>JERSEY</v>
          </cell>
          <cell r="C1553" t="str">
            <v>Stable</v>
          </cell>
          <cell r="D1553" t="str">
            <v>Ba2</v>
          </cell>
          <cell r="E1553" t="str">
            <v>BACKED Pref. Stock Non-cumulative - Fgn Curr</v>
          </cell>
          <cell r="P1553" t="str">
            <v>Not on Watch</v>
          </cell>
        </row>
        <row r="1554">
          <cell r="A1554" t="str">
            <v>HBOS CAPITAL FUNDING NO. 3 L.P.</v>
          </cell>
          <cell r="B1554" t="str">
            <v>JERSEY</v>
          </cell>
          <cell r="C1554" t="str">
            <v>Stable</v>
          </cell>
          <cell r="D1554" t="str">
            <v>Ba2</v>
          </cell>
          <cell r="E1554" t="str">
            <v>BACKED Pref. Stock Non-cumulative - Fgn Curr</v>
          </cell>
          <cell r="P1554" t="str">
            <v>Not on Watch</v>
          </cell>
        </row>
        <row r="1555">
          <cell r="A1555" t="str">
            <v>HBOS Capital Funding No. 4 L.P.</v>
          </cell>
          <cell r="B1555" t="str">
            <v>JERSEY</v>
          </cell>
          <cell r="C1555" t="str">
            <v>Stable</v>
          </cell>
          <cell r="D1555" t="str">
            <v>Ba2</v>
          </cell>
          <cell r="E1555" t="str">
            <v>BACKED Pref. Stock Non-cumulative - Dom Curr</v>
          </cell>
          <cell r="P1555" t="str">
            <v>Not on Watch</v>
          </cell>
        </row>
        <row r="1556">
          <cell r="A1556" t="str">
            <v>HBOS Group Euro Finance (Jersey)</v>
          </cell>
          <cell r="B1556" t="str">
            <v>JERSEY</v>
          </cell>
          <cell r="C1556" t="str">
            <v>Stable</v>
          </cell>
          <cell r="D1556" t="str">
            <v>Ba2</v>
          </cell>
          <cell r="E1556" t="str">
            <v>BACKED Pref. Stock Non-cumulative - Fgn Curr</v>
          </cell>
          <cell r="P1556" t="str">
            <v>Not on Watch</v>
          </cell>
        </row>
        <row r="1557">
          <cell r="A1557" t="str">
            <v>HBOS Group Sterling Finance L.P.</v>
          </cell>
          <cell r="B1557" t="str">
            <v>JERSEY</v>
          </cell>
          <cell r="C1557" t="str">
            <v>Stable</v>
          </cell>
          <cell r="D1557" t="str">
            <v>Ba2</v>
          </cell>
          <cell r="E1557" t="str">
            <v>BACKED Pref. Stock Non-cumulative - Dom Curr</v>
          </cell>
          <cell r="P1557" t="str">
            <v>Not on Watch</v>
          </cell>
        </row>
        <row r="1558">
          <cell r="A1558" t="str">
            <v>HBOS plc</v>
          </cell>
          <cell r="B1558" t="str">
            <v>UNITED KINGDOM</v>
          </cell>
          <cell r="C1558" t="str">
            <v>Negative (multiple)</v>
          </cell>
          <cell r="D1558" t="str">
            <v>A2</v>
          </cell>
          <cell r="E1558" t="str">
            <v>LT Issuer Rating</v>
          </cell>
          <cell r="J1558" t="str">
            <v>(P)A2</v>
          </cell>
          <cell r="K1558" t="str">
            <v>Baa3</v>
          </cell>
          <cell r="L1558" t="str">
            <v>Ba1</v>
          </cell>
          <cell r="O1558" t="str">
            <v>P-1</v>
          </cell>
          <cell r="P1558" t="str">
            <v>Not on Watch</v>
          </cell>
        </row>
        <row r="1559">
          <cell r="A1559" t="str">
            <v>HBOS Treasury Services Plc</v>
          </cell>
          <cell r="B1559" t="str">
            <v>UNITED KINGDOM</v>
          </cell>
          <cell r="C1559" t="str">
            <v>Negative</v>
          </cell>
          <cell r="D1559" t="str">
            <v>A1</v>
          </cell>
          <cell r="E1559" t="str">
            <v>BACKED Senior Unsecured - Fgn Curr</v>
          </cell>
          <cell r="P1559" t="str">
            <v>Not on Watch</v>
          </cell>
        </row>
        <row r="1560">
          <cell r="A1560" t="str">
            <v>HBOS Treasury Services plc, Sydney Branch</v>
          </cell>
          <cell r="B1560" t="str">
            <v>AUSTRALIA</v>
          </cell>
          <cell r="C1560" t="str">
            <v>Negative</v>
          </cell>
          <cell r="D1560" t="str">
            <v>(P)A1</v>
          </cell>
          <cell r="E1560" t="str">
            <v>BACKED Senior Unsecured MTN - Dom Curr</v>
          </cell>
          <cell r="P1560" t="str">
            <v>Not on Watch</v>
          </cell>
        </row>
        <row r="1561">
          <cell r="A1561" t="str">
            <v>HDFC Bank Limited, Bahrain Branch</v>
          </cell>
          <cell r="B1561" t="str">
            <v>BAHRAIN</v>
          </cell>
          <cell r="C1561" t="str">
            <v>Stable</v>
          </cell>
          <cell r="D1561" t="str">
            <v>Baa2</v>
          </cell>
          <cell r="E1561" t="str">
            <v>Senior Unsecured - Fgn Curr</v>
          </cell>
          <cell r="J1561" t="str">
            <v>Baa2</v>
          </cell>
          <cell r="K1561" t="str">
            <v>(P)Ba1</v>
          </cell>
          <cell r="L1561" t="str">
            <v>(P)Ba2</v>
          </cell>
          <cell r="P1561" t="str">
            <v>Not on Watch</v>
          </cell>
        </row>
        <row r="1562">
          <cell r="A1562" t="str">
            <v>HDFC Bank Limited, Hong Kong Branch</v>
          </cell>
          <cell r="B1562" t="str">
            <v>HONG KONG</v>
          </cell>
          <cell r="C1562" t="str">
            <v>Stable</v>
          </cell>
          <cell r="D1562" t="str">
            <v>(P)Baa2</v>
          </cell>
          <cell r="E1562" t="str">
            <v>Senior Unsecured MTN - Fgn Curr</v>
          </cell>
          <cell r="J1562" t="str">
            <v>(P)Baa2</v>
          </cell>
          <cell r="K1562" t="str">
            <v>(P)Ba1</v>
          </cell>
          <cell r="L1562" t="str">
            <v>(P)Ba2</v>
          </cell>
          <cell r="P1562" t="str">
            <v>Not on Watch</v>
          </cell>
        </row>
        <row r="1563">
          <cell r="A1563" t="str">
            <v>HFC Bank plc</v>
          </cell>
          <cell r="B1563" t="str">
            <v>UNITED KINGDOM</v>
          </cell>
          <cell r="C1563" t="str">
            <v>Stable</v>
          </cell>
          <cell r="D1563" t="str">
            <v>Baa1</v>
          </cell>
          <cell r="E1563" t="str">
            <v>BACKED Senior Unsecured - Dom Curr</v>
          </cell>
          <cell r="P1563" t="str">
            <v>Not on Watch</v>
          </cell>
        </row>
        <row r="1564">
          <cell r="A1564" t="str">
            <v>Hong Kong Mortgage Corporation Ltd. (The)</v>
          </cell>
          <cell r="B1564" t="str">
            <v>HONG KONG</v>
          </cell>
          <cell r="C1564" t="str">
            <v>Stable</v>
          </cell>
          <cell r="D1564" t="str">
            <v>Aa1</v>
          </cell>
          <cell r="E1564" t="str">
            <v>LT Issuer Rating - Fgn Curr</v>
          </cell>
          <cell r="J1564" t="str">
            <v>Aa1</v>
          </cell>
          <cell r="O1564" t="str">
            <v>P-1</v>
          </cell>
          <cell r="P1564" t="str">
            <v>Not on Watch</v>
          </cell>
        </row>
        <row r="1565">
          <cell r="A1565" t="str">
            <v>Hong Leong Financial Group Berhad</v>
          </cell>
          <cell r="B1565" t="str">
            <v>MALAYSIA</v>
          </cell>
          <cell r="C1565" t="str">
            <v>Stable</v>
          </cell>
          <cell r="D1565" t="str">
            <v>Baa1</v>
          </cell>
          <cell r="E1565" t="str">
            <v>LT Issuer Rating - Fgn Curr</v>
          </cell>
          <cell r="P1565" t="str">
            <v>Not on Watch</v>
          </cell>
        </row>
        <row r="1566">
          <cell r="A1566" t="str">
            <v>Hongkong &amp; Shanghai Bank.Corp. (Sydney)</v>
          </cell>
          <cell r="B1566" t="str">
            <v>AUSTRALIA</v>
          </cell>
          <cell r="C1566" t="str">
            <v>Stable</v>
          </cell>
          <cell r="D1566" t="str">
            <v>Aa3</v>
          </cell>
          <cell r="E1566" t="str">
            <v>LT Bank Deposits - Fgn Curr</v>
          </cell>
          <cell r="F1566" t="str">
            <v>Aa3</v>
          </cell>
          <cell r="J1566" t="str">
            <v>Aa2</v>
          </cell>
          <cell r="O1566" t="str">
            <v>P-1</v>
          </cell>
          <cell r="P1566" t="str">
            <v>Not on Watch</v>
          </cell>
        </row>
        <row r="1567">
          <cell r="A1567" t="str">
            <v>Hongkong &amp; Shanghai Banking Corp.(Singapore)</v>
          </cell>
          <cell r="B1567" t="str">
            <v>SINGAPORE</v>
          </cell>
          <cell r="C1567" t="str">
            <v>Stable</v>
          </cell>
          <cell r="D1567" t="str">
            <v>Aa2</v>
          </cell>
          <cell r="E1567" t="str">
            <v>Senior Unsecured - Fgn Curr</v>
          </cell>
          <cell r="J1567" t="str">
            <v>Aa2</v>
          </cell>
          <cell r="O1567" t="str">
            <v>(P)P-1</v>
          </cell>
          <cell r="P1567" t="str">
            <v>Not on Watch</v>
          </cell>
        </row>
        <row r="1568">
          <cell r="A1568" t="str">
            <v>Hongkong and Shanghai Banking Corp Ltd (NZ)</v>
          </cell>
          <cell r="B1568" t="str">
            <v>NEW ZEALAND</v>
          </cell>
          <cell r="C1568" t="str">
            <v>Stable</v>
          </cell>
          <cell r="D1568" t="str">
            <v>Aa2</v>
          </cell>
          <cell r="E1568" t="str">
            <v>Senior Unsecured - Dom Curr</v>
          </cell>
          <cell r="J1568" t="str">
            <v>Aa2</v>
          </cell>
          <cell r="P1568" t="str">
            <v>Not on Watch</v>
          </cell>
        </row>
        <row r="1569">
          <cell r="A1569" t="str">
            <v>Horsepower Finance Limited</v>
          </cell>
          <cell r="B1569" t="str">
            <v>BRITISH VIRGIN ISLANDS</v>
          </cell>
          <cell r="C1569" t="str">
            <v>Stable</v>
          </cell>
          <cell r="D1569" t="str">
            <v>A1</v>
          </cell>
          <cell r="E1569" t="str">
            <v>BACKED Senior Unsecured - Dom Curr</v>
          </cell>
          <cell r="O1569" t="str">
            <v>(P)P-1</v>
          </cell>
          <cell r="P1569" t="str">
            <v>Not on Watch</v>
          </cell>
        </row>
        <row r="1570">
          <cell r="A1570" t="str">
            <v>Housing Financing Fund</v>
          </cell>
          <cell r="B1570" t="str">
            <v>ICELAND</v>
          </cell>
          <cell r="C1570" t="str">
            <v>Stable</v>
          </cell>
          <cell r="D1570" t="str">
            <v>Ba1</v>
          </cell>
          <cell r="E1570" t="str">
            <v>LT Issuer Rating - Fgn Curr</v>
          </cell>
          <cell r="P1570" t="str">
            <v>Not on Watch</v>
          </cell>
        </row>
        <row r="1571">
          <cell r="A1571" t="str">
            <v>HSBC Bank Capital Funding (Sterling 1) LP</v>
          </cell>
          <cell r="B1571" t="str">
            <v>JERSEY</v>
          </cell>
          <cell r="C1571" t="str">
            <v>Stable</v>
          </cell>
          <cell r="D1571" t="str">
            <v>Baa1</v>
          </cell>
          <cell r="E1571" t="str">
            <v>BACKED Pref. Stock Non-cumulative - Dom Curr</v>
          </cell>
          <cell r="P1571" t="str">
            <v>Not on Watch</v>
          </cell>
        </row>
        <row r="1572">
          <cell r="A1572" t="str">
            <v>HSBC Bank Capital Funding (Sterling 2) L.P.</v>
          </cell>
          <cell r="B1572" t="str">
            <v>JERSEY</v>
          </cell>
          <cell r="C1572" t="str">
            <v>Stable</v>
          </cell>
          <cell r="D1572" t="str">
            <v>Baa1</v>
          </cell>
          <cell r="E1572" t="str">
            <v>BACKED Pref. Stock Non-cumulative - Dom Curr</v>
          </cell>
          <cell r="P1572" t="str">
            <v>Not on Watch</v>
          </cell>
        </row>
        <row r="1573">
          <cell r="A1573" t="str">
            <v>HSBC Bank Middle East Limited (UAE Branch)</v>
          </cell>
          <cell r="B1573" t="str">
            <v>UNITED ARAB EMIRATES</v>
          </cell>
          <cell r="C1573" t="str">
            <v>Stable</v>
          </cell>
          <cell r="D1573" t="str">
            <v>A2</v>
          </cell>
          <cell r="E1573" t="str">
            <v>LT Bank Deposits - Fgn Curr</v>
          </cell>
          <cell r="F1573" t="str">
            <v>A2</v>
          </cell>
          <cell r="O1573" t="str">
            <v>P-1</v>
          </cell>
          <cell r="P1573" t="str">
            <v>Not on Watch</v>
          </cell>
        </row>
        <row r="1574">
          <cell r="A1574" t="str">
            <v>HSBC Bank Plc Sydney Branch</v>
          </cell>
          <cell r="B1574" t="str">
            <v>AUSTRALIA</v>
          </cell>
          <cell r="C1574" t="str">
            <v>Negative</v>
          </cell>
          <cell r="D1574" t="str">
            <v>Aa3</v>
          </cell>
          <cell r="E1574" t="str">
            <v>LT Bank Deposits - Fgn Curr</v>
          </cell>
          <cell r="F1574" t="str">
            <v>Aa3</v>
          </cell>
          <cell r="O1574" t="str">
            <v>P-1</v>
          </cell>
          <cell r="P1574" t="str">
            <v>Not on Watch</v>
          </cell>
        </row>
        <row r="1575">
          <cell r="A1575" t="str">
            <v>HSBC Capital Funding (Dollar 1) L.P.</v>
          </cell>
          <cell r="B1575" t="str">
            <v>JERSEY</v>
          </cell>
          <cell r="C1575" t="str">
            <v>Stable</v>
          </cell>
          <cell r="D1575" t="str">
            <v>Baa2</v>
          </cell>
          <cell r="E1575" t="str">
            <v>BACKED Pref. Stock Non-cumulative - Fgn Curr</v>
          </cell>
          <cell r="P1575" t="str">
            <v>Not on Watch</v>
          </cell>
        </row>
        <row r="1576">
          <cell r="A1576" t="str">
            <v>HSBC Capital Funding (Euro 3) L.P.</v>
          </cell>
          <cell r="B1576" t="str">
            <v>JERSEY</v>
          </cell>
          <cell r="C1576" t="str">
            <v>Stable</v>
          </cell>
          <cell r="D1576" t="str">
            <v>Baa2</v>
          </cell>
          <cell r="E1576" t="str">
            <v>BACKED Pref. Stock Non-cumulative - Fgn Curr</v>
          </cell>
          <cell r="P1576" t="str">
            <v>Not on Watch</v>
          </cell>
        </row>
        <row r="1577">
          <cell r="A1577" t="str">
            <v>HSBC Capital Funding (Sterling 1) L.P.</v>
          </cell>
          <cell r="B1577" t="str">
            <v>JERSEY</v>
          </cell>
          <cell r="C1577" t="str">
            <v>Stable</v>
          </cell>
          <cell r="D1577" t="str">
            <v>Baa2</v>
          </cell>
          <cell r="E1577" t="str">
            <v>BACKED Pref. Stock Non-cumulative - Dom Curr</v>
          </cell>
          <cell r="P1577" t="str">
            <v>Not on Watch</v>
          </cell>
        </row>
        <row r="1578">
          <cell r="A1578" t="str">
            <v>HSBC Holdings plc</v>
          </cell>
          <cell r="B1578" t="str">
            <v>UNITED KINGDOM</v>
          </cell>
          <cell r="C1578" t="str">
            <v>Negative (multiple)</v>
          </cell>
          <cell r="D1578" t="str">
            <v>Aa3</v>
          </cell>
          <cell r="E1578" t="str">
            <v>Senior Unsecured - Fgn Curr</v>
          </cell>
          <cell r="J1578" t="str">
            <v>Aa3</v>
          </cell>
          <cell r="K1578" t="str">
            <v>A3</v>
          </cell>
          <cell r="L1578" t="str">
            <v>(P)Baa3</v>
          </cell>
          <cell r="M1578" t="str">
            <v>Baa2</v>
          </cell>
          <cell r="N1578" t="str">
            <v>Baa3</v>
          </cell>
          <cell r="O1578" t="str">
            <v>(P)P-1</v>
          </cell>
          <cell r="P1578" t="str">
            <v>Not On Watch</v>
          </cell>
        </row>
        <row r="1579">
          <cell r="A1579" t="str">
            <v>HSBC Mexico, S.A. Cayman Islands</v>
          </cell>
          <cell r="B1579" t="str">
            <v>CAYMAN ISLANDS</v>
          </cell>
          <cell r="C1579" t="str">
            <v>Stable</v>
          </cell>
          <cell r="D1579" t="str">
            <v>(P)A2</v>
          </cell>
          <cell r="E1579" t="str">
            <v>Senior Unsecured MTN - Fgn Curr</v>
          </cell>
          <cell r="J1579" t="str">
            <v>(P)A2</v>
          </cell>
          <cell r="O1579" t="str">
            <v>(P)P-1</v>
          </cell>
          <cell r="P1579" t="str">
            <v>Not on Watch</v>
          </cell>
        </row>
        <row r="1580">
          <cell r="A1580" t="str">
            <v>HSBC USA Capital Trust I</v>
          </cell>
          <cell r="B1580" t="str">
            <v>UNITED STATES</v>
          </cell>
          <cell r="C1580" t="str">
            <v>Stable</v>
          </cell>
          <cell r="D1580" t="str">
            <v>Baa1</v>
          </cell>
          <cell r="E1580" t="str">
            <v>BACKED Pref. Stock - Dom Curr</v>
          </cell>
          <cell r="P1580" t="str">
            <v>Not on Watch</v>
          </cell>
        </row>
        <row r="1581">
          <cell r="A1581" t="str">
            <v>HSBC USA Capital Trust III</v>
          </cell>
          <cell r="B1581" t="str">
            <v>UNITED STATES</v>
          </cell>
          <cell r="C1581" t="str">
            <v>Stable</v>
          </cell>
          <cell r="D1581" t="str">
            <v>Baa1</v>
          </cell>
          <cell r="E1581" t="str">
            <v>BACKED Pref. Stock - Dom Curr</v>
          </cell>
          <cell r="P1581" t="str">
            <v>Not on Watch</v>
          </cell>
        </row>
        <row r="1582">
          <cell r="A1582" t="str">
            <v>HSBC USA Inc.</v>
          </cell>
          <cell r="B1582" t="str">
            <v>UNITED STATES</v>
          </cell>
          <cell r="C1582" t="str">
            <v>Stable</v>
          </cell>
          <cell r="D1582" t="str">
            <v>A2</v>
          </cell>
          <cell r="E1582" t="str">
            <v>Senior Unsecured - Dom Curr</v>
          </cell>
          <cell r="J1582" t="str">
            <v>A2</v>
          </cell>
          <cell r="K1582" t="str">
            <v>A3</v>
          </cell>
          <cell r="M1582" t="str">
            <v>(P)Baa1</v>
          </cell>
          <cell r="N1582" t="str">
            <v>Baa2</v>
          </cell>
          <cell r="O1582" t="str">
            <v>P-1</v>
          </cell>
          <cell r="P1582" t="str">
            <v>Not On Watch</v>
          </cell>
        </row>
        <row r="1583">
          <cell r="A1583" t="str">
            <v>HSH N Finance (Guernsey) Limited</v>
          </cell>
          <cell r="B1583" t="str">
            <v>GUERNSEY</v>
          </cell>
          <cell r="C1583" t="str">
            <v>Stable</v>
          </cell>
          <cell r="D1583" t="str">
            <v>Aa1</v>
          </cell>
          <cell r="E1583" t="str">
            <v>BACKED Senior Unsecured - Fgn Curr</v>
          </cell>
          <cell r="P1583" t="str">
            <v>Not on Watch</v>
          </cell>
        </row>
        <row r="1584">
          <cell r="A1584" t="str">
            <v>HSH N Funding I</v>
          </cell>
          <cell r="B1584" t="str">
            <v>UNITED STATES</v>
          </cell>
          <cell r="C1584" t="str">
            <v>Stable</v>
          </cell>
          <cell r="D1584" t="str">
            <v>Ca</v>
          </cell>
          <cell r="E1584" t="str">
            <v>BACKED Pref. Stock Non-cumulative - Fgn Curr</v>
          </cell>
          <cell r="P1584" t="str">
            <v>Not on Watch</v>
          </cell>
        </row>
        <row r="1585">
          <cell r="A1585" t="str">
            <v>HSH N Funding II</v>
          </cell>
          <cell r="B1585" t="str">
            <v>CAYMAN ISLANDS</v>
          </cell>
          <cell r="C1585" t="str">
            <v>Stable</v>
          </cell>
          <cell r="D1585" t="str">
            <v>Ca</v>
          </cell>
          <cell r="E1585" t="str">
            <v>BACKED Junior Subordinate - Fgn Curr</v>
          </cell>
          <cell r="P1585" t="str">
            <v>Not on Watch</v>
          </cell>
        </row>
        <row r="1586">
          <cell r="A1586" t="str">
            <v>HSH Nordbank, Luxembourg Branch</v>
          </cell>
          <cell r="B1586" t="str">
            <v>LUXEMBOURG</v>
          </cell>
          <cell r="C1586" t="str">
            <v>No Outlook</v>
          </cell>
          <cell r="J1586" t="str">
            <v>Aa1</v>
          </cell>
          <cell r="O1586" t="str">
            <v>P-3</v>
          </cell>
          <cell r="P1586" t="str">
            <v>Not on Watch</v>
          </cell>
        </row>
        <row r="1587">
          <cell r="A1587" t="str">
            <v>HSH Nordbank, New York Branch</v>
          </cell>
          <cell r="B1587" t="str">
            <v>UNITED STATES</v>
          </cell>
          <cell r="C1587" t="str">
            <v>Negative</v>
          </cell>
          <cell r="D1587" t="str">
            <v>Baa3</v>
          </cell>
          <cell r="E1587" t="str">
            <v>LT Bank Deposits - Dom Curr</v>
          </cell>
          <cell r="F1587" t="str">
            <v>Baa3</v>
          </cell>
          <cell r="O1587" t="str">
            <v>P-3</v>
          </cell>
          <cell r="P1587" t="str">
            <v>Not on Watch</v>
          </cell>
        </row>
        <row r="1588">
          <cell r="A1588" t="str">
            <v>HT1 Funding GmbH</v>
          </cell>
          <cell r="B1588" t="str">
            <v>GERMANY</v>
          </cell>
          <cell r="C1588" t="str">
            <v>Stable</v>
          </cell>
          <cell r="D1588" t="str">
            <v>Ba3</v>
          </cell>
          <cell r="E1588" t="str">
            <v>Pref. Stock Non-cumulative - Dom Curr</v>
          </cell>
          <cell r="P1588" t="str">
            <v>Not on Watch</v>
          </cell>
        </row>
        <row r="1589">
          <cell r="A1589" t="str">
            <v>Huntington Bancshares Capital Trust I</v>
          </cell>
          <cell r="B1589" t="str">
            <v>UNITED STATES</v>
          </cell>
          <cell r="C1589" t="str">
            <v>Stable</v>
          </cell>
          <cell r="D1589" t="str">
            <v>Baa3</v>
          </cell>
          <cell r="E1589" t="str">
            <v>BACKED Pref. Stock - Dom Curr</v>
          </cell>
          <cell r="P1589" t="str">
            <v>Not on Watch</v>
          </cell>
        </row>
        <row r="1590">
          <cell r="A1590" t="str">
            <v>Huntington Bancshares Incorporated</v>
          </cell>
          <cell r="B1590" t="str">
            <v>UNITED STATES</v>
          </cell>
          <cell r="C1590" t="str">
            <v>Stable</v>
          </cell>
          <cell r="D1590" t="str">
            <v>Baa1</v>
          </cell>
          <cell r="E1590" t="str">
            <v>Senior Unsecured - Dom Curr</v>
          </cell>
          <cell r="J1590" t="str">
            <v>Baa1</v>
          </cell>
          <cell r="K1590" t="str">
            <v>Baa2</v>
          </cell>
          <cell r="P1590" t="str">
            <v>Not on Watch</v>
          </cell>
        </row>
        <row r="1591">
          <cell r="A1591" t="str">
            <v>Huntington Capital II</v>
          </cell>
          <cell r="B1591" t="str">
            <v>UNITED STATES</v>
          </cell>
          <cell r="C1591" t="str">
            <v>Stable</v>
          </cell>
          <cell r="D1591" t="str">
            <v>Baa3</v>
          </cell>
          <cell r="E1591" t="str">
            <v>BACKED Pref. Stock - Dom Curr</v>
          </cell>
          <cell r="P1591" t="str">
            <v>Not on Watch</v>
          </cell>
        </row>
        <row r="1592">
          <cell r="A1592" t="str">
            <v>HVB Funding Trust</v>
          </cell>
          <cell r="B1592" t="str">
            <v>UNITED STATES</v>
          </cell>
          <cell r="C1592" t="str">
            <v>Stable</v>
          </cell>
          <cell r="D1592" t="str">
            <v>Ba2</v>
          </cell>
          <cell r="E1592" t="str">
            <v>Pref. Stock Non-cumulative - Dom Curr</v>
          </cell>
          <cell r="P1592" t="str">
            <v>Not on Watch</v>
          </cell>
        </row>
        <row r="1593">
          <cell r="A1593" t="str">
            <v>HVB Funding Trust II</v>
          </cell>
          <cell r="B1593" t="str">
            <v>UNITED STATES</v>
          </cell>
          <cell r="C1593" t="str">
            <v>Stable</v>
          </cell>
          <cell r="D1593" t="str">
            <v>Ba2</v>
          </cell>
          <cell r="E1593" t="str">
            <v>Pref. Stock Non-cumulative - Fgn Curr</v>
          </cell>
          <cell r="P1593" t="str">
            <v>Not on Watch</v>
          </cell>
        </row>
        <row r="1594">
          <cell r="A1594" t="str">
            <v>HVB Funding Trust III</v>
          </cell>
          <cell r="B1594" t="str">
            <v>UNITED STATES</v>
          </cell>
          <cell r="C1594" t="str">
            <v>Stable</v>
          </cell>
          <cell r="D1594" t="str">
            <v>Ba2</v>
          </cell>
          <cell r="E1594" t="str">
            <v>Pref. Stock Non-cumulative - Dom Curr</v>
          </cell>
          <cell r="P1594" t="str">
            <v>Not on Watch</v>
          </cell>
        </row>
        <row r="1595">
          <cell r="A1595" t="str">
            <v>HypoVereins Finance N.V.</v>
          </cell>
          <cell r="B1595" t="str">
            <v>NETHERLANDS</v>
          </cell>
          <cell r="C1595" t="str">
            <v>Negative (multiple)</v>
          </cell>
          <cell r="D1595" t="str">
            <v>(P)Baa1</v>
          </cell>
          <cell r="E1595" t="str">
            <v>BACKED Senior Unsecured MTN - Fgn Curr</v>
          </cell>
          <cell r="O1595" t="str">
            <v>(P)P-2</v>
          </cell>
          <cell r="P1595" t="str">
            <v>Not on Watch</v>
          </cell>
        </row>
        <row r="1596">
          <cell r="A1596" t="str">
            <v>HypoVereinsbank Overseas Finance N.V.</v>
          </cell>
          <cell r="B1596" t="str">
            <v>NETHERLANDS</v>
          </cell>
          <cell r="C1596" t="str">
            <v>Negative (multiple)</v>
          </cell>
          <cell r="D1596" t="str">
            <v>(P)Baa1</v>
          </cell>
          <cell r="E1596" t="str">
            <v>BACKED Senior Unsecured MTN - Fgn Curr</v>
          </cell>
          <cell r="J1596" t="str">
            <v>Aa2</v>
          </cell>
          <cell r="O1596" t="str">
            <v>(P)P-2</v>
          </cell>
          <cell r="P1596" t="str">
            <v>Not on Watch</v>
          </cell>
        </row>
        <row r="1597">
          <cell r="A1597" t="str">
            <v>ICICI Bank Limited, Bahrain Branch</v>
          </cell>
          <cell r="B1597" t="str">
            <v>BAHRAIN</v>
          </cell>
          <cell r="C1597" t="str">
            <v>Stable</v>
          </cell>
          <cell r="D1597" t="str">
            <v>Baa2</v>
          </cell>
          <cell r="E1597" t="str">
            <v>Senior Unsecured - Fgn Curr</v>
          </cell>
          <cell r="J1597" t="str">
            <v>Baa2</v>
          </cell>
          <cell r="K1597" t="str">
            <v>(P)Ba1</v>
          </cell>
          <cell r="L1597" t="str">
            <v>Ba2</v>
          </cell>
          <cell r="P1597" t="str">
            <v>Not on Watch</v>
          </cell>
        </row>
        <row r="1598">
          <cell r="A1598" t="str">
            <v>ICICI Bank Limited, Dubai Branch</v>
          </cell>
          <cell r="B1598" t="str">
            <v>UNITED ARAB EMIRATES</v>
          </cell>
          <cell r="C1598" t="str">
            <v>Stable</v>
          </cell>
          <cell r="D1598" t="str">
            <v>Baa2</v>
          </cell>
          <cell r="E1598" t="str">
            <v>Senior Unsecured - Fgn Curr</v>
          </cell>
          <cell r="J1598" t="str">
            <v>Baa2</v>
          </cell>
          <cell r="K1598" t="str">
            <v>(P)Ba1</v>
          </cell>
          <cell r="L1598" t="str">
            <v>(P)Ba2</v>
          </cell>
          <cell r="P1598" t="str">
            <v>Not On Watch</v>
          </cell>
        </row>
        <row r="1599">
          <cell r="A1599" t="str">
            <v>ICICI Bank Limited, Hong Kong Branch</v>
          </cell>
          <cell r="B1599" t="str">
            <v>HONG KONG</v>
          </cell>
          <cell r="C1599" t="str">
            <v>Stable</v>
          </cell>
          <cell r="D1599" t="str">
            <v>Baa3</v>
          </cell>
          <cell r="E1599" t="str">
            <v>LT Deposit Note/CD Program - Fgn Curr</v>
          </cell>
          <cell r="F1599" t="str">
            <v>Baa3</v>
          </cell>
          <cell r="J1599" t="str">
            <v>Baa2</v>
          </cell>
          <cell r="K1599" t="str">
            <v>(P)Ba1</v>
          </cell>
          <cell r="L1599" t="str">
            <v>(P)Ba2</v>
          </cell>
          <cell r="O1599" t="str">
            <v>(P)P-3</v>
          </cell>
          <cell r="P1599" t="str">
            <v>Not on Watch</v>
          </cell>
        </row>
        <row r="1600">
          <cell r="A1600" t="str">
            <v>ICICI BANK LIMITED, NEW YORK BRANCH</v>
          </cell>
          <cell r="B1600" t="str">
            <v>UNITED STATES</v>
          </cell>
          <cell r="C1600" t="str">
            <v>Stable</v>
          </cell>
          <cell r="D1600" t="str">
            <v>(P)Baa2</v>
          </cell>
          <cell r="E1600" t="str">
            <v>Senior Unsecured MTN - Dom Curr</v>
          </cell>
          <cell r="J1600" t="str">
            <v>(P)Baa2</v>
          </cell>
          <cell r="K1600" t="str">
            <v>(P)Ba1</v>
          </cell>
          <cell r="L1600" t="str">
            <v>(P)Ba2</v>
          </cell>
          <cell r="P1600" t="str">
            <v>Not on Watch</v>
          </cell>
        </row>
        <row r="1601">
          <cell r="A1601" t="str">
            <v>ICICI Bank Ltd, Singapore Branch</v>
          </cell>
          <cell r="B1601" t="str">
            <v>SINGAPORE</v>
          </cell>
          <cell r="C1601" t="str">
            <v>Stable</v>
          </cell>
          <cell r="D1601" t="str">
            <v>Baa2</v>
          </cell>
          <cell r="E1601" t="str">
            <v>Senior Unsecured - Fgn Curr</v>
          </cell>
          <cell r="J1601" t="str">
            <v>Baa2</v>
          </cell>
          <cell r="K1601" t="str">
            <v>(P)Ba1</v>
          </cell>
          <cell r="P1601" t="str">
            <v>Not on Watch</v>
          </cell>
        </row>
        <row r="1602">
          <cell r="A1602" t="str">
            <v>IDBI Bank Ltd, DIFC Branch</v>
          </cell>
          <cell r="B1602" t="str">
            <v>UNITED ARAB EMIRATES</v>
          </cell>
          <cell r="C1602" t="str">
            <v>Stable</v>
          </cell>
          <cell r="D1602" t="str">
            <v>Baa3</v>
          </cell>
          <cell r="E1602" t="str">
            <v>Senior Unsecured - Fgn Curr</v>
          </cell>
          <cell r="J1602" t="str">
            <v>Baa3</v>
          </cell>
          <cell r="K1602" t="str">
            <v>(P)Ba3</v>
          </cell>
          <cell r="L1602" t="str">
            <v>(P)B1</v>
          </cell>
          <cell r="P1602" t="str">
            <v>Not on Watch</v>
          </cell>
        </row>
        <row r="1603">
          <cell r="A1603" t="str">
            <v>Indian Overseas Bank, Hong Kong Branch</v>
          </cell>
          <cell r="B1603" t="str">
            <v>HONG KONG</v>
          </cell>
          <cell r="C1603" t="str">
            <v>Negative</v>
          </cell>
          <cell r="D1603" t="str">
            <v>Baa3</v>
          </cell>
          <cell r="E1603" t="str">
            <v>Senior Unsecured - Fgn Curr</v>
          </cell>
          <cell r="J1603" t="str">
            <v>(P)Baa3</v>
          </cell>
          <cell r="K1603" t="str">
            <v>(P)Ba3</v>
          </cell>
          <cell r="L1603" t="str">
            <v>(P)B1</v>
          </cell>
          <cell r="O1603" t="str">
            <v>(P)P-3</v>
          </cell>
          <cell r="P1603" t="str">
            <v>Not on Watch</v>
          </cell>
        </row>
        <row r="1604">
          <cell r="A1604" t="str">
            <v>Indian Railway Finance Corporation Limited</v>
          </cell>
          <cell r="B1604" t="str">
            <v>INDIA</v>
          </cell>
          <cell r="C1604" t="str">
            <v>Stable</v>
          </cell>
          <cell r="D1604" t="str">
            <v>Baa3</v>
          </cell>
          <cell r="E1604" t="str">
            <v>LT Issuer Rating - Fgn Curr</v>
          </cell>
          <cell r="J1604" t="str">
            <v>Baa3</v>
          </cell>
          <cell r="P1604" t="str">
            <v>Not on Watch</v>
          </cell>
        </row>
        <row r="1605">
          <cell r="A1605" t="str">
            <v>Industrial &amp; Comm'l Bank of China Ltd, Sydney</v>
          </cell>
          <cell r="B1605" t="str">
            <v>AUSTRALIA</v>
          </cell>
          <cell r="C1605" t="str">
            <v>Stable</v>
          </cell>
          <cell r="D1605" t="str">
            <v>A1</v>
          </cell>
          <cell r="E1605" t="str">
            <v>Senior Unsecured - Fgn Curr</v>
          </cell>
          <cell r="J1605" t="str">
            <v>A1</v>
          </cell>
          <cell r="O1605" t="str">
            <v>(P)P-1</v>
          </cell>
          <cell r="P1605" t="str">
            <v>Not on Watch</v>
          </cell>
        </row>
        <row r="1606">
          <cell r="A1606" t="str">
            <v>Industrial &amp; Comm'l Bk of China (Singapore)</v>
          </cell>
          <cell r="B1606" t="str">
            <v>SINGAPORE</v>
          </cell>
          <cell r="C1606" t="str">
            <v>Stable</v>
          </cell>
          <cell r="D1606" t="str">
            <v>A1</v>
          </cell>
          <cell r="E1606" t="str">
            <v>Senior Unsecured - Fgn Curr</v>
          </cell>
          <cell r="J1606" t="str">
            <v>A1</v>
          </cell>
          <cell r="O1606" t="str">
            <v>P-1</v>
          </cell>
          <cell r="P1606" t="str">
            <v>Not on Watch</v>
          </cell>
        </row>
        <row r="1607">
          <cell r="A1607" t="str">
            <v>Industrial and Comm'l Bank of China Ltd., Lux</v>
          </cell>
          <cell r="B1607" t="str">
            <v>LUXEMBOURG</v>
          </cell>
          <cell r="C1607" t="str">
            <v>Stable</v>
          </cell>
          <cell r="D1607" t="str">
            <v>(P)A1</v>
          </cell>
          <cell r="E1607" t="str">
            <v>LT Deposit Note/CD Program - Dom Curr</v>
          </cell>
          <cell r="F1607" t="str">
            <v>(P)A1</v>
          </cell>
          <cell r="O1607" t="str">
            <v>(P)P-1</v>
          </cell>
          <cell r="P1607" t="str">
            <v>Not on Watch</v>
          </cell>
        </row>
        <row r="1608">
          <cell r="A1608" t="str">
            <v>Industrial Senior Trust</v>
          </cell>
          <cell r="B1608" t="str">
            <v>CAYMAN ISLANDS</v>
          </cell>
          <cell r="C1608" t="str">
            <v>Stable</v>
          </cell>
          <cell r="D1608" t="str">
            <v>Baa3</v>
          </cell>
          <cell r="E1608" t="str">
            <v>BACKED Senior Unsecured - Fgn Curr</v>
          </cell>
          <cell r="P1608" t="str">
            <v>Not on Watch</v>
          </cell>
        </row>
        <row r="1609">
          <cell r="A1609" t="str">
            <v>Industrial Subordinated Trust</v>
          </cell>
          <cell r="B1609" t="str">
            <v>CAYMAN ISLANDS</v>
          </cell>
          <cell r="C1609" t="str">
            <v>Stable</v>
          </cell>
          <cell r="D1609" t="str">
            <v>Ba3</v>
          </cell>
          <cell r="E1609" t="str">
            <v>BACKED Subordinate - Fgn Curr</v>
          </cell>
          <cell r="P1609" t="str">
            <v>Not on Watch</v>
          </cell>
        </row>
        <row r="1610">
          <cell r="A1610" t="str">
            <v>ING (U.S.) Funding LLC</v>
          </cell>
          <cell r="B1610" t="str">
            <v>UNITED STATES</v>
          </cell>
          <cell r="C1610" t="str">
            <v>No Outlook</v>
          </cell>
          <cell r="O1610" t="str">
            <v>P-1</v>
          </cell>
          <cell r="P1610" t="str">
            <v>Not on Watch</v>
          </cell>
        </row>
        <row r="1611">
          <cell r="A1611" t="str">
            <v>ING (US) Issuance LLC</v>
          </cell>
          <cell r="B1611" t="str">
            <v>UNITED STATES</v>
          </cell>
          <cell r="C1611" t="str">
            <v>Negative</v>
          </cell>
          <cell r="D1611" t="str">
            <v>A2</v>
          </cell>
          <cell r="E1611" t="str">
            <v>BACKED Senior Unsecured - Dom Curr</v>
          </cell>
          <cell r="P1611" t="str">
            <v>Not on Watch</v>
          </cell>
        </row>
        <row r="1612">
          <cell r="A1612" t="str">
            <v>ING Americas Issuance B.V.</v>
          </cell>
          <cell r="B1612" t="str">
            <v>NETHERLANDS</v>
          </cell>
          <cell r="C1612" t="str">
            <v>Negative</v>
          </cell>
          <cell r="D1612" t="str">
            <v>(P)A2</v>
          </cell>
          <cell r="E1612" t="str">
            <v>BACKED Senior Unsecured MTN - Dom Curr</v>
          </cell>
          <cell r="P1612" t="str">
            <v>Not on Watch</v>
          </cell>
        </row>
        <row r="1613">
          <cell r="A1613" t="str">
            <v>ING Bank N.V. (Singapore)</v>
          </cell>
          <cell r="B1613" t="str">
            <v>SINGAPORE</v>
          </cell>
          <cell r="C1613" t="str">
            <v>Negative</v>
          </cell>
          <cell r="D1613" t="str">
            <v>A2</v>
          </cell>
          <cell r="E1613" t="str">
            <v>Senior Unsecured - Fgn Curr</v>
          </cell>
          <cell r="J1613" t="str">
            <v>A2</v>
          </cell>
          <cell r="P1613" t="str">
            <v>Not on Watch</v>
          </cell>
        </row>
        <row r="1614">
          <cell r="A1614" t="str">
            <v>ING Bank N.V. - Sao Paulo</v>
          </cell>
          <cell r="B1614" t="str">
            <v>BRAZIL</v>
          </cell>
          <cell r="C1614" t="str">
            <v>Negative (multiple)</v>
          </cell>
          <cell r="D1614" t="str">
            <v>Baa2</v>
          </cell>
          <cell r="E1614" t="str">
            <v>LT Bank Deposits - Fgn Curr</v>
          </cell>
          <cell r="F1614" t="str">
            <v>Baa2</v>
          </cell>
          <cell r="O1614" t="str">
            <v>P-2</v>
          </cell>
          <cell r="P1614" t="str">
            <v>Not on Watch</v>
          </cell>
        </row>
        <row r="1615">
          <cell r="A1615" t="str">
            <v>ING Bank N.V., Sydney Branch</v>
          </cell>
          <cell r="B1615" t="str">
            <v>AUSTRALIA</v>
          </cell>
          <cell r="C1615" t="str">
            <v>Negative</v>
          </cell>
          <cell r="D1615" t="str">
            <v>A2</v>
          </cell>
          <cell r="E1615" t="str">
            <v>Senior Unsecured - Dom Curr</v>
          </cell>
          <cell r="J1615" t="str">
            <v>A2</v>
          </cell>
          <cell r="O1615" t="str">
            <v>P-1</v>
          </cell>
          <cell r="P1615" t="str">
            <v>Not on Watch</v>
          </cell>
        </row>
        <row r="1616">
          <cell r="A1616" t="str">
            <v>ING Bank N.V., Tokyo Branch</v>
          </cell>
          <cell r="B1616" t="str">
            <v>JAPAN</v>
          </cell>
          <cell r="C1616" t="str">
            <v>Negative</v>
          </cell>
          <cell r="D1616" t="str">
            <v>A2</v>
          </cell>
          <cell r="E1616" t="str">
            <v>LT Bank Deposits - Fgn Curr</v>
          </cell>
          <cell r="F1616" t="str">
            <v>A2</v>
          </cell>
          <cell r="O1616" t="str">
            <v>P-1</v>
          </cell>
          <cell r="P1616" t="str">
            <v>Not on Watch</v>
          </cell>
        </row>
        <row r="1617">
          <cell r="A1617" t="str">
            <v>ING Groenbank N.V.</v>
          </cell>
          <cell r="B1617" t="str">
            <v>NETHERLANDS</v>
          </cell>
          <cell r="C1617" t="str">
            <v>Negative</v>
          </cell>
          <cell r="D1617" t="str">
            <v>(P)A2</v>
          </cell>
          <cell r="E1617" t="str">
            <v>Senior Unsecured MTN - Dom Curr</v>
          </cell>
          <cell r="J1617" t="str">
            <v>(P)A2</v>
          </cell>
          <cell r="O1617" t="str">
            <v>(P)P-1</v>
          </cell>
          <cell r="P1617" t="str">
            <v>Not on Watch</v>
          </cell>
        </row>
        <row r="1618">
          <cell r="A1618" t="str">
            <v>ING Groep N.V.</v>
          </cell>
          <cell r="B1618" t="str">
            <v>NETHERLANDS</v>
          </cell>
          <cell r="C1618" t="str">
            <v>Negative</v>
          </cell>
          <cell r="D1618" t="str">
            <v>A3</v>
          </cell>
          <cell r="E1618" t="str">
            <v>Senior Unsecured - Dom Curr</v>
          </cell>
          <cell r="J1618" t="str">
            <v>A3</v>
          </cell>
          <cell r="K1618" t="str">
            <v>(P)Baa3</v>
          </cell>
          <cell r="L1618" t="str">
            <v>Baa3</v>
          </cell>
          <cell r="M1618" t="str">
            <v>Ba1</v>
          </cell>
          <cell r="P1618" t="str">
            <v>Not on Watch</v>
          </cell>
        </row>
        <row r="1619">
          <cell r="A1619" t="str">
            <v>Innovate Holdings Limited</v>
          </cell>
          <cell r="B1619" t="str">
            <v>BRITISH VIRGIN ISLANDS</v>
          </cell>
          <cell r="C1619" t="str">
            <v>Negative</v>
          </cell>
          <cell r="D1619" t="str">
            <v>Ba3</v>
          </cell>
          <cell r="E1619" t="str">
            <v>BACKED Pref. Stock Non-cumulative - Dom Curr</v>
          </cell>
          <cell r="P1619" t="str">
            <v>Not on Watch</v>
          </cell>
        </row>
        <row r="1620">
          <cell r="A1620" t="str">
            <v>Instituto de Credito Oficial</v>
          </cell>
          <cell r="B1620" t="str">
            <v>SPAIN</v>
          </cell>
          <cell r="C1620" t="str">
            <v>Positive</v>
          </cell>
          <cell r="D1620" t="str">
            <v>Baa2</v>
          </cell>
          <cell r="E1620" t="str">
            <v>BACKED Senior Unsecured - Fgn Curr</v>
          </cell>
          <cell r="O1620" t="str">
            <v>P-2</v>
          </cell>
          <cell r="P1620" t="str">
            <v>Not on Watch</v>
          </cell>
        </row>
        <row r="1621">
          <cell r="A1621" t="str">
            <v>Intercorp Peru Ltd.</v>
          </cell>
          <cell r="B1621" t="str">
            <v>BAHAMAS</v>
          </cell>
          <cell r="C1621" t="str">
            <v>Stable</v>
          </cell>
          <cell r="D1621" t="str">
            <v>Ba2</v>
          </cell>
          <cell r="E1621" t="str">
            <v>Senior Unsecured - Fgn Curr</v>
          </cell>
          <cell r="J1621" t="str">
            <v>Ba2</v>
          </cell>
          <cell r="P1621" t="str">
            <v>Not on Watch</v>
          </cell>
        </row>
        <row r="1622">
          <cell r="A1622" t="str">
            <v>Internationale Nederlanden Bank N.V., Paris</v>
          </cell>
          <cell r="B1622" t="str">
            <v>FRANCE</v>
          </cell>
          <cell r="C1622" t="str">
            <v>Negative</v>
          </cell>
          <cell r="D1622" t="str">
            <v>A2</v>
          </cell>
          <cell r="E1622" t="str">
            <v>LT Bank Deposits - Fgn Curr</v>
          </cell>
          <cell r="F1622" t="str">
            <v>A2</v>
          </cell>
          <cell r="O1622" t="str">
            <v>P-1</v>
          </cell>
          <cell r="P1622" t="str">
            <v>Not on Watch</v>
          </cell>
        </row>
        <row r="1623">
          <cell r="A1623" t="str">
            <v>Intesa Bank Ireland p.l.c.</v>
          </cell>
          <cell r="B1623" t="str">
            <v>IRELAND</v>
          </cell>
          <cell r="C1623" t="str">
            <v>Stable</v>
          </cell>
          <cell r="D1623" t="str">
            <v>Baa2</v>
          </cell>
          <cell r="E1623" t="str">
            <v>BACKED Senior Unsecured - Dom Curr</v>
          </cell>
          <cell r="P1623" t="str">
            <v>Not on Watch</v>
          </cell>
        </row>
        <row r="1624">
          <cell r="A1624" t="str">
            <v>Intesa Sanpaolo Bank Ireland plc</v>
          </cell>
          <cell r="B1624" t="str">
            <v>IRELAND</v>
          </cell>
          <cell r="C1624" t="str">
            <v>Stable</v>
          </cell>
          <cell r="D1624" t="str">
            <v>Baa2</v>
          </cell>
          <cell r="E1624" t="str">
            <v>BACKED Senior Unsecured - Fgn Curr</v>
          </cell>
          <cell r="O1624" t="str">
            <v>P-2</v>
          </cell>
          <cell r="P1624" t="str">
            <v>Not on Watch</v>
          </cell>
        </row>
        <row r="1625">
          <cell r="A1625" t="str">
            <v>Intesa Sanpaolo SpA Hong Kong Branch</v>
          </cell>
          <cell r="B1625" t="str">
            <v>HONG KONG</v>
          </cell>
          <cell r="C1625" t="str">
            <v>Stable</v>
          </cell>
          <cell r="D1625" t="str">
            <v>(P)Baa2</v>
          </cell>
          <cell r="E1625" t="str">
            <v>LT Deposit Note/CD Program - Dom Curr</v>
          </cell>
          <cell r="F1625" t="str">
            <v>(P)Baa2</v>
          </cell>
          <cell r="O1625" t="str">
            <v>(P)P-2</v>
          </cell>
          <cell r="P1625" t="str">
            <v>Not on Watch</v>
          </cell>
        </row>
        <row r="1626">
          <cell r="A1626" t="str">
            <v>Intesa Sanpaolo Spa, London Branch</v>
          </cell>
          <cell r="B1626" t="str">
            <v>UNITED KINGDOM</v>
          </cell>
          <cell r="C1626" t="str">
            <v>No Outlook</v>
          </cell>
          <cell r="O1626" t="str">
            <v>P-2</v>
          </cell>
          <cell r="P1626" t="str">
            <v>Not on Watch</v>
          </cell>
        </row>
        <row r="1627">
          <cell r="A1627" t="str">
            <v>Intesa Sanpaolo Spa, NY Branch</v>
          </cell>
          <cell r="B1627" t="str">
            <v>UNITED STATES</v>
          </cell>
          <cell r="C1627" t="str">
            <v>Stable</v>
          </cell>
          <cell r="D1627" t="str">
            <v>Baa2</v>
          </cell>
          <cell r="E1627" t="str">
            <v>LT Bank Deposits - Dom Curr</v>
          </cell>
          <cell r="F1627" t="str">
            <v>Baa2</v>
          </cell>
          <cell r="O1627" t="str">
            <v>P-2</v>
          </cell>
          <cell r="P1627" t="str">
            <v>Not on Watch</v>
          </cell>
        </row>
        <row r="1628">
          <cell r="A1628" t="str">
            <v>INTRUST Financial Corporation</v>
          </cell>
          <cell r="B1628" t="str">
            <v>UNITED STATES</v>
          </cell>
          <cell r="C1628" t="str">
            <v>Stable</v>
          </cell>
          <cell r="D1628" t="str">
            <v>Baa3</v>
          </cell>
          <cell r="E1628" t="str">
            <v>LT Issuer Rating - Dom Curr</v>
          </cell>
          <cell r="P1628" t="str">
            <v>Not on Watch</v>
          </cell>
        </row>
        <row r="1629">
          <cell r="A1629" t="str">
            <v>Investcorp Capital Limited</v>
          </cell>
          <cell r="B1629" t="str">
            <v>CAYMAN ISLANDS</v>
          </cell>
          <cell r="C1629" t="str">
            <v>Stable</v>
          </cell>
          <cell r="D1629" t="str">
            <v>Ba2</v>
          </cell>
          <cell r="E1629" t="str">
            <v>BACKED Senior Unsecured - Fgn Curr</v>
          </cell>
          <cell r="P1629" t="str">
            <v>Not on Watch</v>
          </cell>
        </row>
        <row r="1630">
          <cell r="A1630" t="str">
            <v>Investec Finance plc</v>
          </cell>
          <cell r="B1630" t="str">
            <v>UNITED KINGDOM</v>
          </cell>
          <cell r="C1630" t="str">
            <v>Stable</v>
          </cell>
          <cell r="D1630" t="str">
            <v>(P)Baa3</v>
          </cell>
          <cell r="E1630" t="str">
            <v>BACKED Senior Unsecured MTN - Dom Curr</v>
          </cell>
          <cell r="O1630" t="str">
            <v>P-3</v>
          </cell>
          <cell r="P1630" t="str">
            <v>Not on Watch</v>
          </cell>
        </row>
        <row r="1631">
          <cell r="A1631" t="str">
            <v>Investec PLC</v>
          </cell>
          <cell r="B1631" t="str">
            <v>UNITED KINGDOM</v>
          </cell>
          <cell r="C1631" t="str">
            <v>Stable</v>
          </cell>
          <cell r="D1631" t="str">
            <v>Ba1</v>
          </cell>
          <cell r="E1631" t="str">
            <v>LT Issuer Rating - Fgn Curr</v>
          </cell>
          <cell r="O1631" t="str">
            <v>NP</v>
          </cell>
          <cell r="P1631" t="str">
            <v>Not on Watch</v>
          </cell>
        </row>
        <row r="1632">
          <cell r="A1632" t="str">
            <v>Investec Tier 1 (UK) LP</v>
          </cell>
          <cell r="B1632" t="str">
            <v>UNITED KINGDOM</v>
          </cell>
          <cell r="C1632" t="str">
            <v>Stable</v>
          </cell>
          <cell r="D1632" t="str">
            <v>B1</v>
          </cell>
          <cell r="E1632" t="str">
            <v>BACKED Pref. Stock Non-cumulative - Fgn Curr</v>
          </cell>
          <cell r="P1632" t="str">
            <v>Not on Watch</v>
          </cell>
        </row>
        <row r="1633">
          <cell r="A1633" t="str">
            <v>Investkredit Funding Ltd</v>
          </cell>
          <cell r="B1633" t="str">
            <v>JERSEY</v>
          </cell>
          <cell r="C1633" t="str">
            <v>Stable</v>
          </cell>
          <cell r="D1633" t="str">
            <v>Ca</v>
          </cell>
          <cell r="E1633" t="str">
            <v>Pref. Stock Non-cumulative - Fgn Curr</v>
          </cell>
          <cell r="N1633" t="str">
            <v>Ca</v>
          </cell>
          <cell r="P1633" t="str">
            <v>Not on Watch</v>
          </cell>
        </row>
        <row r="1634">
          <cell r="A1634" t="str">
            <v>Isar Capital Funding I Limited Partnership</v>
          </cell>
          <cell r="B1634" t="str">
            <v>GERMANY</v>
          </cell>
          <cell r="C1634" t="str">
            <v>Stable</v>
          </cell>
          <cell r="D1634" t="str">
            <v>Ba1</v>
          </cell>
          <cell r="E1634" t="str">
            <v>Pref. Stock Non-cumulative - Dom Curr</v>
          </cell>
          <cell r="P1634" t="str">
            <v>Not on Watch</v>
          </cell>
        </row>
        <row r="1635">
          <cell r="A1635" t="str">
            <v>Itau Unibanco Holding S.A.</v>
          </cell>
          <cell r="B1635" t="str">
            <v>BRAZIL</v>
          </cell>
          <cell r="C1635" t="str">
            <v>Negative (multiple)</v>
          </cell>
          <cell r="D1635" t="str">
            <v>Baa2</v>
          </cell>
          <cell r="E1635" t="str">
            <v>LT Issuer Rating - Dom Curr</v>
          </cell>
          <cell r="J1635" t="str">
            <v>(P)Baa2</v>
          </cell>
          <cell r="K1635" t="str">
            <v>(P)Baa3</v>
          </cell>
          <cell r="O1635" t="str">
            <v>P-2</v>
          </cell>
          <cell r="P1635" t="str">
            <v>Not on Watch</v>
          </cell>
        </row>
        <row r="1636">
          <cell r="A1636" t="str">
            <v>Itau Unibanco Holding S.A. (Cayman Islands)</v>
          </cell>
          <cell r="B1636" t="str">
            <v>CAYMAN ISLANDS</v>
          </cell>
          <cell r="C1636" t="str">
            <v>Negative</v>
          </cell>
          <cell r="D1636" t="str">
            <v>Baa2</v>
          </cell>
          <cell r="E1636" t="str">
            <v>Senior Unsecured - Fgn Curr</v>
          </cell>
          <cell r="J1636" t="str">
            <v>Baa2</v>
          </cell>
          <cell r="K1636" t="str">
            <v>Baa3</v>
          </cell>
          <cell r="O1636" t="str">
            <v>(P)P-2</v>
          </cell>
          <cell r="P1636" t="str">
            <v>Not on Watch</v>
          </cell>
        </row>
        <row r="1637">
          <cell r="A1637" t="str">
            <v>Itau Unibanco S.A. (Cayman Islands)</v>
          </cell>
          <cell r="B1637" t="str">
            <v>CAYMAN ISLANDS</v>
          </cell>
          <cell r="C1637" t="str">
            <v>Negative</v>
          </cell>
          <cell r="D1637" t="str">
            <v>(P)Baa2</v>
          </cell>
          <cell r="E1637" t="str">
            <v>LT Deposit Note/CD Program - Fgn Curr</v>
          </cell>
          <cell r="F1637" t="str">
            <v>(P)Baa2</v>
          </cell>
          <cell r="J1637" t="str">
            <v>(P)Baa1</v>
          </cell>
          <cell r="P1637" t="str">
            <v>Not on Watch</v>
          </cell>
        </row>
        <row r="1638">
          <cell r="A1638" t="str">
            <v>ItauBank Leasing S.A. Arrendamento Mercantil</v>
          </cell>
          <cell r="B1638" t="str">
            <v>BRAZIL</v>
          </cell>
          <cell r="C1638" t="str">
            <v>Negative (multiple)</v>
          </cell>
          <cell r="D1638" t="str">
            <v>Baa1</v>
          </cell>
          <cell r="E1638" t="str">
            <v>LT Issuer Rating - Dom Curr</v>
          </cell>
          <cell r="K1638" t="str">
            <v>Baa2</v>
          </cell>
          <cell r="P1638" t="str">
            <v>Not on Watch</v>
          </cell>
        </row>
        <row r="1639">
          <cell r="A1639" t="str">
            <v>Itausa - Investimentos Itau S.A.</v>
          </cell>
          <cell r="B1639" t="str">
            <v>BRAZIL</v>
          </cell>
          <cell r="C1639" t="str">
            <v>Negative</v>
          </cell>
          <cell r="D1639" t="str">
            <v>Baa3</v>
          </cell>
          <cell r="E1639" t="str">
            <v>LT Issuer Rating - Dom Curr</v>
          </cell>
          <cell r="P1639" t="str">
            <v>Not on Watch</v>
          </cell>
        </row>
        <row r="1640">
          <cell r="A1640" t="str">
            <v>J.P. Morgan &amp; Co. Incorporated</v>
          </cell>
          <cell r="B1640" t="str">
            <v>UNITED STATES</v>
          </cell>
          <cell r="C1640" t="str">
            <v>Stable</v>
          </cell>
          <cell r="D1640" t="str">
            <v>A3</v>
          </cell>
          <cell r="E1640" t="str">
            <v>LT Issuer Rating</v>
          </cell>
          <cell r="J1640" t="str">
            <v>A3</v>
          </cell>
          <cell r="K1640" t="str">
            <v>Baa1</v>
          </cell>
          <cell r="O1640" t="str">
            <v>P-2</v>
          </cell>
          <cell r="P1640" t="str">
            <v>Not on Watch</v>
          </cell>
        </row>
        <row r="1641">
          <cell r="A1641" t="str">
            <v>J.P. Morgan Australia Ltd.</v>
          </cell>
          <cell r="B1641" t="str">
            <v>AUSTRALIA</v>
          </cell>
          <cell r="C1641" t="str">
            <v>No Outlook</v>
          </cell>
          <cell r="O1641" t="str">
            <v>P-1</v>
          </cell>
          <cell r="P1641" t="str">
            <v>Not on Watch</v>
          </cell>
        </row>
        <row r="1642">
          <cell r="A1642" t="str">
            <v>J.P. Morgan Bank Canada</v>
          </cell>
          <cell r="B1642" t="str">
            <v>CANADA</v>
          </cell>
          <cell r="C1642" t="str">
            <v>Stable</v>
          </cell>
          <cell r="D1642" t="str">
            <v>Aa3</v>
          </cell>
          <cell r="E1642" t="str">
            <v>BACKED LT Bank Deposits - Fgn Curr</v>
          </cell>
          <cell r="O1642" t="str">
            <v>P-1</v>
          </cell>
          <cell r="P1642" t="str">
            <v>Not on Watch</v>
          </cell>
        </row>
        <row r="1643">
          <cell r="A1643" t="str">
            <v>J.P. Morgan Chase Capital XIII</v>
          </cell>
          <cell r="B1643" t="str">
            <v>UNITED STATES</v>
          </cell>
          <cell r="C1643" t="str">
            <v>Stable</v>
          </cell>
          <cell r="D1643" t="str">
            <v>Baa2</v>
          </cell>
          <cell r="E1643" t="str">
            <v>BACKED Pref. Stock - Dom Curr</v>
          </cell>
          <cell r="P1643" t="str">
            <v>Not on Watch</v>
          </cell>
        </row>
        <row r="1644">
          <cell r="A1644" t="str">
            <v>J.P. Morgan Chase Capital XXI</v>
          </cell>
          <cell r="B1644" t="str">
            <v>UNITED STATES</v>
          </cell>
          <cell r="C1644" t="str">
            <v>Stable</v>
          </cell>
          <cell r="D1644" t="str">
            <v>Baa2</v>
          </cell>
          <cell r="E1644" t="str">
            <v>BACKED Pref. Stock - Dom Curr</v>
          </cell>
          <cell r="P1644" t="str">
            <v>Not on Watch</v>
          </cell>
        </row>
        <row r="1645">
          <cell r="A1645" t="str">
            <v>J.P. Morgan Chase Capital XXIII</v>
          </cell>
          <cell r="B1645" t="str">
            <v>UNITED STATES</v>
          </cell>
          <cell r="C1645" t="str">
            <v>Stable</v>
          </cell>
          <cell r="D1645" t="str">
            <v>Baa2</v>
          </cell>
          <cell r="E1645" t="str">
            <v>BACKED Pref. Stock - Dom Curr</v>
          </cell>
          <cell r="P1645" t="str">
            <v>Not on Watch</v>
          </cell>
        </row>
        <row r="1646">
          <cell r="A1646" t="str">
            <v>J.P. Morgan Securities plc</v>
          </cell>
          <cell r="B1646" t="str">
            <v>UNITED KINGDOM</v>
          </cell>
          <cell r="C1646" t="str">
            <v>Stable</v>
          </cell>
          <cell r="D1646" t="str">
            <v>(P)Aa3</v>
          </cell>
          <cell r="E1646" t="str">
            <v>LT Deposit Note/CD Program - Fgn Curr</v>
          </cell>
          <cell r="O1646" t="str">
            <v>P-1</v>
          </cell>
          <cell r="P1646" t="str">
            <v>Not On Watch</v>
          </cell>
        </row>
        <row r="1647">
          <cell r="A1647" t="str">
            <v>John Deere Credit Compania Financiera S.A.</v>
          </cell>
          <cell r="B1647" t="str">
            <v>ARGENTINA</v>
          </cell>
          <cell r="C1647" t="str">
            <v>Negative</v>
          </cell>
          <cell r="D1647" t="str">
            <v>B1</v>
          </cell>
          <cell r="E1647" t="str">
            <v>LT Corporate Family Ratings - Dom Curr</v>
          </cell>
          <cell r="J1647" t="str">
            <v>B1</v>
          </cell>
          <cell r="P1647" t="str">
            <v>Not on Watch</v>
          </cell>
        </row>
        <row r="1648">
          <cell r="A1648" t="str">
            <v>JP Morgan International Derivatives Ltd</v>
          </cell>
          <cell r="B1648" t="str">
            <v>JERSEY</v>
          </cell>
          <cell r="C1648" t="str">
            <v>Stable</v>
          </cell>
          <cell r="D1648" t="str">
            <v>Aa3</v>
          </cell>
          <cell r="E1648" t="str">
            <v>BACKED Senior Unsecured - Fgn Curr</v>
          </cell>
          <cell r="P1648" t="str">
            <v>Not on Watch</v>
          </cell>
        </row>
        <row r="1649">
          <cell r="A1649" t="str">
            <v>JP MORGAN STRUCTURED PRODUCTS BV</v>
          </cell>
          <cell r="B1649" t="str">
            <v>NETHERLANDS</v>
          </cell>
          <cell r="C1649" t="str">
            <v>Stable</v>
          </cell>
          <cell r="D1649" t="str">
            <v>Aa3</v>
          </cell>
          <cell r="E1649" t="str">
            <v>BACKED Senior Unsecured - Fgn Curr</v>
          </cell>
          <cell r="O1649" t="str">
            <v>(P)P-1</v>
          </cell>
          <cell r="P1649" t="str">
            <v>Not On Watch</v>
          </cell>
        </row>
        <row r="1650">
          <cell r="A1650" t="str">
            <v>JPMorgan Chase &amp; Co.</v>
          </cell>
          <cell r="B1650" t="str">
            <v>UNITED STATES</v>
          </cell>
          <cell r="C1650" t="str">
            <v>Stable</v>
          </cell>
          <cell r="D1650" t="str">
            <v>A3</v>
          </cell>
          <cell r="E1650" t="str">
            <v>LT Issuer Rating</v>
          </cell>
          <cell r="J1650" t="str">
            <v>A3</v>
          </cell>
          <cell r="K1650" t="str">
            <v>Baa1</v>
          </cell>
          <cell r="N1650" t="str">
            <v>Ba1</v>
          </cell>
          <cell r="O1650" t="str">
            <v>P-2</v>
          </cell>
          <cell r="P1650" t="str">
            <v>Not On Watch</v>
          </cell>
        </row>
        <row r="1651">
          <cell r="A1651" t="str">
            <v>JPMorgan Chase Bank, N.A., London Branch</v>
          </cell>
          <cell r="B1651" t="str">
            <v>UNITED KINGDOM</v>
          </cell>
          <cell r="C1651" t="str">
            <v>Stable</v>
          </cell>
          <cell r="D1651" t="str">
            <v>Aa3</v>
          </cell>
          <cell r="E1651" t="str">
            <v>Senior Unsecured - Fgn Curr</v>
          </cell>
          <cell r="J1651" t="str">
            <v>Aa3</v>
          </cell>
          <cell r="O1651" t="str">
            <v>(P)P-1</v>
          </cell>
          <cell r="P1651" t="str">
            <v>Not on Watch</v>
          </cell>
        </row>
        <row r="1652">
          <cell r="A1652" t="str">
            <v>JPMorgan Chase Bank, N.A., New York Branch</v>
          </cell>
          <cell r="B1652" t="str">
            <v>UNITED STATES</v>
          </cell>
          <cell r="C1652" t="str">
            <v>Stable</v>
          </cell>
          <cell r="D1652" t="str">
            <v>(P)Aa3</v>
          </cell>
          <cell r="E1652" t="str">
            <v>Senior Unsecured MTN - Fgn Curr</v>
          </cell>
          <cell r="J1652" t="str">
            <v>(P)Aa3</v>
          </cell>
          <cell r="K1652" t="str">
            <v>(P)A2</v>
          </cell>
          <cell r="P1652" t="str">
            <v>Not on Watch</v>
          </cell>
        </row>
        <row r="1653">
          <cell r="A1653" t="str">
            <v>JPMorgan Chase Bank, N.A., Singapore Br</v>
          </cell>
          <cell r="B1653" t="str">
            <v>SINGAPORE</v>
          </cell>
          <cell r="C1653" t="str">
            <v>Stable</v>
          </cell>
          <cell r="D1653" t="str">
            <v>Aa3</v>
          </cell>
          <cell r="E1653" t="str">
            <v>LT Bank Deposits - Fgn Curr</v>
          </cell>
          <cell r="F1653" t="str">
            <v>Aa3</v>
          </cell>
          <cell r="J1653" t="str">
            <v>(P)Aa3</v>
          </cell>
          <cell r="O1653" t="str">
            <v>P-1</v>
          </cell>
          <cell r="P1653" t="str">
            <v>Not on Watch</v>
          </cell>
        </row>
        <row r="1654">
          <cell r="A1654" t="str">
            <v>JPMorgan Chase Bank, N.A., Toronto</v>
          </cell>
          <cell r="B1654" t="str">
            <v>CANADA</v>
          </cell>
          <cell r="C1654" t="str">
            <v>Stable</v>
          </cell>
          <cell r="D1654" t="str">
            <v>Aa3</v>
          </cell>
          <cell r="E1654" t="str">
            <v>LT Bank Deposits - Fgn Curr</v>
          </cell>
          <cell r="F1654" t="str">
            <v>Aa3</v>
          </cell>
          <cell r="O1654" t="str">
            <v>P-1</v>
          </cell>
          <cell r="P1654" t="str">
            <v>Not on Watch</v>
          </cell>
        </row>
        <row r="1655">
          <cell r="A1655" t="str">
            <v>JPMorgan Chase Capital XXIX</v>
          </cell>
          <cell r="B1655" t="str">
            <v>UNITED STATES</v>
          </cell>
          <cell r="C1655" t="str">
            <v>Stable</v>
          </cell>
          <cell r="D1655" t="str">
            <v>Baa2</v>
          </cell>
          <cell r="E1655" t="str">
            <v>BACKED Pref. Stock - Dom Curr</v>
          </cell>
          <cell r="P1655" t="str">
            <v>Not on Watch</v>
          </cell>
        </row>
        <row r="1656">
          <cell r="A1656" t="str">
            <v>JPMorgan Chase Capital XXVI</v>
          </cell>
          <cell r="B1656" t="str">
            <v>UNITED STATES</v>
          </cell>
          <cell r="C1656" t="str">
            <v>Stable</v>
          </cell>
          <cell r="D1656" t="str">
            <v>(P)Baa2</v>
          </cell>
          <cell r="E1656" t="str">
            <v>BACKED Pref. Shelf - Dom Curr</v>
          </cell>
          <cell r="P1656" t="str">
            <v>Not on Watch</v>
          </cell>
        </row>
        <row r="1657">
          <cell r="A1657" t="str">
            <v>JPMorgan Chase Funding Inc.</v>
          </cell>
          <cell r="B1657" t="str">
            <v>UNITED STATES</v>
          </cell>
          <cell r="C1657" t="str">
            <v>No Outlook</v>
          </cell>
          <cell r="O1657" t="str">
            <v>P-2</v>
          </cell>
          <cell r="P1657" t="str">
            <v>Not on Watch</v>
          </cell>
        </row>
        <row r="1658">
          <cell r="A1658" t="str">
            <v>Julius Baer Group Ltd.</v>
          </cell>
          <cell r="B1658" t="str">
            <v>SWITZERLAND</v>
          </cell>
          <cell r="C1658" t="str">
            <v>Negative</v>
          </cell>
          <cell r="D1658" t="str">
            <v>A2</v>
          </cell>
          <cell r="E1658" t="str">
            <v>LT Issuer Rating - Dom Curr</v>
          </cell>
          <cell r="K1658" t="str">
            <v>Baa1</v>
          </cell>
          <cell r="P1658" t="str">
            <v>Not on Watch</v>
          </cell>
        </row>
        <row r="1659">
          <cell r="A1659" t="str">
            <v>KASIKORNBANK Public Co. Ltd (Hong Kong)</v>
          </cell>
          <cell r="B1659" t="str">
            <v>HONG KONG</v>
          </cell>
          <cell r="C1659" t="str">
            <v>Stable</v>
          </cell>
          <cell r="D1659" t="str">
            <v>A3</v>
          </cell>
          <cell r="E1659" t="str">
            <v>Senior Unsecured - Fgn Curr</v>
          </cell>
          <cell r="J1659" t="str">
            <v>A3</v>
          </cell>
          <cell r="O1659" t="str">
            <v>(P)P-2</v>
          </cell>
          <cell r="P1659" t="str">
            <v>Not on Watch</v>
          </cell>
        </row>
        <row r="1660">
          <cell r="A1660" t="str">
            <v>KASIKORNBANK Public Co. Ltd. (CI)</v>
          </cell>
          <cell r="B1660" t="str">
            <v>CAYMAN ISLANDS</v>
          </cell>
          <cell r="C1660" t="str">
            <v>Stable</v>
          </cell>
          <cell r="D1660" t="str">
            <v>A3</v>
          </cell>
          <cell r="E1660" t="str">
            <v>Senior Unsecured - Fgn Curr</v>
          </cell>
          <cell r="J1660" t="str">
            <v>A3</v>
          </cell>
          <cell r="K1660" t="str">
            <v>Baa3</v>
          </cell>
          <cell r="O1660" t="str">
            <v>(P)P-2</v>
          </cell>
          <cell r="P1660" t="str">
            <v>Not on Watch</v>
          </cell>
        </row>
        <row r="1661">
          <cell r="A1661" t="str">
            <v>KBC Bank N.V., Succursale Francaise</v>
          </cell>
          <cell r="B1661" t="str">
            <v>FRANCE</v>
          </cell>
          <cell r="C1661" t="str">
            <v>No Outlook</v>
          </cell>
          <cell r="O1661" t="str">
            <v>P-1</v>
          </cell>
          <cell r="P1661" t="str">
            <v>Not on Watch</v>
          </cell>
        </row>
        <row r="1662">
          <cell r="A1662" t="str">
            <v>KBC Financial Products International Ltd</v>
          </cell>
          <cell r="B1662" t="str">
            <v>CAYMAN ISLANDS</v>
          </cell>
          <cell r="C1662" t="str">
            <v>Negative</v>
          </cell>
          <cell r="D1662" t="str">
            <v>A2</v>
          </cell>
          <cell r="E1662" t="str">
            <v>BACKED Senior Unsecured - Fgn Curr</v>
          </cell>
          <cell r="O1662" t="str">
            <v>P-1</v>
          </cell>
          <cell r="P1662" t="str">
            <v>Not on Watch</v>
          </cell>
        </row>
        <row r="1663">
          <cell r="A1663" t="str">
            <v>KBC Financial Products International VI Ltd.</v>
          </cell>
          <cell r="B1663" t="str">
            <v>CAYMAN ISLANDS</v>
          </cell>
          <cell r="C1663" t="str">
            <v>Negative</v>
          </cell>
          <cell r="D1663" t="str">
            <v>(P)A2</v>
          </cell>
          <cell r="E1663" t="str">
            <v>BACKED Senior Unsecured MTN - Fgn Curr</v>
          </cell>
          <cell r="P1663" t="str">
            <v>Not on Watch</v>
          </cell>
        </row>
        <row r="1664">
          <cell r="A1664" t="str">
            <v>KBC Group NV</v>
          </cell>
          <cell r="B1664" t="str">
            <v>BELGIUM</v>
          </cell>
          <cell r="C1664" t="str">
            <v>Negative</v>
          </cell>
          <cell r="D1664" t="str">
            <v>A3</v>
          </cell>
          <cell r="E1664" t="str">
            <v>LT Issuer Rating - Fgn Curr</v>
          </cell>
          <cell r="J1664" t="str">
            <v>A3</v>
          </cell>
          <cell r="O1664" t="str">
            <v>P-2</v>
          </cell>
          <cell r="P1664" t="str">
            <v>Not on Watch</v>
          </cell>
        </row>
        <row r="1665">
          <cell r="A1665" t="str">
            <v>KBC IFIMA N.V.</v>
          </cell>
          <cell r="B1665" t="str">
            <v>NETHERLANDS</v>
          </cell>
          <cell r="C1665" t="str">
            <v>Negative (multiple)</v>
          </cell>
          <cell r="D1665" t="str">
            <v>A2</v>
          </cell>
          <cell r="E1665" t="str">
            <v>BACKED Senior Unsecured - Fgn Curr</v>
          </cell>
          <cell r="O1665" t="str">
            <v>(P)P-1</v>
          </cell>
          <cell r="P1665" t="str">
            <v>Not On Watch</v>
          </cell>
        </row>
        <row r="1666">
          <cell r="A1666" t="str">
            <v>KBC International Finance N.V.</v>
          </cell>
          <cell r="B1666" t="str">
            <v>CURACAO</v>
          </cell>
          <cell r="C1666" t="str">
            <v>Negative (multiple)</v>
          </cell>
          <cell r="D1666" t="str">
            <v>(P)A2</v>
          </cell>
          <cell r="E1666" t="str">
            <v>BACKED Senior Unsecured MTN - Fgn Curr</v>
          </cell>
          <cell r="P1666" t="str">
            <v>Not on Watch</v>
          </cell>
        </row>
        <row r="1667">
          <cell r="A1667" t="str">
            <v>KeyCorp</v>
          </cell>
          <cell r="B1667" t="str">
            <v>UNITED STATES</v>
          </cell>
          <cell r="C1667" t="str">
            <v>Stable</v>
          </cell>
          <cell r="D1667" t="str">
            <v>Baa1</v>
          </cell>
          <cell r="E1667" t="str">
            <v>LT Issuer Rating</v>
          </cell>
          <cell r="J1667" t="str">
            <v>Baa1</v>
          </cell>
          <cell r="K1667" t="str">
            <v>(P)Baa2</v>
          </cell>
          <cell r="M1667" t="str">
            <v>(P)Baa3</v>
          </cell>
          <cell r="O1667" t="str">
            <v>(P)P-2</v>
          </cell>
          <cell r="P1667" t="str">
            <v>Not on Watch</v>
          </cell>
        </row>
        <row r="1668">
          <cell r="A1668" t="str">
            <v>KeyCorp Capital I</v>
          </cell>
          <cell r="B1668" t="str">
            <v>UNITED STATES</v>
          </cell>
          <cell r="C1668" t="str">
            <v>Stable</v>
          </cell>
          <cell r="D1668" t="str">
            <v>Baa3</v>
          </cell>
          <cell r="E1668" t="str">
            <v>BACKED Pref. Stock - Dom Curr</v>
          </cell>
          <cell r="P1668" t="str">
            <v>Not on Watch</v>
          </cell>
        </row>
        <row r="1669">
          <cell r="A1669" t="str">
            <v>KeyCorp Capital II</v>
          </cell>
          <cell r="B1669" t="str">
            <v>UNITED STATES</v>
          </cell>
          <cell r="C1669" t="str">
            <v>Stable</v>
          </cell>
          <cell r="D1669" t="str">
            <v>Baa3</v>
          </cell>
          <cell r="E1669" t="str">
            <v>BACKED Pref. Stock - Dom Curr</v>
          </cell>
          <cell r="P1669" t="str">
            <v>Not on Watch</v>
          </cell>
        </row>
        <row r="1670">
          <cell r="A1670" t="str">
            <v>KeyCorp Capital III</v>
          </cell>
          <cell r="B1670" t="str">
            <v>UNITED STATES</v>
          </cell>
          <cell r="C1670" t="str">
            <v>Stable</v>
          </cell>
          <cell r="D1670" t="str">
            <v>Baa3</v>
          </cell>
          <cell r="E1670" t="str">
            <v>BACKED Pref. Stock - Dom Curr</v>
          </cell>
          <cell r="P1670" t="str">
            <v>Not on Watch</v>
          </cell>
        </row>
        <row r="1671">
          <cell r="A1671" t="str">
            <v>Kommunalbanken AS</v>
          </cell>
          <cell r="B1671" t="str">
            <v>NORWAY</v>
          </cell>
          <cell r="C1671" t="str">
            <v>Stable</v>
          </cell>
          <cell r="D1671" t="str">
            <v>Aaa</v>
          </cell>
          <cell r="E1671" t="str">
            <v>LT Issuer Rating</v>
          </cell>
          <cell r="J1671" t="str">
            <v>Aaa</v>
          </cell>
          <cell r="K1671" t="str">
            <v>Aa1</v>
          </cell>
          <cell r="O1671" t="str">
            <v>P-1</v>
          </cell>
          <cell r="P1671" t="str">
            <v>Not on Watch</v>
          </cell>
        </row>
        <row r="1672">
          <cell r="A1672" t="str">
            <v>KommuneKredit</v>
          </cell>
          <cell r="B1672" t="str">
            <v>DENMARK</v>
          </cell>
          <cell r="C1672" t="str">
            <v>Stable</v>
          </cell>
          <cell r="D1672" t="str">
            <v>Aaa</v>
          </cell>
          <cell r="E1672" t="str">
            <v>LT Issuer Rating</v>
          </cell>
          <cell r="J1672" t="str">
            <v>Aaa</v>
          </cell>
          <cell r="O1672" t="str">
            <v>P-1</v>
          </cell>
          <cell r="P1672" t="str">
            <v>Not on Watch</v>
          </cell>
        </row>
        <row r="1673">
          <cell r="A1673" t="str">
            <v>Kommuninvest i Sverige Aktiebolag</v>
          </cell>
          <cell r="B1673" t="str">
            <v>SWEDEN</v>
          </cell>
          <cell r="C1673" t="str">
            <v>Stable</v>
          </cell>
          <cell r="D1673" t="str">
            <v>Aaa</v>
          </cell>
          <cell r="E1673" t="str">
            <v>LT Issuer Rating</v>
          </cell>
          <cell r="J1673" t="str">
            <v>Aaa</v>
          </cell>
          <cell r="O1673" t="str">
            <v>P-1</v>
          </cell>
          <cell r="P1673" t="str">
            <v>Not On Watch</v>
          </cell>
        </row>
        <row r="1674">
          <cell r="A1674" t="str">
            <v>Korea Development Bank, London Branch</v>
          </cell>
          <cell r="B1674" t="str">
            <v>UNITED KINGDOM</v>
          </cell>
          <cell r="C1674" t="str">
            <v>Stable</v>
          </cell>
          <cell r="D1674" t="str">
            <v>Aa3</v>
          </cell>
          <cell r="E1674" t="str">
            <v>Senior Unsecured - Fgn Curr</v>
          </cell>
          <cell r="J1674" t="str">
            <v>Aa3</v>
          </cell>
          <cell r="O1674" t="str">
            <v>(P)P-1</v>
          </cell>
          <cell r="P1674" t="str">
            <v>Not on Watch</v>
          </cell>
        </row>
        <row r="1675">
          <cell r="A1675" t="str">
            <v>Korea Development Bank, New York Branch</v>
          </cell>
          <cell r="B1675" t="str">
            <v>UNITED STATES</v>
          </cell>
          <cell r="C1675" t="str">
            <v>No Outlook</v>
          </cell>
          <cell r="O1675" t="str">
            <v>P-1</v>
          </cell>
          <cell r="P1675" t="str">
            <v>Not on Watch</v>
          </cell>
        </row>
        <row r="1676">
          <cell r="A1676" t="str">
            <v>Korea Securities Finance Corporation</v>
          </cell>
          <cell r="B1676" t="str">
            <v>KOREA</v>
          </cell>
          <cell r="C1676" t="str">
            <v>Stable</v>
          </cell>
          <cell r="D1676" t="str">
            <v>Aa3</v>
          </cell>
          <cell r="E1676" t="str">
            <v>LT Issuer Rating - Fgn Curr</v>
          </cell>
          <cell r="H1676" t="str">
            <v>a2</v>
          </cell>
          <cell r="O1676" t="str">
            <v>P-1</v>
          </cell>
          <cell r="P1676" t="str">
            <v>Not on Watch</v>
          </cell>
        </row>
        <row r="1677">
          <cell r="A1677" t="str">
            <v>Kredietbank North American Finance Corp</v>
          </cell>
          <cell r="B1677" t="str">
            <v>UNITED STATES</v>
          </cell>
          <cell r="C1677" t="str">
            <v>No Outlook</v>
          </cell>
          <cell r="O1677" t="str">
            <v>P-1</v>
          </cell>
          <cell r="P1677" t="str">
            <v>Not on Watch</v>
          </cell>
        </row>
        <row r="1678">
          <cell r="A1678" t="str">
            <v>Kreditanstalt fuer Wiederaufbau</v>
          </cell>
          <cell r="B1678" t="str">
            <v>GERMANY</v>
          </cell>
          <cell r="C1678" t="str">
            <v>Stable</v>
          </cell>
          <cell r="D1678" t="str">
            <v>Aaa</v>
          </cell>
          <cell r="E1678" t="str">
            <v>LT Bank Deposits - Fgn Curr</v>
          </cell>
          <cell r="F1678" t="str">
            <v>Aaa</v>
          </cell>
          <cell r="J1678" t="str">
            <v>Aaa</v>
          </cell>
          <cell r="O1678" t="str">
            <v>P-1</v>
          </cell>
          <cell r="P1678" t="str">
            <v>Not On Watch</v>
          </cell>
        </row>
        <row r="1679">
          <cell r="A1679" t="str">
            <v>Krung Thai Bank Public Co Ltd, Cayman Branch</v>
          </cell>
          <cell r="B1679" t="str">
            <v>CAYMAN ISLANDS</v>
          </cell>
          <cell r="C1679" t="str">
            <v>Stable</v>
          </cell>
          <cell r="D1679" t="str">
            <v>Baa1</v>
          </cell>
          <cell r="E1679" t="str">
            <v>Senior Unsecured - Fgn Curr</v>
          </cell>
          <cell r="J1679" t="str">
            <v>Baa1</v>
          </cell>
          <cell r="O1679" t="str">
            <v>(P)P-2</v>
          </cell>
          <cell r="P1679" t="str">
            <v>Not on Watch</v>
          </cell>
        </row>
        <row r="1680">
          <cell r="A1680" t="str">
            <v>Krung Thai Bank Public Co. Ltd.,Singapore Br.</v>
          </cell>
          <cell r="B1680" t="str">
            <v>SINGAPORE</v>
          </cell>
          <cell r="C1680" t="str">
            <v>Stable</v>
          </cell>
          <cell r="D1680" t="str">
            <v>B2</v>
          </cell>
          <cell r="E1680" t="str">
            <v>Pref. Stock Non-cumulative - Fgn Curr</v>
          </cell>
          <cell r="P1680" t="str">
            <v>Not on Watch</v>
          </cell>
        </row>
        <row r="1681">
          <cell r="A1681" t="str">
            <v>Kuznetski Capital S.A.</v>
          </cell>
          <cell r="B1681" t="str">
            <v>LUXEMBOURG</v>
          </cell>
          <cell r="C1681" t="str">
            <v>Stable</v>
          </cell>
          <cell r="D1681" t="str">
            <v>Ba3</v>
          </cell>
          <cell r="E1681" t="str">
            <v>BACKED Subordinate - Fgn Curr</v>
          </cell>
          <cell r="P1681" t="str">
            <v>Not on Watch</v>
          </cell>
        </row>
        <row r="1682">
          <cell r="A1682" t="str">
            <v>L-Bank</v>
          </cell>
          <cell r="B1682" t="str">
            <v>GERMANY</v>
          </cell>
          <cell r="C1682" t="str">
            <v>Stable</v>
          </cell>
          <cell r="D1682" t="str">
            <v>Aaa</v>
          </cell>
          <cell r="E1682" t="str">
            <v>LT Bank Deposits - Fgn Curr</v>
          </cell>
          <cell r="F1682" t="str">
            <v>Aaa</v>
          </cell>
          <cell r="J1682" t="str">
            <v>Aaa</v>
          </cell>
          <cell r="K1682" t="str">
            <v>(P)Aaa</v>
          </cell>
          <cell r="O1682" t="str">
            <v>P-1</v>
          </cell>
          <cell r="P1682" t="str">
            <v>Not On Watch</v>
          </cell>
        </row>
        <row r="1683">
          <cell r="A1683" t="str">
            <v>Landesbank Baden-Wuerttemberg, New York</v>
          </cell>
          <cell r="B1683" t="str">
            <v>UNITED STATES</v>
          </cell>
          <cell r="C1683" t="str">
            <v>Negative</v>
          </cell>
          <cell r="D1683" t="str">
            <v>A2</v>
          </cell>
          <cell r="E1683" t="str">
            <v>LT Bank Deposits - Dom Curr</v>
          </cell>
          <cell r="F1683" t="str">
            <v>A2</v>
          </cell>
          <cell r="J1683" t="str">
            <v>(P)A2</v>
          </cell>
          <cell r="K1683" t="str">
            <v>(P)Baa2</v>
          </cell>
          <cell r="O1683" t="str">
            <v>P-1</v>
          </cell>
          <cell r="P1683" t="str">
            <v>Not on Watch</v>
          </cell>
        </row>
        <row r="1684">
          <cell r="A1684" t="str">
            <v>Landesbank Baden-Wuerttemberg, Singapore Br</v>
          </cell>
          <cell r="B1684" t="str">
            <v>SINGAPORE</v>
          </cell>
          <cell r="C1684" t="str">
            <v>Negative</v>
          </cell>
          <cell r="D1684" t="str">
            <v>(P)A2</v>
          </cell>
          <cell r="E1684" t="str">
            <v>Senior Unsecured MTN - Fgn Curr</v>
          </cell>
          <cell r="J1684" t="str">
            <v>(P)A2</v>
          </cell>
          <cell r="K1684" t="str">
            <v>(P)Baa2</v>
          </cell>
          <cell r="O1684" t="str">
            <v>(P)P-1</v>
          </cell>
          <cell r="P1684" t="str">
            <v>Not on Watch</v>
          </cell>
        </row>
        <row r="1685">
          <cell r="A1685" t="str">
            <v>Landesbank Berlin, London Branch</v>
          </cell>
          <cell r="B1685" t="str">
            <v>UNITED KINGDOM</v>
          </cell>
          <cell r="C1685" t="str">
            <v>No Outlook</v>
          </cell>
          <cell r="D1685" t="str">
            <v>Aa1</v>
          </cell>
          <cell r="E1685" t="str">
            <v>BACKED Senior Unsecured - Fgn Curr</v>
          </cell>
          <cell r="J1685" t="str">
            <v>A1</v>
          </cell>
          <cell r="K1685" t="str">
            <v>A2</v>
          </cell>
          <cell r="P1685" t="str">
            <v>Not on Watch</v>
          </cell>
        </row>
        <row r="1686">
          <cell r="A1686" t="str">
            <v>Landesbank Hessen-Thueringen GZ, NY Branch</v>
          </cell>
          <cell r="B1686" t="str">
            <v>UNITED STATES</v>
          </cell>
          <cell r="C1686" t="str">
            <v>Negative</v>
          </cell>
          <cell r="D1686" t="str">
            <v>A2</v>
          </cell>
          <cell r="E1686" t="str">
            <v>LT Bank Deposits - Dom Curr</v>
          </cell>
          <cell r="F1686" t="str">
            <v>A2</v>
          </cell>
          <cell r="O1686" t="str">
            <v>P-1</v>
          </cell>
          <cell r="P1686" t="str">
            <v>Not on Watch</v>
          </cell>
        </row>
        <row r="1687">
          <cell r="A1687" t="str">
            <v>Landwirtschaftliche Rentenbank</v>
          </cell>
          <cell r="B1687" t="str">
            <v>GERMANY</v>
          </cell>
          <cell r="C1687" t="str">
            <v>Stable</v>
          </cell>
          <cell r="D1687" t="str">
            <v>Aaa</v>
          </cell>
          <cell r="E1687" t="str">
            <v>LT Bank Deposits - Fgn Curr</v>
          </cell>
          <cell r="F1687" t="str">
            <v>Aaa</v>
          </cell>
          <cell r="J1687" t="str">
            <v>Aaa</v>
          </cell>
          <cell r="K1687" t="str">
            <v>Aaa</v>
          </cell>
          <cell r="O1687" t="str">
            <v>P-1</v>
          </cell>
          <cell r="P1687" t="str">
            <v>Not on Watch</v>
          </cell>
        </row>
        <row r="1688">
          <cell r="A1688" t="str">
            <v>LaSalle Funding LLC</v>
          </cell>
          <cell r="B1688" t="str">
            <v>UNITED STATES</v>
          </cell>
          <cell r="C1688" t="str">
            <v>Stable</v>
          </cell>
          <cell r="D1688" t="str">
            <v>Baa2</v>
          </cell>
          <cell r="E1688" t="str">
            <v>BACKED Senior Unsecured - Dom Curr</v>
          </cell>
          <cell r="P1688" t="str">
            <v>Not on Watch</v>
          </cell>
        </row>
        <row r="1689">
          <cell r="A1689" t="str">
            <v>LBBW Luxemburg S.A.</v>
          </cell>
          <cell r="B1689" t="str">
            <v>LUXEMBOURG</v>
          </cell>
          <cell r="C1689" t="str">
            <v>Stable</v>
          </cell>
          <cell r="D1689" t="str">
            <v>Aaa</v>
          </cell>
          <cell r="E1689" t="str">
            <v>BACKED Senior Unsecured - Dom Curr</v>
          </cell>
          <cell r="P1689" t="str">
            <v>Not on Watch</v>
          </cell>
        </row>
        <row r="1690">
          <cell r="A1690" t="str">
            <v>LBG Capital No 1 plc</v>
          </cell>
          <cell r="B1690" t="str">
            <v>UNITED KINGDOM</v>
          </cell>
          <cell r="C1690" t="str">
            <v>Stable</v>
          </cell>
          <cell r="D1690" t="str">
            <v>Ba1</v>
          </cell>
          <cell r="E1690" t="str">
            <v>BACKED Subordinate - Fgn Curr</v>
          </cell>
          <cell r="P1690" t="str">
            <v>Not on Watch</v>
          </cell>
        </row>
        <row r="1691">
          <cell r="A1691" t="str">
            <v>LBG Capital No 2 plc</v>
          </cell>
          <cell r="B1691" t="str">
            <v>UNITED KINGDOM</v>
          </cell>
          <cell r="C1691" t="str">
            <v>Stable</v>
          </cell>
          <cell r="D1691" t="str">
            <v>Baa3</v>
          </cell>
          <cell r="E1691" t="str">
            <v>BACKED Subordinate - Fgn Curr</v>
          </cell>
          <cell r="P1691" t="str">
            <v>Not on Watch</v>
          </cell>
        </row>
        <row r="1692">
          <cell r="A1692" t="str">
            <v>LeasePlan Australia Limited</v>
          </cell>
          <cell r="B1692" t="str">
            <v>AUSTRALIA</v>
          </cell>
          <cell r="C1692" t="str">
            <v>Stable</v>
          </cell>
          <cell r="D1692" t="str">
            <v>Baa2</v>
          </cell>
          <cell r="E1692" t="str">
            <v>BACKED Senior Unsecured - Dom Curr</v>
          </cell>
          <cell r="O1692" t="str">
            <v>P-2</v>
          </cell>
          <cell r="P1692" t="str">
            <v>Not on Watch</v>
          </cell>
        </row>
        <row r="1693">
          <cell r="A1693" t="str">
            <v>LeasePlan Finance N.V. (DUBLIN BRANCH)</v>
          </cell>
          <cell r="B1693" t="str">
            <v>IRELAND</v>
          </cell>
          <cell r="C1693" t="str">
            <v>Stable</v>
          </cell>
          <cell r="D1693" t="str">
            <v>Baa2</v>
          </cell>
          <cell r="E1693" t="str">
            <v>BACKED Senior Unsecured - Dom Curr</v>
          </cell>
          <cell r="O1693" t="str">
            <v>P-2</v>
          </cell>
          <cell r="P1693" t="str">
            <v>Not on Watch</v>
          </cell>
        </row>
        <row r="1694">
          <cell r="A1694" t="str">
            <v>Leeds Permanent Building Society</v>
          </cell>
          <cell r="B1694" t="str">
            <v>UNITED KINGDOM</v>
          </cell>
          <cell r="C1694" t="str">
            <v>Stable</v>
          </cell>
          <cell r="D1694" t="str">
            <v>Baa2</v>
          </cell>
          <cell r="E1694" t="str">
            <v>BACKED Subordinate - Dom Curr</v>
          </cell>
          <cell r="P1694" t="str">
            <v>Not on Watch</v>
          </cell>
        </row>
        <row r="1695">
          <cell r="A1695" t="str">
            <v>Lembaga Pembiayaan Ekspor Indonesia</v>
          </cell>
          <cell r="B1695" t="str">
            <v>INDONESIA</v>
          </cell>
          <cell r="C1695" t="str">
            <v>Stable</v>
          </cell>
          <cell r="D1695" t="str">
            <v>Baa3</v>
          </cell>
          <cell r="E1695" t="str">
            <v>LT Issuer Rating - Fgn Curr</v>
          </cell>
          <cell r="J1695" t="str">
            <v>Baa3</v>
          </cell>
          <cell r="O1695" t="str">
            <v>(P)P-3</v>
          </cell>
          <cell r="P1695" t="str">
            <v>Not on Watch</v>
          </cell>
        </row>
        <row r="1696">
          <cell r="A1696" t="str">
            <v>LfA Foerderbank Bayern</v>
          </cell>
          <cell r="B1696" t="str">
            <v>GERMANY</v>
          </cell>
          <cell r="C1696" t="str">
            <v>Stable</v>
          </cell>
          <cell r="D1696" t="str">
            <v>Aaa</v>
          </cell>
          <cell r="E1696" t="str">
            <v>LT Bank Deposits - Fgn Curr</v>
          </cell>
          <cell r="F1696" t="str">
            <v>Aaa</v>
          </cell>
          <cell r="J1696" t="str">
            <v>Aaa</v>
          </cell>
          <cell r="O1696" t="str">
            <v>P-1</v>
          </cell>
          <cell r="P1696" t="str">
            <v>Not On Watch</v>
          </cell>
        </row>
        <row r="1697">
          <cell r="A1697" t="str">
            <v>Lloyds Bank plc (Australia)</v>
          </cell>
          <cell r="B1697" t="str">
            <v>AUSTRALIA</v>
          </cell>
          <cell r="C1697" t="str">
            <v>Negative (multiple)</v>
          </cell>
          <cell r="D1697" t="str">
            <v>(P)A1</v>
          </cell>
          <cell r="E1697" t="str">
            <v>Senior Unsecured MTN - Fgn Curr</v>
          </cell>
          <cell r="J1697" t="str">
            <v>A1</v>
          </cell>
          <cell r="K1697" t="str">
            <v>(P)Baa2</v>
          </cell>
          <cell r="O1697" t="str">
            <v>(P)P-1</v>
          </cell>
          <cell r="P1697" t="str">
            <v>Not on Watch</v>
          </cell>
        </row>
        <row r="1698">
          <cell r="A1698" t="str">
            <v>Lloyds Banking Group plc</v>
          </cell>
          <cell r="B1698" t="str">
            <v>UNITED KINGDOM</v>
          </cell>
          <cell r="C1698" t="str">
            <v>Negative (multiple)</v>
          </cell>
          <cell r="D1698" t="str">
            <v>A2</v>
          </cell>
          <cell r="E1698" t="str">
            <v>Senior Unsecured - Fgn Curr</v>
          </cell>
          <cell r="J1698" t="str">
            <v>A2</v>
          </cell>
          <cell r="K1698" t="str">
            <v>(P)Baa3</v>
          </cell>
          <cell r="M1698" t="str">
            <v>Ba2</v>
          </cell>
          <cell r="N1698" t="str">
            <v>Ba2</v>
          </cell>
          <cell r="P1698" t="str">
            <v>Not on Watch</v>
          </cell>
        </row>
        <row r="1699">
          <cell r="A1699" t="str">
            <v>Lloyds TSB Bank plc Hong Kong Branch</v>
          </cell>
          <cell r="B1699" t="str">
            <v>HONG KONG</v>
          </cell>
          <cell r="C1699" t="str">
            <v>No Outlook</v>
          </cell>
          <cell r="O1699" t="str">
            <v>P-1</v>
          </cell>
          <cell r="P1699" t="str">
            <v>Not on Watch</v>
          </cell>
        </row>
        <row r="1700">
          <cell r="A1700" t="str">
            <v>Lloyds TSB Capital 2 L.P.</v>
          </cell>
          <cell r="B1700" t="str">
            <v>UNITED STATES</v>
          </cell>
          <cell r="C1700" t="str">
            <v>Stable</v>
          </cell>
          <cell r="D1700" t="str">
            <v>Ba1</v>
          </cell>
          <cell r="E1700" t="str">
            <v>BACKED Pref. Stock Non-cumulative - Fgn Curr</v>
          </cell>
          <cell r="P1700" t="str">
            <v>Not on Watch</v>
          </cell>
        </row>
        <row r="1701">
          <cell r="A1701" t="str">
            <v>Lock AS</v>
          </cell>
          <cell r="B1701" t="str">
            <v>NORWAY</v>
          </cell>
          <cell r="C1701" t="str">
            <v>Stable</v>
          </cell>
          <cell r="D1701" t="str">
            <v>B2</v>
          </cell>
          <cell r="E1701" t="str">
            <v>Senior Secured - Fgn Curr</v>
          </cell>
          <cell r="P1701" t="str">
            <v>Not on Watch</v>
          </cell>
        </row>
        <row r="1702">
          <cell r="A1702" t="str">
            <v>Lock Lower Holdings AS</v>
          </cell>
          <cell r="B1702" t="str">
            <v>NORWAY</v>
          </cell>
          <cell r="C1702" t="str">
            <v>Stable</v>
          </cell>
          <cell r="D1702" t="str">
            <v>B2</v>
          </cell>
          <cell r="E1702" t="str">
            <v>LT Corporate Family Ratings</v>
          </cell>
          <cell r="J1702" t="str">
            <v>Caa1</v>
          </cell>
          <cell r="P1702" t="str">
            <v>Not on Watch</v>
          </cell>
        </row>
        <row r="1703">
          <cell r="A1703" t="str">
            <v>M&amp;I LLC</v>
          </cell>
          <cell r="B1703" t="str">
            <v>UNITED STATES</v>
          </cell>
          <cell r="C1703" t="str">
            <v>No Outlook</v>
          </cell>
          <cell r="P1703" t="str">
            <v>Not on Watch</v>
          </cell>
        </row>
        <row r="1704">
          <cell r="A1704" t="str">
            <v>M&amp;T Bank Corporation</v>
          </cell>
          <cell r="B1704" t="str">
            <v>UNITED STATES</v>
          </cell>
          <cell r="C1704" t="str">
            <v>Negative</v>
          </cell>
          <cell r="D1704" t="str">
            <v>A3</v>
          </cell>
          <cell r="E1704" t="str">
            <v>LT Issuer Rating</v>
          </cell>
          <cell r="J1704" t="str">
            <v>(P)A3</v>
          </cell>
          <cell r="K1704" t="str">
            <v>(P)Baa1</v>
          </cell>
          <cell r="M1704" t="str">
            <v>Baa2</v>
          </cell>
          <cell r="N1704" t="str">
            <v>Baa3</v>
          </cell>
          <cell r="P1704" t="str">
            <v>Not on Watch</v>
          </cell>
        </row>
        <row r="1705">
          <cell r="A1705" t="str">
            <v>M&amp;T Capital Trust I</v>
          </cell>
          <cell r="B1705" t="str">
            <v>UNITED STATES</v>
          </cell>
          <cell r="C1705" t="str">
            <v>Negative</v>
          </cell>
          <cell r="D1705" t="str">
            <v>Baa2</v>
          </cell>
          <cell r="E1705" t="str">
            <v>BACKED Pref. Stock - Dom Curr</v>
          </cell>
          <cell r="P1705" t="str">
            <v>Not on Watch</v>
          </cell>
        </row>
        <row r="1706">
          <cell r="A1706" t="str">
            <v>M&amp;T Capital Trust II</v>
          </cell>
          <cell r="B1706" t="str">
            <v>UNITED STATES</v>
          </cell>
          <cell r="C1706" t="str">
            <v>Negative</v>
          </cell>
          <cell r="D1706" t="str">
            <v>Baa2</v>
          </cell>
          <cell r="E1706" t="str">
            <v>BACKED Pref. Stock - Dom Curr</v>
          </cell>
          <cell r="P1706" t="str">
            <v>Not on Watch</v>
          </cell>
        </row>
        <row r="1707">
          <cell r="A1707" t="str">
            <v>M&amp;T Capital Trust III</v>
          </cell>
          <cell r="B1707" t="str">
            <v>UNITED STATES</v>
          </cell>
          <cell r="C1707" t="str">
            <v>Negative</v>
          </cell>
          <cell r="D1707" t="str">
            <v>Baa2</v>
          </cell>
          <cell r="E1707" t="str">
            <v>BACKED Pref. Stock - Dom Curr</v>
          </cell>
          <cell r="P1707" t="str">
            <v>Not on Watch</v>
          </cell>
        </row>
        <row r="1708">
          <cell r="A1708" t="str">
            <v>M&amp;T Capital Trust IV</v>
          </cell>
          <cell r="B1708" t="str">
            <v>UNITED STATES</v>
          </cell>
          <cell r="C1708" t="str">
            <v>Negative</v>
          </cell>
          <cell r="D1708" t="str">
            <v>(P)Baa2</v>
          </cell>
          <cell r="E1708" t="str">
            <v>BACKED Pref. Shelf - Dom Curr</v>
          </cell>
          <cell r="P1708" t="str">
            <v>Not on Watch</v>
          </cell>
        </row>
        <row r="1709">
          <cell r="A1709" t="str">
            <v>M&amp;T Capital Trust V</v>
          </cell>
          <cell r="B1709" t="str">
            <v>UNITED STATES</v>
          </cell>
          <cell r="C1709" t="str">
            <v>Negative</v>
          </cell>
          <cell r="D1709" t="str">
            <v>(P)Baa2</v>
          </cell>
          <cell r="E1709" t="str">
            <v>BACKED Pref. Shelf - Dom Curr</v>
          </cell>
          <cell r="P1709" t="str">
            <v>Not on Watch</v>
          </cell>
        </row>
        <row r="1710">
          <cell r="A1710" t="str">
            <v>M&amp;T Capital Trust VI</v>
          </cell>
          <cell r="B1710" t="str">
            <v>UNITED STATES</v>
          </cell>
          <cell r="C1710" t="str">
            <v>Negative</v>
          </cell>
          <cell r="D1710" t="str">
            <v>(P)Baa2</v>
          </cell>
          <cell r="E1710" t="str">
            <v>BACKED Pref. Shelf - Dom Curr</v>
          </cell>
          <cell r="P1710" t="str">
            <v>Not on Watch</v>
          </cell>
        </row>
        <row r="1711">
          <cell r="A1711" t="str">
            <v>Macquarie Capital Funding L.P.</v>
          </cell>
          <cell r="B1711" t="str">
            <v>JERSEY</v>
          </cell>
          <cell r="C1711" t="str">
            <v>Stable</v>
          </cell>
          <cell r="D1711" t="str">
            <v>Ba1</v>
          </cell>
          <cell r="E1711" t="str">
            <v>BACKED Pref. Stock Non-cumulative - Dom Curr</v>
          </cell>
          <cell r="P1711" t="str">
            <v>Not on Watch</v>
          </cell>
        </row>
        <row r="1712">
          <cell r="A1712" t="str">
            <v>Macquarie Finance Limited</v>
          </cell>
          <cell r="B1712" t="str">
            <v>AUSTRALIA</v>
          </cell>
          <cell r="C1712" t="str">
            <v>Stable</v>
          </cell>
          <cell r="D1712" t="str">
            <v>Ba1</v>
          </cell>
          <cell r="E1712" t="str">
            <v>BACKED Pref. Stock Non-cumulative - Dom Curr</v>
          </cell>
          <cell r="P1712" t="str">
            <v>Not on Watch</v>
          </cell>
        </row>
        <row r="1713">
          <cell r="A1713" t="str">
            <v>Macquarie Group Limited</v>
          </cell>
          <cell r="B1713" t="str">
            <v>AUSTRALIA</v>
          </cell>
          <cell r="C1713" t="str">
            <v>Stable</v>
          </cell>
          <cell r="D1713" t="str">
            <v>A3</v>
          </cell>
          <cell r="E1713" t="str">
            <v>LT Issuer Rating - Fgn Curr</v>
          </cell>
          <cell r="J1713" t="str">
            <v>A3</v>
          </cell>
          <cell r="K1713" t="str">
            <v>(P)Baa3</v>
          </cell>
          <cell r="O1713" t="str">
            <v>P-2</v>
          </cell>
          <cell r="P1713" t="str">
            <v>Not on Watch</v>
          </cell>
        </row>
        <row r="1714">
          <cell r="A1714" t="str">
            <v>Macquarie PMI LLC</v>
          </cell>
          <cell r="B1714" t="str">
            <v>UNITED STATES</v>
          </cell>
          <cell r="C1714" t="str">
            <v>Stable</v>
          </cell>
          <cell r="D1714" t="str">
            <v>Ba1</v>
          </cell>
          <cell r="E1714" t="str">
            <v>BACKED Pref. Stock - Dom Curr</v>
          </cell>
          <cell r="P1714" t="str">
            <v>Not on Watch</v>
          </cell>
        </row>
        <row r="1715">
          <cell r="A1715" t="str">
            <v>Main Capital Funding II Limited Partnership</v>
          </cell>
          <cell r="B1715" t="str">
            <v>JERSEY</v>
          </cell>
          <cell r="C1715" t="str">
            <v>Stable</v>
          </cell>
          <cell r="D1715" t="str">
            <v>Ba2</v>
          </cell>
          <cell r="E1715" t="str">
            <v>Pref. Stock Non-cumulative - Fgn Curr</v>
          </cell>
          <cell r="P1715" t="str">
            <v>Not on Watch</v>
          </cell>
        </row>
        <row r="1716">
          <cell r="A1716" t="str">
            <v>Main Capital Funding Limited Partnership</v>
          </cell>
          <cell r="B1716" t="str">
            <v>JERSEY</v>
          </cell>
          <cell r="C1716" t="str">
            <v>Stable</v>
          </cell>
          <cell r="D1716" t="str">
            <v>Ba2</v>
          </cell>
          <cell r="E1716" t="str">
            <v>Pref. Stock Non-cumulative - Fgn Curr</v>
          </cell>
          <cell r="P1716" t="str">
            <v>Not on Watch</v>
          </cell>
        </row>
        <row r="1717">
          <cell r="A1717" t="str">
            <v>Malayan Banking Berhad, Hong Kong Branch</v>
          </cell>
          <cell r="B1717" t="str">
            <v>HONG KONG</v>
          </cell>
          <cell r="C1717" t="str">
            <v>Positive</v>
          </cell>
          <cell r="D1717" t="str">
            <v>(P)A3</v>
          </cell>
          <cell r="E1717" t="str">
            <v>Senior Unsecured MTN - Fgn Curr</v>
          </cell>
          <cell r="J1717" t="str">
            <v>(P)A3</v>
          </cell>
          <cell r="O1717" t="str">
            <v>P-2</v>
          </cell>
          <cell r="P1717" t="str">
            <v>Not on Watch</v>
          </cell>
        </row>
        <row r="1718">
          <cell r="A1718" t="str">
            <v>Malayan Banking Berhad, Singapore Branch</v>
          </cell>
          <cell r="B1718" t="str">
            <v>SINGAPORE</v>
          </cell>
          <cell r="C1718" t="str">
            <v>Positive</v>
          </cell>
          <cell r="D1718" t="str">
            <v>(P)A3</v>
          </cell>
          <cell r="E1718" t="str">
            <v>Senior Unsecured MTN - Fgn Curr</v>
          </cell>
          <cell r="J1718" t="str">
            <v>(P)A3</v>
          </cell>
          <cell r="O1718" t="str">
            <v>P-2</v>
          </cell>
          <cell r="P1718" t="str">
            <v>Not on Watch</v>
          </cell>
        </row>
        <row r="1719">
          <cell r="A1719" t="str">
            <v>Marshall &amp; Ilsley Corporation</v>
          </cell>
          <cell r="B1719" t="str">
            <v>UNITED STATES</v>
          </cell>
          <cell r="C1719" t="str">
            <v>No Outlook</v>
          </cell>
          <cell r="P1719" t="str">
            <v>Not on Watch</v>
          </cell>
        </row>
        <row r="1720">
          <cell r="A1720" t="str">
            <v>MBNA Capital B</v>
          </cell>
          <cell r="B1720" t="str">
            <v>UNITED STATES</v>
          </cell>
          <cell r="C1720" t="str">
            <v>Stable</v>
          </cell>
          <cell r="D1720" t="str">
            <v>Ba1</v>
          </cell>
          <cell r="E1720" t="str">
            <v>BACKED Pref. Stock - Dom Curr</v>
          </cell>
          <cell r="P1720" t="str">
            <v>Not on Watch</v>
          </cell>
        </row>
        <row r="1721">
          <cell r="A1721" t="str">
            <v>MBNA Corporation</v>
          </cell>
          <cell r="B1721" t="str">
            <v>UNITED STATES</v>
          </cell>
          <cell r="C1721" t="str">
            <v>Stable</v>
          </cell>
          <cell r="D1721" t="str">
            <v>Baa2</v>
          </cell>
          <cell r="E1721" t="str">
            <v>Senior Unsecured - Dom Curr</v>
          </cell>
          <cell r="J1721" t="str">
            <v>Baa2</v>
          </cell>
          <cell r="K1721" t="str">
            <v>(P)Baa3</v>
          </cell>
          <cell r="P1721" t="str">
            <v>Not on Watch</v>
          </cell>
        </row>
        <row r="1722">
          <cell r="A1722" t="str">
            <v>Mega Financial Holding Co., Ltd</v>
          </cell>
          <cell r="B1722" t="str">
            <v>TAIWAN</v>
          </cell>
          <cell r="C1722" t="str">
            <v>Stable</v>
          </cell>
          <cell r="D1722" t="str">
            <v>A3</v>
          </cell>
          <cell r="E1722" t="str">
            <v>LT Issuer Rating - Fgn Curr</v>
          </cell>
          <cell r="P1722" t="str">
            <v>Not on Watch</v>
          </cell>
        </row>
        <row r="1723">
          <cell r="A1723" t="str">
            <v>Mellon Capital III</v>
          </cell>
          <cell r="B1723" t="str">
            <v>UNITED STATES</v>
          </cell>
          <cell r="C1723" t="str">
            <v>Stable</v>
          </cell>
          <cell r="D1723" t="str">
            <v>A3</v>
          </cell>
          <cell r="E1723" t="str">
            <v>BACKED Pref. Stock - Fgn Curr</v>
          </cell>
          <cell r="P1723" t="str">
            <v>Not on Watch</v>
          </cell>
        </row>
        <row r="1724">
          <cell r="A1724" t="str">
            <v>Mellon Capital IV</v>
          </cell>
          <cell r="B1724" t="str">
            <v>UNITED STATES</v>
          </cell>
          <cell r="C1724" t="str">
            <v>Stable</v>
          </cell>
          <cell r="D1724" t="str">
            <v>Baa2</v>
          </cell>
          <cell r="E1724" t="str">
            <v>BACKED Pref. Stock - Dom Curr</v>
          </cell>
          <cell r="P1724" t="str">
            <v>Not on Watch</v>
          </cell>
        </row>
        <row r="1725">
          <cell r="A1725" t="str">
            <v>Mellon Funding Corporation</v>
          </cell>
          <cell r="B1725" t="str">
            <v>UNITED STATES</v>
          </cell>
          <cell r="C1725" t="str">
            <v>Stable</v>
          </cell>
          <cell r="D1725" t="str">
            <v>A2</v>
          </cell>
          <cell r="E1725" t="str">
            <v>Subordinate - Dom Curr</v>
          </cell>
          <cell r="K1725" t="str">
            <v>A2</v>
          </cell>
          <cell r="O1725" t="str">
            <v>P-1</v>
          </cell>
          <cell r="P1725" t="str">
            <v>Not on Watch</v>
          </cell>
        </row>
        <row r="1726">
          <cell r="A1726" t="str">
            <v>Mercantile Bank Limited</v>
          </cell>
          <cell r="B1726" t="str">
            <v>SOUTH AFRICA</v>
          </cell>
          <cell r="C1726" t="str">
            <v>Negative</v>
          </cell>
          <cell r="P1726" t="str">
            <v>Not on Watch</v>
          </cell>
        </row>
        <row r="1727">
          <cell r="A1727" t="str">
            <v>MFB Hungarian Development Bank Ltd.</v>
          </cell>
          <cell r="B1727" t="str">
            <v>HUNGARY</v>
          </cell>
          <cell r="C1727" t="str">
            <v>Negative</v>
          </cell>
          <cell r="D1727" t="str">
            <v>Ba2</v>
          </cell>
          <cell r="E1727" t="str">
            <v>LT Bank Deposits - Fgn Curr</v>
          </cell>
          <cell r="F1727" t="str">
            <v>Ba2</v>
          </cell>
          <cell r="O1727" t="str">
            <v>NP</v>
          </cell>
          <cell r="P1727" t="str">
            <v>Not on Watch</v>
          </cell>
        </row>
        <row r="1728">
          <cell r="A1728" t="str">
            <v>Mitsubishi UFJ Securities International plc</v>
          </cell>
          <cell r="B1728" t="str">
            <v>UNITED KINGDOM</v>
          </cell>
          <cell r="C1728" t="str">
            <v>Stable</v>
          </cell>
          <cell r="D1728" t="str">
            <v>A1</v>
          </cell>
          <cell r="E1728" t="str">
            <v>LT Issuer Rating</v>
          </cell>
          <cell r="O1728" t="str">
            <v>P-1</v>
          </cell>
          <cell r="P1728" t="str">
            <v>Not On Watch</v>
          </cell>
        </row>
        <row r="1729">
          <cell r="A1729" t="str">
            <v>Mitsubishi UFJ Trust &amp; Bank. Corp., NY Branch</v>
          </cell>
          <cell r="B1729" t="str">
            <v>UNITED STATES</v>
          </cell>
          <cell r="C1729" t="str">
            <v>No Outlook</v>
          </cell>
          <cell r="O1729" t="str">
            <v>P-1</v>
          </cell>
          <cell r="P1729" t="str">
            <v>Not on Watch</v>
          </cell>
        </row>
        <row r="1730">
          <cell r="A1730" t="str">
            <v>Mizuho Bank Nederland N.V.</v>
          </cell>
          <cell r="B1730" t="str">
            <v>NETHERLANDS</v>
          </cell>
          <cell r="C1730" t="str">
            <v>Stable</v>
          </cell>
          <cell r="D1730" t="str">
            <v>(P)A1</v>
          </cell>
          <cell r="E1730" t="str">
            <v>BACKED Senior Unsecured MTN - Fgn Curr</v>
          </cell>
          <cell r="O1730" t="str">
            <v>(P)P-1</v>
          </cell>
          <cell r="P1730" t="str">
            <v>Not on Watch</v>
          </cell>
        </row>
        <row r="1731">
          <cell r="A1731" t="str">
            <v>Mizuho Bank, Ltd., Cayman Branch</v>
          </cell>
          <cell r="B1731" t="str">
            <v>CAYMAN ISLANDS</v>
          </cell>
          <cell r="C1731" t="str">
            <v>Stable</v>
          </cell>
          <cell r="O1731" t="str">
            <v>P-1</v>
          </cell>
          <cell r="P1731" t="str">
            <v>Not on Watch</v>
          </cell>
        </row>
        <row r="1732">
          <cell r="A1732" t="str">
            <v>Mizuho Bank, Ltd., Hong Kong Branch</v>
          </cell>
          <cell r="B1732" t="str">
            <v>HONG KONG</v>
          </cell>
          <cell r="C1732" t="str">
            <v>Stable</v>
          </cell>
          <cell r="D1732" t="str">
            <v>A1</v>
          </cell>
          <cell r="E1732" t="str">
            <v>LT Deposit Note/CD Program - Dom Curr</v>
          </cell>
          <cell r="F1732" t="str">
            <v>A1</v>
          </cell>
          <cell r="P1732" t="str">
            <v>Not on Watch</v>
          </cell>
        </row>
        <row r="1733">
          <cell r="A1733" t="str">
            <v>Mizuho Bank, Ltd., Paris Branch</v>
          </cell>
          <cell r="B1733" t="str">
            <v>FRANCE</v>
          </cell>
          <cell r="C1733" t="str">
            <v>Stable</v>
          </cell>
          <cell r="D1733" t="str">
            <v>A1</v>
          </cell>
          <cell r="E1733" t="str">
            <v>LT Bank Deposits - Fgn Curr</v>
          </cell>
          <cell r="F1733" t="str">
            <v>A1</v>
          </cell>
          <cell r="O1733" t="str">
            <v>P-1</v>
          </cell>
          <cell r="P1733" t="str">
            <v>Not on Watch</v>
          </cell>
        </row>
        <row r="1734">
          <cell r="A1734" t="str">
            <v>Mizuho Bank, Ltd., Sydney Branch</v>
          </cell>
          <cell r="B1734" t="str">
            <v>AUSTRALIA</v>
          </cell>
          <cell r="C1734" t="str">
            <v>Stable</v>
          </cell>
          <cell r="D1734" t="str">
            <v>(P)A1</v>
          </cell>
          <cell r="E1734" t="str">
            <v>Senior Unsecured MTN - Fgn Curr</v>
          </cell>
          <cell r="J1734" t="str">
            <v>(P)A1</v>
          </cell>
          <cell r="O1734" t="str">
            <v>(P)P-1</v>
          </cell>
          <cell r="P1734" t="str">
            <v>Not on Watch</v>
          </cell>
        </row>
        <row r="1735">
          <cell r="A1735" t="str">
            <v>Mizuho Capital Investment (JPY) 5 Limited</v>
          </cell>
          <cell r="B1735" t="str">
            <v>CAYMAN ISLANDS</v>
          </cell>
          <cell r="C1735" t="str">
            <v>Stable</v>
          </cell>
          <cell r="D1735" t="str">
            <v>Ba2</v>
          </cell>
          <cell r="E1735" t="str">
            <v>Pref. Stock Non-cumulative - Fgn Curr</v>
          </cell>
          <cell r="P1735" t="str">
            <v>Not on Watch</v>
          </cell>
        </row>
        <row r="1736">
          <cell r="A1736" t="str">
            <v>Mizuho Capital Investment (USD) 1 Limited</v>
          </cell>
          <cell r="B1736" t="str">
            <v>CAYMAN ISLANDS</v>
          </cell>
          <cell r="C1736" t="str">
            <v>Stable</v>
          </cell>
          <cell r="D1736" t="str">
            <v>Ba2</v>
          </cell>
          <cell r="E1736" t="str">
            <v>BACKED Pref. Stock Non-cumulative - Fgn Curr</v>
          </cell>
          <cell r="P1736" t="str">
            <v>Not on Watch</v>
          </cell>
        </row>
        <row r="1737">
          <cell r="A1737" t="str">
            <v>Mizuho Finance (Aruba) A.E.C.</v>
          </cell>
          <cell r="B1737" t="str">
            <v>ARUBA</v>
          </cell>
          <cell r="C1737" t="str">
            <v>Stable</v>
          </cell>
          <cell r="D1737" t="str">
            <v>(P)A2</v>
          </cell>
          <cell r="E1737" t="str">
            <v>BACKED Subordinate MTN - Fgn Curr</v>
          </cell>
          <cell r="P1737" t="str">
            <v>Not on Watch</v>
          </cell>
        </row>
        <row r="1738">
          <cell r="A1738" t="str">
            <v>Mizuho Finance (Cayman) Limited</v>
          </cell>
          <cell r="B1738" t="str">
            <v>CAYMAN ISLANDS</v>
          </cell>
          <cell r="C1738" t="str">
            <v>Stable</v>
          </cell>
          <cell r="D1738" t="str">
            <v>(P)A2</v>
          </cell>
          <cell r="E1738" t="str">
            <v>BACKED Subordinate MTN - Fgn Curr</v>
          </cell>
          <cell r="P1738" t="str">
            <v>Not on Watch</v>
          </cell>
        </row>
        <row r="1739">
          <cell r="A1739" t="str">
            <v>Mizuho Finance (Curacao) N.V.</v>
          </cell>
          <cell r="B1739" t="str">
            <v>CURACAO</v>
          </cell>
          <cell r="C1739" t="str">
            <v>Stable</v>
          </cell>
          <cell r="D1739" t="str">
            <v>(P)A1</v>
          </cell>
          <cell r="E1739" t="str">
            <v>BACKED Senior Unsecured MTN - Fgn Curr</v>
          </cell>
          <cell r="O1739" t="str">
            <v>(P)P-1</v>
          </cell>
          <cell r="P1739" t="str">
            <v>Not on Watch</v>
          </cell>
        </row>
        <row r="1740">
          <cell r="A1740" t="str">
            <v>Mizuho Financial Group (Cayman) 2 Limited</v>
          </cell>
          <cell r="B1740" t="str">
            <v>CAYMAN ISLANDS</v>
          </cell>
          <cell r="C1740" t="str">
            <v>Stable</v>
          </cell>
          <cell r="D1740" t="str">
            <v>A2</v>
          </cell>
          <cell r="E1740" t="str">
            <v>BACKED Senior Subordinate - Fgn Curr</v>
          </cell>
          <cell r="P1740" t="str">
            <v>Not on Watch</v>
          </cell>
        </row>
        <row r="1741">
          <cell r="A1741" t="str">
            <v>Mizuho Financial Group, Inc.</v>
          </cell>
          <cell r="B1741" t="str">
            <v>JAPAN</v>
          </cell>
          <cell r="C1741" t="str">
            <v>No Outlook</v>
          </cell>
          <cell r="O1741" t="str">
            <v>P-1</v>
          </cell>
          <cell r="P1741" t="str">
            <v>Not on Watch</v>
          </cell>
        </row>
        <row r="1742">
          <cell r="A1742" t="str">
            <v>Monogram Credit Card Bank of Georgia</v>
          </cell>
          <cell r="B1742" t="str">
            <v>UNITED STATES</v>
          </cell>
          <cell r="C1742" t="str">
            <v>Stable</v>
          </cell>
          <cell r="D1742" t="str">
            <v>A1</v>
          </cell>
          <cell r="E1742" t="str">
            <v>BACKED LT Bank Deposits - Dom Curr</v>
          </cell>
          <cell r="O1742" t="str">
            <v>P-1</v>
          </cell>
          <cell r="P1742" t="str">
            <v>Not on Watch</v>
          </cell>
        </row>
        <row r="1743">
          <cell r="A1743" t="str">
            <v>Morgan Stanley</v>
          </cell>
          <cell r="B1743" t="str">
            <v>UNITED STATES</v>
          </cell>
          <cell r="C1743" t="str">
            <v>Positive</v>
          </cell>
          <cell r="D1743" t="str">
            <v>Baa2</v>
          </cell>
          <cell r="E1743" t="str">
            <v>LT Issuer Rating</v>
          </cell>
          <cell r="J1743" t="str">
            <v>Baa2</v>
          </cell>
          <cell r="K1743" t="str">
            <v>Baa3</v>
          </cell>
          <cell r="M1743" t="str">
            <v>(P)Ba2</v>
          </cell>
          <cell r="N1743" t="str">
            <v>Ba3</v>
          </cell>
          <cell r="O1743" t="str">
            <v>P-2</v>
          </cell>
          <cell r="P1743" t="str">
            <v>Not On Watch</v>
          </cell>
        </row>
        <row r="1744">
          <cell r="A1744" t="str">
            <v>MPS Capital Trust I</v>
          </cell>
          <cell r="B1744" t="str">
            <v>UNITED STATES</v>
          </cell>
          <cell r="C1744" t="str">
            <v>Stable</v>
          </cell>
          <cell r="D1744" t="str">
            <v>C</v>
          </cell>
          <cell r="E1744" t="str">
            <v>BACKED Pref. Stock Non-cumulative - Fgn Curr</v>
          </cell>
          <cell r="P1744" t="str">
            <v>Not on Watch</v>
          </cell>
        </row>
        <row r="1745">
          <cell r="A1745" t="str">
            <v>MUFG Americas Holdings Corporation</v>
          </cell>
          <cell r="B1745" t="str">
            <v>UNITED STATES</v>
          </cell>
          <cell r="C1745" t="str">
            <v>Negative</v>
          </cell>
          <cell r="D1745" t="str">
            <v>A3</v>
          </cell>
          <cell r="E1745" t="str">
            <v>LT Issuer Rating - Dom Curr</v>
          </cell>
          <cell r="J1745" t="str">
            <v>A3</v>
          </cell>
          <cell r="K1745" t="str">
            <v>(P)Baa1</v>
          </cell>
          <cell r="M1745" t="str">
            <v>(P)Baa2</v>
          </cell>
          <cell r="N1745" t="str">
            <v>(P)Baa3</v>
          </cell>
          <cell r="P1745" t="str">
            <v>Not on Watch</v>
          </cell>
        </row>
        <row r="1746">
          <cell r="A1746" t="str">
            <v>MUFG Capital Finance 1 Limited</v>
          </cell>
          <cell r="B1746" t="str">
            <v>CAYMAN ISLANDS</v>
          </cell>
          <cell r="C1746" t="str">
            <v>Stable</v>
          </cell>
          <cell r="D1746" t="str">
            <v>Ba1</v>
          </cell>
          <cell r="E1746" t="str">
            <v>BACKED Pref. Stock Non-cumulative - Fgn Curr</v>
          </cell>
          <cell r="P1746" t="str">
            <v>Not on Watch</v>
          </cell>
        </row>
        <row r="1747">
          <cell r="A1747" t="str">
            <v>MUFG Capital Finance 2 Limited</v>
          </cell>
          <cell r="B1747" t="str">
            <v>CAYMAN ISLANDS</v>
          </cell>
          <cell r="C1747" t="str">
            <v>Stable</v>
          </cell>
          <cell r="D1747" t="str">
            <v>Ba1</v>
          </cell>
          <cell r="E1747" t="str">
            <v>BACKED Pref. Stock Non-cumulative - Fgn Curr</v>
          </cell>
          <cell r="P1747" t="str">
            <v>Not on Watch</v>
          </cell>
        </row>
        <row r="1748">
          <cell r="A1748" t="str">
            <v>MUFG Capital Finance 4 Limited</v>
          </cell>
          <cell r="B1748" t="str">
            <v>CAYMAN ISLANDS</v>
          </cell>
          <cell r="C1748" t="str">
            <v>Stable</v>
          </cell>
          <cell r="D1748" t="str">
            <v>Ba1</v>
          </cell>
          <cell r="E1748" t="str">
            <v>BACKED Pref. Stock Non-cumulative - Fgn Curr</v>
          </cell>
          <cell r="P1748" t="str">
            <v>Not on Watch</v>
          </cell>
        </row>
        <row r="1749">
          <cell r="A1749" t="str">
            <v>MUFG Capital Finance 5 Limited</v>
          </cell>
          <cell r="B1749" t="str">
            <v>CAYMAN ISLANDS</v>
          </cell>
          <cell r="C1749" t="str">
            <v>Stable</v>
          </cell>
          <cell r="D1749" t="str">
            <v>Ba1</v>
          </cell>
          <cell r="E1749" t="str">
            <v>BACKED Pref. Stock Non-cumulative - Fgn Curr</v>
          </cell>
          <cell r="P1749" t="str">
            <v>Not on Watch</v>
          </cell>
        </row>
        <row r="1750">
          <cell r="A1750" t="str">
            <v>MUFG Capital Finance 6 Limited</v>
          </cell>
          <cell r="B1750" t="str">
            <v>CAYMAN ISLANDS</v>
          </cell>
          <cell r="C1750" t="str">
            <v>Stable</v>
          </cell>
          <cell r="D1750" t="str">
            <v>Ba1</v>
          </cell>
          <cell r="E1750" t="str">
            <v>Pref. Stock Non-cumulative - Fgn Curr</v>
          </cell>
          <cell r="P1750" t="str">
            <v>Not on Watch</v>
          </cell>
        </row>
        <row r="1751">
          <cell r="A1751" t="str">
            <v>MUFG Capital Finance 7 Limited</v>
          </cell>
          <cell r="B1751" t="str">
            <v>CAYMAN ISLANDS</v>
          </cell>
          <cell r="C1751" t="str">
            <v>Stable</v>
          </cell>
          <cell r="D1751" t="str">
            <v>Ba1</v>
          </cell>
          <cell r="E1751" t="str">
            <v>Pref. Stock Non-cumulative - Fgn Curr</v>
          </cell>
          <cell r="P1751" t="str">
            <v>Not on Watch</v>
          </cell>
        </row>
        <row r="1752">
          <cell r="A1752" t="str">
            <v>MUFG Capital Finance 8 Limited</v>
          </cell>
          <cell r="B1752" t="str">
            <v>CAYMAN ISLANDS</v>
          </cell>
          <cell r="C1752" t="str">
            <v>Stable</v>
          </cell>
          <cell r="D1752" t="str">
            <v>Ba1</v>
          </cell>
          <cell r="E1752" t="str">
            <v>Pref. Stock Non-cumulative - Fgn Curr</v>
          </cell>
          <cell r="P1752" t="str">
            <v>Not on Watch</v>
          </cell>
        </row>
        <row r="1753">
          <cell r="A1753" t="str">
            <v>Municipality Finance Plc</v>
          </cell>
          <cell r="B1753" t="str">
            <v>FINLAND</v>
          </cell>
          <cell r="C1753" t="str">
            <v>Stable</v>
          </cell>
          <cell r="D1753" t="str">
            <v>Aaa</v>
          </cell>
          <cell r="E1753" t="str">
            <v>LT Issuer Rating</v>
          </cell>
          <cell r="J1753" t="str">
            <v>Aaa</v>
          </cell>
          <cell r="O1753" t="str">
            <v>P-1</v>
          </cell>
          <cell r="P1753" t="str">
            <v>Not on Watch</v>
          </cell>
        </row>
        <row r="1754">
          <cell r="A1754" t="str">
            <v>National Australia Bank, New York Branch</v>
          </cell>
          <cell r="B1754" t="str">
            <v>UNITED STATES</v>
          </cell>
          <cell r="C1754" t="str">
            <v>Stable</v>
          </cell>
          <cell r="D1754" t="str">
            <v>Aa2</v>
          </cell>
          <cell r="E1754" t="str">
            <v>Senior Unsecured - Dom Curr</v>
          </cell>
          <cell r="F1754" t="str">
            <v>Aa2</v>
          </cell>
          <cell r="J1754" t="str">
            <v>Aa2</v>
          </cell>
          <cell r="N1754" t="str">
            <v>Baa1</v>
          </cell>
          <cell r="O1754" t="str">
            <v>(P)P-1</v>
          </cell>
          <cell r="P1754" t="str">
            <v>Not on Watch</v>
          </cell>
        </row>
        <row r="1755">
          <cell r="A1755" t="str">
            <v>National Australia Funding (Del)</v>
          </cell>
          <cell r="B1755" t="str">
            <v>UNITED STATES</v>
          </cell>
          <cell r="C1755" t="str">
            <v>Stable</v>
          </cell>
          <cell r="O1755" t="str">
            <v>P-1</v>
          </cell>
          <cell r="P1755" t="str">
            <v>Not on Watch</v>
          </cell>
        </row>
        <row r="1756">
          <cell r="A1756" t="str">
            <v>National Bank of Abu Dhabi, Paris Branch</v>
          </cell>
          <cell r="B1756" t="str">
            <v>FRANCE</v>
          </cell>
          <cell r="C1756" t="str">
            <v>No Outlook</v>
          </cell>
          <cell r="O1756" t="str">
            <v>P-1</v>
          </cell>
          <cell r="P1756" t="str">
            <v>Not on Watch</v>
          </cell>
        </row>
        <row r="1757">
          <cell r="A1757" t="str">
            <v>National Bank of Canada (London)</v>
          </cell>
          <cell r="B1757" t="str">
            <v>CANADA</v>
          </cell>
          <cell r="C1757" t="str">
            <v>Negative</v>
          </cell>
          <cell r="D1757" t="str">
            <v>Aa3</v>
          </cell>
          <cell r="E1757" t="str">
            <v>LT Deposit Note/CD Program - Fgn Curr</v>
          </cell>
          <cell r="F1757" t="str">
            <v>Aa3</v>
          </cell>
          <cell r="J1757" t="str">
            <v>(P)Aa3</v>
          </cell>
          <cell r="O1757" t="str">
            <v>(P)P-1</v>
          </cell>
          <cell r="P1757" t="str">
            <v>Not on Watch</v>
          </cell>
        </row>
        <row r="1758">
          <cell r="A1758" t="str">
            <v>National Bank of Canada, New York Branch</v>
          </cell>
          <cell r="B1758" t="str">
            <v>UNITED STATES</v>
          </cell>
          <cell r="C1758" t="str">
            <v>Negative</v>
          </cell>
          <cell r="D1758" t="str">
            <v>Aa3</v>
          </cell>
          <cell r="E1758" t="str">
            <v>LT Deposit Note/CD Program - Dom Curr</v>
          </cell>
          <cell r="F1758" t="str">
            <v>Aa3</v>
          </cell>
          <cell r="O1758" t="str">
            <v>P-1</v>
          </cell>
          <cell r="P1758" t="str">
            <v>Not on Watch</v>
          </cell>
        </row>
        <row r="1759">
          <cell r="A1759" t="str">
            <v>National Bank of Greece Funding Limited</v>
          </cell>
          <cell r="B1759" t="str">
            <v>JERSEY</v>
          </cell>
          <cell r="C1759" t="str">
            <v>Stable</v>
          </cell>
          <cell r="D1759" t="str">
            <v>Ca</v>
          </cell>
          <cell r="E1759" t="str">
            <v>BACKED Pref. Stock Non-cumulative - Fgn Curr</v>
          </cell>
          <cell r="P1759" t="str">
            <v>Not on Watch</v>
          </cell>
        </row>
        <row r="1760">
          <cell r="A1760" t="str">
            <v>National Capital Instruments [Euro] LLC2</v>
          </cell>
          <cell r="B1760" t="str">
            <v>UNITED STATES</v>
          </cell>
          <cell r="C1760" t="str">
            <v>Stable</v>
          </cell>
          <cell r="D1760" t="str">
            <v>Baa1</v>
          </cell>
          <cell r="E1760" t="str">
            <v>BACKED Pref. Stock Non-cumulative - Fgn Curr</v>
          </cell>
          <cell r="P1760" t="str">
            <v>Not on Watch</v>
          </cell>
        </row>
        <row r="1761">
          <cell r="A1761" t="str">
            <v>National Capital Trust I</v>
          </cell>
          <cell r="B1761" t="str">
            <v>UNITED STATES</v>
          </cell>
          <cell r="C1761" t="str">
            <v>Stable</v>
          </cell>
          <cell r="D1761" t="str">
            <v>Baa1</v>
          </cell>
          <cell r="E1761" t="str">
            <v>BACKED Pref. Stock Non-cumulative - Fgn Curr</v>
          </cell>
          <cell r="P1761" t="str">
            <v>Not on Watch</v>
          </cell>
        </row>
        <row r="1762">
          <cell r="A1762" t="str">
            <v>National Capital Trust II</v>
          </cell>
          <cell r="B1762" t="str">
            <v>UNITED STATES</v>
          </cell>
          <cell r="C1762" t="str">
            <v>Stable</v>
          </cell>
          <cell r="D1762" t="str">
            <v>Baa1</v>
          </cell>
          <cell r="E1762" t="str">
            <v>BACKED Pref. Stock Non-cumulative - Dom Curr</v>
          </cell>
          <cell r="P1762" t="str">
            <v>Not on Watch</v>
          </cell>
        </row>
        <row r="1763">
          <cell r="A1763" t="str">
            <v>National Capital Trust III</v>
          </cell>
          <cell r="B1763" t="str">
            <v>UNITED STATES</v>
          </cell>
          <cell r="C1763" t="str">
            <v>Stable</v>
          </cell>
          <cell r="D1763" t="str">
            <v>Baa1</v>
          </cell>
          <cell r="E1763" t="str">
            <v>Pref. Stock Non-cumulative - Fgn Curr</v>
          </cell>
          <cell r="P1763" t="str">
            <v>Not on Watch</v>
          </cell>
        </row>
        <row r="1764">
          <cell r="A1764" t="str">
            <v>National City Corporation</v>
          </cell>
          <cell r="B1764" t="str">
            <v>UNITED STATES</v>
          </cell>
          <cell r="C1764" t="str">
            <v>Stable</v>
          </cell>
          <cell r="D1764" t="str">
            <v>A3</v>
          </cell>
          <cell r="E1764" t="str">
            <v>Senior Unsecured - Dom Curr</v>
          </cell>
          <cell r="J1764" t="str">
            <v>A3</v>
          </cell>
          <cell r="K1764" t="str">
            <v>Baa1</v>
          </cell>
          <cell r="P1764" t="str">
            <v>Not on Watch</v>
          </cell>
        </row>
        <row r="1765">
          <cell r="A1765" t="str">
            <v>National Commerce Capital Trust I</v>
          </cell>
          <cell r="B1765" t="str">
            <v>UNITED STATES</v>
          </cell>
          <cell r="C1765" t="str">
            <v>Stable</v>
          </cell>
          <cell r="D1765" t="str">
            <v>Baa3</v>
          </cell>
          <cell r="E1765" t="str">
            <v>BACKED Pref. Stock - Dom Curr</v>
          </cell>
          <cell r="P1765" t="str">
            <v>Not on Watch</v>
          </cell>
        </row>
        <row r="1766">
          <cell r="A1766" t="str">
            <v>National Development Company</v>
          </cell>
          <cell r="B1766" t="str">
            <v>CAYMAN ISLANDS</v>
          </cell>
          <cell r="C1766" t="str">
            <v>Stable</v>
          </cell>
          <cell r="P1766" t="str">
            <v>Not on Watch</v>
          </cell>
        </row>
        <row r="1767">
          <cell r="A1767" t="str">
            <v>Natixis Loan Funding</v>
          </cell>
          <cell r="B1767" t="str">
            <v>FRANCE</v>
          </cell>
          <cell r="C1767" t="str">
            <v>Negative</v>
          </cell>
          <cell r="D1767" t="str">
            <v>A2</v>
          </cell>
          <cell r="E1767" t="str">
            <v>Senior Unsecured - Dom Curr</v>
          </cell>
          <cell r="J1767" t="str">
            <v>A2</v>
          </cell>
          <cell r="O1767" t="str">
            <v>(P)P-1</v>
          </cell>
          <cell r="P1767" t="str">
            <v>Not on Watch</v>
          </cell>
        </row>
        <row r="1768">
          <cell r="A1768" t="str">
            <v>NATIXIS Structured Products Limited</v>
          </cell>
          <cell r="B1768" t="str">
            <v>JERSEY</v>
          </cell>
          <cell r="C1768" t="str">
            <v>Negative</v>
          </cell>
          <cell r="D1768" t="str">
            <v>A2</v>
          </cell>
          <cell r="E1768" t="str">
            <v>BACKED Senior Unsecured - Fgn Curr</v>
          </cell>
          <cell r="O1768" t="str">
            <v>(P)P-1</v>
          </cell>
          <cell r="P1768" t="str">
            <v>Not on Watch</v>
          </cell>
        </row>
        <row r="1769">
          <cell r="A1769" t="str">
            <v>Natixis U.S. Finance Company, LLC</v>
          </cell>
          <cell r="B1769" t="str">
            <v>UNITED STATES</v>
          </cell>
          <cell r="C1769" t="str">
            <v>No Outlook</v>
          </cell>
          <cell r="O1769" t="str">
            <v>P-1</v>
          </cell>
          <cell r="P1769" t="str">
            <v>Not on Watch</v>
          </cell>
        </row>
        <row r="1770">
          <cell r="A1770" t="str">
            <v>Natixis US Medium-Term Note Program LLC</v>
          </cell>
          <cell r="B1770" t="str">
            <v>UNITED STATES</v>
          </cell>
          <cell r="C1770" t="str">
            <v>Negative</v>
          </cell>
          <cell r="D1770" t="str">
            <v>A2</v>
          </cell>
          <cell r="E1770" t="str">
            <v>BACKED Senior Unsecured - Dom Curr</v>
          </cell>
          <cell r="P1770" t="str">
            <v>Not on Watch</v>
          </cell>
        </row>
        <row r="1771">
          <cell r="A1771" t="str">
            <v>Natixis, New York Branch</v>
          </cell>
          <cell r="B1771" t="str">
            <v>UNITED STATES</v>
          </cell>
          <cell r="C1771" t="str">
            <v>Negative</v>
          </cell>
          <cell r="D1771" t="str">
            <v>(P)A2</v>
          </cell>
          <cell r="E1771" t="str">
            <v>Senior Unsecured MTN - Fgn Curr</v>
          </cell>
          <cell r="J1771" t="str">
            <v>(P)A2</v>
          </cell>
          <cell r="P1771" t="str">
            <v>Not on Watch</v>
          </cell>
        </row>
        <row r="1772">
          <cell r="A1772" t="str">
            <v>NB Capital Trust III</v>
          </cell>
          <cell r="B1772" t="str">
            <v>UNITED STATES</v>
          </cell>
          <cell r="C1772" t="str">
            <v>Stable</v>
          </cell>
          <cell r="D1772" t="str">
            <v>Ba1</v>
          </cell>
          <cell r="E1772" t="str">
            <v>BACKED Pref. Stock - Dom Curr</v>
          </cell>
          <cell r="P1772" t="str">
            <v>Not on Watch</v>
          </cell>
        </row>
        <row r="1773">
          <cell r="A1773" t="str">
            <v>NB Capital Trust V</v>
          </cell>
          <cell r="B1773" t="str">
            <v>UNITED STATES</v>
          </cell>
          <cell r="C1773" t="str">
            <v>Stable</v>
          </cell>
          <cell r="D1773" t="str">
            <v>(P)Ba1</v>
          </cell>
          <cell r="E1773" t="str">
            <v>BACKED Pref. Shelf - Dom Curr</v>
          </cell>
          <cell r="P1773" t="str">
            <v>Not on Watch</v>
          </cell>
        </row>
        <row r="1774">
          <cell r="A1774" t="str">
            <v>NBC Asset Trust</v>
          </cell>
          <cell r="B1774" t="str">
            <v>CANADA</v>
          </cell>
          <cell r="C1774" t="str">
            <v>Stable</v>
          </cell>
          <cell r="D1774" t="str">
            <v>Baa3</v>
          </cell>
          <cell r="E1774" t="str">
            <v>Pref. Stock Non-cumulative - Dom Curr</v>
          </cell>
          <cell r="P1774" t="str">
            <v>Not on Watch</v>
          </cell>
        </row>
        <row r="1775">
          <cell r="A1775" t="str">
            <v>NBC Capital Trust</v>
          </cell>
          <cell r="B1775" t="str">
            <v>CANADA</v>
          </cell>
          <cell r="C1775" t="str">
            <v>Stable</v>
          </cell>
          <cell r="D1775" t="str">
            <v>Baa3</v>
          </cell>
          <cell r="E1775" t="str">
            <v>Pref. Stock Non-cumulative - Dom Curr</v>
          </cell>
          <cell r="P1775" t="str">
            <v>Not on Watch</v>
          </cell>
        </row>
        <row r="1776">
          <cell r="A1776" t="str">
            <v>NBP Preferred Capital I, L.L.C.</v>
          </cell>
          <cell r="B1776" t="str">
            <v>UNITED STATES</v>
          </cell>
          <cell r="C1776" t="str">
            <v>Stable</v>
          </cell>
          <cell r="D1776" t="str">
            <v>Ba2</v>
          </cell>
          <cell r="E1776" t="str">
            <v>Pref. Stock Non-cumulative - Fgn Curr</v>
          </cell>
          <cell r="P1776" t="str">
            <v>Not on Watch</v>
          </cell>
        </row>
        <row r="1777">
          <cell r="A1777" t="str">
            <v>NBP Preferred Capital III, L.L.C.</v>
          </cell>
          <cell r="B1777" t="str">
            <v>UNITED STATES</v>
          </cell>
          <cell r="C1777" t="str">
            <v>Stable</v>
          </cell>
          <cell r="D1777" t="str">
            <v>Ba2</v>
          </cell>
          <cell r="E1777" t="str">
            <v>BACKED Pref. Stock Non-cumulative - Dom Curr</v>
          </cell>
          <cell r="P1777" t="str">
            <v>Not on Watch</v>
          </cell>
        </row>
        <row r="1778">
          <cell r="A1778" t="str">
            <v>New York Community Bancorp, Inc.</v>
          </cell>
          <cell r="B1778" t="str">
            <v>UNITED STATES</v>
          </cell>
          <cell r="C1778" t="str">
            <v>Stable</v>
          </cell>
          <cell r="D1778" t="str">
            <v>Baa1</v>
          </cell>
          <cell r="E1778" t="str">
            <v>LT Issuer Rating</v>
          </cell>
          <cell r="P1778" t="str">
            <v>Not on Watch</v>
          </cell>
        </row>
        <row r="1779">
          <cell r="A1779" t="str">
            <v>Nile Finance Limited</v>
          </cell>
          <cell r="B1779" t="str">
            <v>CAYMAN ISLANDS</v>
          </cell>
          <cell r="C1779" t="str">
            <v>Negative</v>
          </cell>
          <cell r="D1779" t="str">
            <v>Caa1</v>
          </cell>
          <cell r="E1779" t="str">
            <v>BACKED Senior Unsecured - Fgn Curr</v>
          </cell>
          <cell r="P1779" t="str">
            <v>Not on Watch</v>
          </cell>
        </row>
        <row r="1780">
          <cell r="A1780" t="str">
            <v>Norddeutsche Landesbank GZ (Singapore Br.)</v>
          </cell>
          <cell r="B1780" t="str">
            <v>SINGAPORE</v>
          </cell>
          <cell r="C1780" t="str">
            <v>Stable</v>
          </cell>
          <cell r="D1780" t="str">
            <v>(P)Aa1</v>
          </cell>
          <cell r="E1780" t="str">
            <v>BACKED Senior Unsecured MTN - Fgn Curr</v>
          </cell>
          <cell r="O1780" t="str">
            <v>(P)P-1</v>
          </cell>
          <cell r="P1780" t="str">
            <v>Not on Watch</v>
          </cell>
        </row>
        <row r="1781">
          <cell r="A1781" t="str">
            <v>Norddeutsche Landesbank GZ, New York Branch</v>
          </cell>
          <cell r="B1781" t="str">
            <v>UNITED STATES</v>
          </cell>
          <cell r="C1781" t="str">
            <v>No Outlook</v>
          </cell>
          <cell r="O1781" t="str">
            <v>P-2</v>
          </cell>
          <cell r="P1781" t="str">
            <v>Not on Watch</v>
          </cell>
        </row>
        <row r="1782">
          <cell r="A1782" t="str">
            <v>Nordea Bank Finland Plc, NY Branch</v>
          </cell>
          <cell r="B1782" t="str">
            <v>UNITED STATES</v>
          </cell>
          <cell r="C1782" t="str">
            <v>Negative</v>
          </cell>
          <cell r="D1782" t="str">
            <v>Aa3</v>
          </cell>
          <cell r="E1782" t="str">
            <v>LT Bank Deposits - Dom Curr</v>
          </cell>
          <cell r="F1782" t="str">
            <v>Aa3</v>
          </cell>
          <cell r="J1782" t="str">
            <v>Aa3</v>
          </cell>
          <cell r="P1782" t="str">
            <v>Not on Watch</v>
          </cell>
        </row>
        <row r="1783">
          <cell r="A1783" t="str">
            <v>Nordea Hypotek AB (publ)</v>
          </cell>
          <cell r="B1783" t="str">
            <v>SWEDEN</v>
          </cell>
          <cell r="C1783" t="str">
            <v>No Outlook</v>
          </cell>
          <cell r="P1783" t="str">
            <v>Not on Watch</v>
          </cell>
        </row>
        <row r="1784">
          <cell r="A1784" t="str">
            <v>Nordea Kredit Realkreditaktieselskab</v>
          </cell>
          <cell r="B1784" t="str">
            <v>DENMARK</v>
          </cell>
          <cell r="C1784" t="str">
            <v>No Outlook</v>
          </cell>
          <cell r="P1784" t="str">
            <v>Not on Watch</v>
          </cell>
        </row>
        <row r="1785">
          <cell r="A1785" t="str">
            <v>Nordea North America, Inc.</v>
          </cell>
          <cell r="B1785" t="str">
            <v>UNITED STATES</v>
          </cell>
          <cell r="C1785" t="str">
            <v>No Outlook</v>
          </cell>
          <cell r="O1785" t="str">
            <v>P-1</v>
          </cell>
          <cell r="P1785" t="str">
            <v>Not on Watch</v>
          </cell>
        </row>
        <row r="1786">
          <cell r="A1786" t="str">
            <v>Norinchukin Finance (Cayman) Limited</v>
          </cell>
          <cell r="B1786" t="str">
            <v>CAYMAN ISLANDS</v>
          </cell>
          <cell r="C1786" t="str">
            <v>Stable</v>
          </cell>
          <cell r="D1786" t="str">
            <v>A2</v>
          </cell>
          <cell r="E1786" t="str">
            <v>BACKED Subordinate - Fgn Curr</v>
          </cell>
          <cell r="P1786" t="str">
            <v>Not on Watch</v>
          </cell>
        </row>
        <row r="1787">
          <cell r="A1787" t="str">
            <v>North Fork Capital Trust II</v>
          </cell>
          <cell r="B1787" t="str">
            <v>UNITED STATES</v>
          </cell>
          <cell r="C1787" t="str">
            <v>Stable</v>
          </cell>
          <cell r="D1787" t="str">
            <v>Baa3</v>
          </cell>
          <cell r="E1787" t="str">
            <v>BACKED Pref. Stock - Dom Curr</v>
          </cell>
          <cell r="P1787" t="str">
            <v>Not on Watch</v>
          </cell>
        </row>
        <row r="1788">
          <cell r="A1788" t="str">
            <v>Northern Trust Corporation</v>
          </cell>
          <cell r="B1788" t="str">
            <v>UNITED STATES</v>
          </cell>
          <cell r="C1788" t="str">
            <v>Stable</v>
          </cell>
          <cell r="D1788" t="str">
            <v>A2</v>
          </cell>
          <cell r="E1788" t="str">
            <v>LT Issuer Rating</v>
          </cell>
          <cell r="J1788" t="str">
            <v>A2</v>
          </cell>
          <cell r="K1788" t="str">
            <v>A3</v>
          </cell>
          <cell r="M1788" t="str">
            <v>(P)Baa1</v>
          </cell>
          <cell r="N1788" t="str">
            <v>Baa2</v>
          </cell>
          <cell r="O1788" t="str">
            <v>P-1</v>
          </cell>
          <cell r="P1788" t="str">
            <v>Not on Watch</v>
          </cell>
        </row>
        <row r="1789">
          <cell r="A1789" t="str">
            <v>Northgroup Preferred Capital Corporation</v>
          </cell>
          <cell r="B1789" t="str">
            <v>UNITED STATES</v>
          </cell>
          <cell r="C1789" t="str">
            <v>Stable</v>
          </cell>
          <cell r="D1789" t="str">
            <v>A3</v>
          </cell>
          <cell r="E1789" t="str">
            <v>Pref. Stock Non-cumulative - Dom Curr</v>
          </cell>
          <cell r="P1789" t="str">
            <v>Not on Watch</v>
          </cell>
        </row>
        <row r="1790">
          <cell r="A1790" t="str">
            <v>Novo Banco S.A., London Branch</v>
          </cell>
          <cell r="B1790" t="str">
            <v>UNITED KINGDOM</v>
          </cell>
          <cell r="C1790" t="str">
            <v>Ratings Under Review</v>
          </cell>
          <cell r="D1790" t="str">
            <v>B2</v>
          </cell>
          <cell r="E1790" t="str">
            <v>LT Bank Deposits - Dom Curr</v>
          </cell>
          <cell r="O1790" t="str">
            <v>NP</v>
          </cell>
          <cell r="P1790" t="str">
            <v>Possible Downgrade</v>
          </cell>
        </row>
        <row r="1791">
          <cell r="A1791" t="str">
            <v>Novo Banco S.A., Luxembourg Branch</v>
          </cell>
          <cell r="B1791" t="str">
            <v>LUXEMBOURG</v>
          </cell>
          <cell r="C1791" t="str">
            <v>Ratings Under Review</v>
          </cell>
          <cell r="D1791" t="str">
            <v>B2</v>
          </cell>
          <cell r="E1791" t="str">
            <v>LT Bank Deposits - Fgn Curr</v>
          </cell>
          <cell r="O1791" t="str">
            <v>NP</v>
          </cell>
          <cell r="P1791" t="str">
            <v>Possible Downgrade</v>
          </cell>
        </row>
        <row r="1792">
          <cell r="A1792" t="str">
            <v>Novo Banco, S.A., Cayman Branch</v>
          </cell>
          <cell r="B1792" t="str">
            <v>CAYMAN ISLANDS</v>
          </cell>
          <cell r="C1792" t="str">
            <v>Ratings Under Review</v>
          </cell>
          <cell r="D1792" t="str">
            <v>B2</v>
          </cell>
          <cell r="E1792" t="str">
            <v>LT Bank Deposits - Fgn Curr</v>
          </cell>
          <cell r="O1792" t="str">
            <v>NP</v>
          </cell>
          <cell r="P1792" t="str">
            <v>Possible Downgrade</v>
          </cell>
        </row>
        <row r="1793">
          <cell r="A1793" t="str">
            <v>Novo Banco, S.A., Madeira Branch</v>
          </cell>
          <cell r="B1793" t="str">
            <v>PORTUGAL</v>
          </cell>
          <cell r="C1793" t="str">
            <v>Ratings Under Review</v>
          </cell>
          <cell r="D1793" t="str">
            <v>B2</v>
          </cell>
          <cell r="E1793" t="str">
            <v>LT Bank Deposits - Fgn Curr</v>
          </cell>
          <cell r="O1793" t="str">
            <v>NP</v>
          </cell>
          <cell r="P1793" t="str">
            <v>Possible Downgrade</v>
          </cell>
        </row>
        <row r="1794">
          <cell r="A1794" t="str">
            <v>NTC Capital I</v>
          </cell>
          <cell r="B1794" t="str">
            <v>UNITED STATES</v>
          </cell>
          <cell r="C1794" t="str">
            <v>Stable</v>
          </cell>
          <cell r="D1794" t="str">
            <v>Baa1</v>
          </cell>
          <cell r="E1794" t="str">
            <v>BACKED Pref. Stock - Dom Curr</v>
          </cell>
          <cell r="P1794" t="str">
            <v>Not on Watch</v>
          </cell>
        </row>
        <row r="1795">
          <cell r="A1795" t="str">
            <v>NTC Capital II</v>
          </cell>
          <cell r="B1795" t="str">
            <v>UNITED STATES</v>
          </cell>
          <cell r="C1795" t="str">
            <v>Stable</v>
          </cell>
          <cell r="D1795" t="str">
            <v>Baa1</v>
          </cell>
          <cell r="E1795" t="str">
            <v>BACKED Pref. Stock - Dom Curr</v>
          </cell>
          <cell r="P1795" t="str">
            <v>Not on Watch</v>
          </cell>
        </row>
        <row r="1796">
          <cell r="A1796" t="str">
            <v>Nykredit Realkredit A/S</v>
          </cell>
          <cell r="B1796" t="str">
            <v>DENMARK</v>
          </cell>
          <cell r="C1796" t="str">
            <v>Stable</v>
          </cell>
          <cell r="D1796" t="str">
            <v>Baa2</v>
          </cell>
          <cell r="E1796" t="str">
            <v>LT Issuer Rating - Fgn Curr</v>
          </cell>
          <cell r="M1796" t="str">
            <v>Ba2</v>
          </cell>
          <cell r="O1796" t="str">
            <v>P-2</v>
          </cell>
          <cell r="P1796" t="str">
            <v>Not on Watch</v>
          </cell>
        </row>
        <row r="1797">
          <cell r="A1797" t="str">
            <v>OCBC Capital Corporation</v>
          </cell>
          <cell r="B1797" t="str">
            <v>CAYMAN ISLANDS</v>
          </cell>
          <cell r="C1797" t="str">
            <v>Stable</v>
          </cell>
          <cell r="D1797" t="str">
            <v>A3</v>
          </cell>
          <cell r="E1797" t="str">
            <v>BACKED Pref. Stock Non-cumulative - Fgn Curr</v>
          </cell>
          <cell r="P1797" t="str">
            <v>Not on Watch</v>
          </cell>
        </row>
        <row r="1798">
          <cell r="A1798" t="str">
            <v>OCBC Capital Corporation (2008)</v>
          </cell>
          <cell r="B1798" t="str">
            <v>CAYMAN ISLANDS</v>
          </cell>
          <cell r="C1798" t="str">
            <v>Stable</v>
          </cell>
          <cell r="D1798" t="str">
            <v>A3</v>
          </cell>
          <cell r="E1798" t="str">
            <v>BACKED Pref. Stock Non-cumulative - Fgn Curr</v>
          </cell>
          <cell r="P1798" t="str">
            <v>Not on Watch</v>
          </cell>
        </row>
        <row r="1799">
          <cell r="A1799" t="str">
            <v>Oesterreichische Kontrollbank AG</v>
          </cell>
          <cell r="B1799" t="str">
            <v>AUSTRIA</v>
          </cell>
          <cell r="C1799" t="str">
            <v>Stable</v>
          </cell>
          <cell r="D1799" t="str">
            <v>Aaa</v>
          </cell>
          <cell r="E1799" t="str">
            <v>BACKED LT Bank Deposits</v>
          </cell>
          <cell r="O1799" t="str">
            <v>P-1</v>
          </cell>
          <cell r="P1799" t="str">
            <v>Not on Watch</v>
          </cell>
        </row>
        <row r="1800">
          <cell r="A1800" t="str">
            <v>OEVAG Finance (Jersey) Limited</v>
          </cell>
          <cell r="B1800" t="str">
            <v>JERSEY</v>
          </cell>
          <cell r="C1800" t="str">
            <v>Stable</v>
          </cell>
          <cell r="D1800" t="str">
            <v>Ca</v>
          </cell>
          <cell r="E1800" t="str">
            <v>BACKED Pref. Stock Non-cumulative - Fgn Curr</v>
          </cell>
          <cell r="P1800" t="str">
            <v>Not on Watch</v>
          </cell>
        </row>
        <row r="1801">
          <cell r="A1801" t="str">
            <v>Old National Bancorp</v>
          </cell>
          <cell r="B1801" t="str">
            <v>UNITED STATES</v>
          </cell>
          <cell r="C1801" t="str">
            <v>Stable</v>
          </cell>
          <cell r="D1801" t="str">
            <v>A3</v>
          </cell>
          <cell r="E1801" t="str">
            <v>LT Issuer Rating</v>
          </cell>
          <cell r="J1801" t="str">
            <v>A3</v>
          </cell>
          <cell r="K1801" t="str">
            <v>(P)Baa1</v>
          </cell>
          <cell r="L1801" t="str">
            <v>(P)Baa2</v>
          </cell>
          <cell r="M1801" t="str">
            <v>(P)Baa2</v>
          </cell>
          <cell r="N1801" t="str">
            <v>(P)Baa3</v>
          </cell>
          <cell r="P1801" t="str">
            <v>Not on Watch</v>
          </cell>
        </row>
        <row r="1802">
          <cell r="A1802" t="str">
            <v>Oversea-Chinese Banking Corp Ltd (Sydney)</v>
          </cell>
          <cell r="B1802" t="str">
            <v>AUSTRALIA</v>
          </cell>
          <cell r="C1802" t="str">
            <v>Stable</v>
          </cell>
          <cell r="D1802" t="str">
            <v>Aa1</v>
          </cell>
          <cell r="E1802" t="str">
            <v>Senior Unsecured - Dom Curr</v>
          </cell>
          <cell r="J1802" t="str">
            <v>Aa1</v>
          </cell>
          <cell r="O1802" t="str">
            <v>(P)P-1</v>
          </cell>
          <cell r="P1802" t="str">
            <v>Not on Watch</v>
          </cell>
        </row>
        <row r="1803">
          <cell r="A1803" t="str">
            <v>Parsifal Limited</v>
          </cell>
          <cell r="B1803" t="str">
            <v>JERSEY</v>
          </cell>
          <cell r="C1803" t="str">
            <v>Negative (multiple)</v>
          </cell>
          <cell r="D1803" t="str">
            <v>(P)A2</v>
          </cell>
          <cell r="E1803" t="str">
            <v>BACKED Senior Unsecured MTN - Fgn Curr</v>
          </cell>
          <cell r="O1803" t="str">
            <v>(P)P-1</v>
          </cell>
          <cell r="P1803" t="str">
            <v>Not on Watch</v>
          </cell>
        </row>
        <row r="1804">
          <cell r="A1804" t="str">
            <v>Pastor Particip. Preferent., S.A. Unipersonal</v>
          </cell>
          <cell r="B1804" t="str">
            <v>SPAIN</v>
          </cell>
          <cell r="C1804" t="str">
            <v>No Outlook</v>
          </cell>
          <cell r="D1804" t="str">
            <v>Caa1</v>
          </cell>
          <cell r="E1804" t="str">
            <v>BACKED Pref. Stock Non-cumulative - Dom Curr</v>
          </cell>
          <cell r="P1804" t="str">
            <v>Not on Watch</v>
          </cell>
        </row>
        <row r="1805">
          <cell r="A1805" t="str">
            <v>People's United Financial Inc.</v>
          </cell>
          <cell r="B1805" t="str">
            <v>UNITED STATES</v>
          </cell>
          <cell r="C1805" t="str">
            <v>Stable</v>
          </cell>
          <cell r="D1805" t="str">
            <v>Baa1</v>
          </cell>
          <cell r="E1805" t="str">
            <v>LT Issuer Rating - Dom Curr</v>
          </cell>
          <cell r="J1805" t="str">
            <v>Baa1</v>
          </cell>
          <cell r="K1805" t="str">
            <v>(P)Baa2</v>
          </cell>
          <cell r="M1805" t="str">
            <v>(P)Baa3</v>
          </cell>
          <cell r="N1805" t="str">
            <v>(P)Ba1</v>
          </cell>
          <cell r="O1805" t="str">
            <v>P-2</v>
          </cell>
          <cell r="P1805" t="str">
            <v>Not on Watch</v>
          </cell>
        </row>
        <row r="1806">
          <cell r="A1806" t="str">
            <v>Pfandbriefstelle</v>
          </cell>
          <cell r="B1806" t="str">
            <v>AUSTRIA</v>
          </cell>
          <cell r="C1806" t="str">
            <v>Ratings Under Review</v>
          </cell>
          <cell r="D1806" t="str">
            <v>Aa3</v>
          </cell>
          <cell r="E1806" t="str">
            <v>BACKED Senior Unsecured - Fgn Curr</v>
          </cell>
          <cell r="P1806" t="str">
            <v>Possible Downgrade</v>
          </cell>
        </row>
        <row r="1807">
          <cell r="A1807" t="str">
            <v>Piraeus Group Capital Limited</v>
          </cell>
          <cell r="B1807" t="str">
            <v>JERSEY</v>
          </cell>
          <cell r="C1807" t="str">
            <v>Stable</v>
          </cell>
          <cell r="D1807" t="str">
            <v>Ca</v>
          </cell>
          <cell r="E1807" t="str">
            <v>BACKED Pref. Stock Non-cumulative - Fgn Curr</v>
          </cell>
          <cell r="P1807" t="str">
            <v>Not on Watch</v>
          </cell>
        </row>
        <row r="1808">
          <cell r="A1808" t="str">
            <v>Piraeus Group Finance Plc</v>
          </cell>
          <cell r="B1808" t="str">
            <v>UNITED KINGDOM</v>
          </cell>
          <cell r="C1808" t="str">
            <v>Stable</v>
          </cell>
          <cell r="D1808" t="str">
            <v>Caa1</v>
          </cell>
          <cell r="E1808" t="str">
            <v>BACKED Senior Unsecured - Fgn Curr</v>
          </cell>
          <cell r="O1808" t="str">
            <v>NP</v>
          </cell>
          <cell r="P1808" t="str">
            <v>Not on Watch</v>
          </cell>
        </row>
        <row r="1809">
          <cell r="A1809" t="str">
            <v>PNC Capital Trust C</v>
          </cell>
          <cell r="B1809" t="str">
            <v>UNITED STATES</v>
          </cell>
          <cell r="C1809" t="str">
            <v>Stable</v>
          </cell>
          <cell r="D1809" t="str">
            <v>Baa2</v>
          </cell>
          <cell r="E1809" t="str">
            <v>BACKED Pref. Stock - Dom Curr</v>
          </cell>
          <cell r="P1809" t="str">
            <v>Not on Watch</v>
          </cell>
        </row>
        <row r="1810">
          <cell r="A1810" t="str">
            <v>PNC Capital Trust F</v>
          </cell>
          <cell r="B1810" t="str">
            <v>UNITED STATES</v>
          </cell>
          <cell r="C1810" t="str">
            <v>Stable</v>
          </cell>
          <cell r="D1810" t="str">
            <v>(P)Baa2</v>
          </cell>
          <cell r="E1810" t="str">
            <v>BACKED Pref. Shelf - Dom Curr</v>
          </cell>
          <cell r="P1810" t="str">
            <v>Not on Watch</v>
          </cell>
        </row>
        <row r="1811">
          <cell r="A1811" t="str">
            <v>PNC Financial Services Group, Inc.</v>
          </cell>
          <cell r="B1811" t="str">
            <v>UNITED STATES</v>
          </cell>
          <cell r="C1811" t="str">
            <v>Stable</v>
          </cell>
          <cell r="D1811" t="str">
            <v>A3</v>
          </cell>
          <cell r="E1811" t="str">
            <v>LT Issuer Rating</v>
          </cell>
          <cell r="J1811" t="str">
            <v>A3</v>
          </cell>
          <cell r="K1811" t="str">
            <v>Baa1</v>
          </cell>
          <cell r="M1811" t="str">
            <v>(P)Baa2</v>
          </cell>
          <cell r="P1811" t="str">
            <v>Not on Watch</v>
          </cell>
        </row>
        <row r="1812">
          <cell r="A1812" t="str">
            <v>PNC Funding Corporation</v>
          </cell>
          <cell r="B1812" t="str">
            <v>UNITED STATES</v>
          </cell>
          <cell r="C1812" t="str">
            <v>Stable</v>
          </cell>
          <cell r="D1812" t="str">
            <v>A3</v>
          </cell>
          <cell r="E1812" t="str">
            <v>Senior Unsecured - Dom Curr</v>
          </cell>
          <cell r="J1812" t="str">
            <v>A3</v>
          </cell>
          <cell r="K1812" t="str">
            <v>Baa1</v>
          </cell>
          <cell r="O1812" t="str">
            <v>P-2</v>
          </cell>
          <cell r="P1812" t="str">
            <v>Not on Watch</v>
          </cell>
        </row>
        <row r="1813">
          <cell r="A1813" t="str">
            <v>PNC Preferred Funding Trust I</v>
          </cell>
          <cell r="B1813" t="str">
            <v>UNITED STATES</v>
          </cell>
          <cell r="C1813" t="str">
            <v>Stable</v>
          </cell>
          <cell r="D1813" t="str">
            <v>Baa2</v>
          </cell>
          <cell r="E1813" t="str">
            <v>BACKED Pref. Stock Non-cumulative - Dom Curr</v>
          </cell>
          <cell r="P1813" t="str">
            <v>Not on Watch</v>
          </cell>
        </row>
        <row r="1814">
          <cell r="A1814" t="str">
            <v>PNC Preferred Funding Trust II</v>
          </cell>
          <cell r="B1814" t="str">
            <v>UNITED STATES</v>
          </cell>
          <cell r="C1814" t="str">
            <v>Stable</v>
          </cell>
          <cell r="D1814" t="str">
            <v>Baa3</v>
          </cell>
          <cell r="E1814" t="str">
            <v>Pref. Stock Non-cumulative - Dom Curr</v>
          </cell>
          <cell r="P1814" t="str">
            <v>Not on Watch</v>
          </cell>
        </row>
        <row r="1815">
          <cell r="A1815" t="str">
            <v>Popular Capital Europe B.V.</v>
          </cell>
          <cell r="B1815" t="str">
            <v>NETHERLANDS</v>
          </cell>
          <cell r="C1815" t="str">
            <v>Negative</v>
          </cell>
          <cell r="D1815" t="str">
            <v>(P)B2</v>
          </cell>
          <cell r="E1815" t="str">
            <v>BACKED Subordinate MTN - Dom Curr</v>
          </cell>
          <cell r="P1815" t="str">
            <v>Not on Watch</v>
          </cell>
        </row>
        <row r="1816">
          <cell r="A1816" t="str">
            <v>Popular Capital Trust I</v>
          </cell>
          <cell r="B1816" t="str">
            <v>UNITED STATES</v>
          </cell>
          <cell r="C1816" t="str">
            <v>Negative</v>
          </cell>
          <cell r="D1816" t="str">
            <v>Caa1</v>
          </cell>
          <cell r="E1816" t="str">
            <v>BACKED Pref. Stock - Dom Curr</v>
          </cell>
          <cell r="P1816" t="str">
            <v>Not on Watch</v>
          </cell>
        </row>
        <row r="1817">
          <cell r="A1817" t="str">
            <v>Popular Capital Trust II</v>
          </cell>
          <cell r="B1817" t="str">
            <v>UNITED STATES</v>
          </cell>
          <cell r="C1817" t="str">
            <v>Negative</v>
          </cell>
          <cell r="D1817" t="str">
            <v>Caa1</v>
          </cell>
          <cell r="E1817" t="str">
            <v>BACKED Pref. Stock - Dom Curr</v>
          </cell>
          <cell r="P1817" t="str">
            <v>Not on Watch</v>
          </cell>
        </row>
        <row r="1818">
          <cell r="A1818" t="str">
            <v>Popular Capital Trust III</v>
          </cell>
          <cell r="B1818" t="str">
            <v>UNITED STATES</v>
          </cell>
          <cell r="C1818" t="str">
            <v>Negative</v>
          </cell>
          <cell r="D1818" t="str">
            <v>(P)Caa1</v>
          </cell>
          <cell r="E1818" t="str">
            <v>BACKED Pref. Shelf - Dom Curr</v>
          </cell>
          <cell r="P1818" t="str">
            <v>Not on Watch</v>
          </cell>
        </row>
        <row r="1819">
          <cell r="A1819" t="str">
            <v>Popular Capital, S.A.</v>
          </cell>
          <cell r="B1819" t="str">
            <v>SPAIN</v>
          </cell>
          <cell r="C1819" t="str">
            <v>Negative</v>
          </cell>
          <cell r="D1819" t="str">
            <v>Caa1</v>
          </cell>
          <cell r="E1819" t="str">
            <v>BACKED Pref. Stock Non-cumulative - Dom Curr</v>
          </cell>
          <cell r="P1819" t="str">
            <v>Not on Watch</v>
          </cell>
        </row>
        <row r="1820">
          <cell r="A1820" t="str">
            <v>Popular Finance Europe B.V.</v>
          </cell>
          <cell r="B1820" t="str">
            <v>NETHERLANDS</v>
          </cell>
          <cell r="C1820" t="str">
            <v>Negative</v>
          </cell>
          <cell r="D1820" t="str">
            <v>(P)Ba3</v>
          </cell>
          <cell r="E1820" t="str">
            <v>BACKED Senior Unsecured MTN - Dom Curr</v>
          </cell>
          <cell r="P1820" t="str">
            <v>Not on Watch</v>
          </cell>
        </row>
        <row r="1821">
          <cell r="A1821" t="str">
            <v>Popular North America Capital Trust I</v>
          </cell>
          <cell r="B1821" t="str">
            <v>PUERTO RICO</v>
          </cell>
          <cell r="C1821" t="str">
            <v>Negative</v>
          </cell>
          <cell r="D1821" t="str">
            <v>Caa1</v>
          </cell>
          <cell r="E1821" t="str">
            <v>BACKED Pref. Stock - Dom Curr</v>
          </cell>
          <cell r="P1821" t="str">
            <v>Not on Watch</v>
          </cell>
        </row>
        <row r="1822">
          <cell r="A1822" t="str">
            <v>Popular North America, Inc.</v>
          </cell>
          <cell r="B1822" t="str">
            <v>UNITED STATES</v>
          </cell>
          <cell r="C1822" t="str">
            <v>Negative</v>
          </cell>
          <cell r="D1822" t="str">
            <v>B2</v>
          </cell>
          <cell r="E1822" t="str">
            <v>BACKED Senior Unsecured - Dom Curr</v>
          </cell>
          <cell r="P1822" t="str">
            <v>Not on Watch</v>
          </cell>
        </row>
        <row r="1823">
          <cell r="A1823" t="str">
            <v>Popular Preference (Cayman) Limited</v>
          </cell>
          <cell r="B1823" t="str">
            <v>CAYMAN ISLANDS</v>
          </cell>
          <cell r="C1823" t="str">
            <v>Negative</v>
          </cell>
          <cell r="D1823" t="str">
            <v>Caa1</v>
          </cell>
          <cell r="E1823" t="str">
            <v>BACKED Pref. Stock Non-cumulative - Fgn Curr</v>
          </cell>
          <cell r="P1823" t="str">
            <v>Not on Watch</v>
          </cell>
        </row>
        <row r="1824">
          <cell r="A1824" t="str">
            <v>Popular, Inc.</v>
          </cell>
          <cell r="B1824" t="str">
            <v>UNITED STATES</v>
          </cell>
          <cell r="C1824" t="str">
            <v>Negative</v>
          </cell>
          <cell r="D1824" t="str">
            <v>B2</v>
          </cell>
          <cell r="E1824" t="str">
            <v>Senior Unsecured - Dom Curr</v>
          </cell>
          <cell r="J1824" t="str">
            <v>B2</v>
          </cell>
          <cell r="K1824" t="str">
            <v>(P)B3</v>
          </cell>
          <cell r="L1824" t="str">
            <v>(P)Caa1</v>
          </cell>
          <cell r="N1824" t="str">
            <v>Caa2</v>
          </cell>
          <cell r="P1824" t="str">
            <v>Not on Watch</v>
          </cell>
        </row>
        <row r="1825">
          <cell r="A1825" t="str">
            <v>Portigon AG, New York Branch</v>
          </cell>
          <cell r="B1825" t="str">
            <v>UNITED STATES</v>
          </cell>
          <cell r="C1825" t="str">
            <v>Stable</v>
          </cell>
          <cell r="D1825" t="str">
            <v>Aa1</v>
          </cell>
          <cell r="E1825" t="str">
            <v>BACKED Subordinate - Dom Curr</v>
          </cell>
          <cell r="P1825" t="str">
            <v>Not on Watch</v>
          </cell>
        </row>
        <row r="1826">
          <cell r="A1826" t="str">
            <v>Portigon Finance Curacao N.V.</v>
          </cell>
          <cell r="B1826" t="str">
            <v>NETHERLANDS</v>
          </cell>
          <cell r="C1826" t="str">
            <v>Stable</v>
          </cell>
          <cell r="D1826" t="str">
            <v>Aa1</v>
          </cell>
          <cell r="E1826" t="str">
            <v>BACKED Senior Unsecured - Fgn Curr</v>
          </cell>
          <cell r="P1826" t="str">
            <v>Not on Watch</v>
          </cell>
        </row>
        <row r="1827">
          <cell r="A1827" t="str">
            <v>Power Finance Corporation Limited</v>
          </cell>
          <cell r="B1827" t="str">
            <v>INDIA</v>
          </cell>
          <cell r="C1827" t="str">
            <v>Stable</v>
          </cell>
          <cell r="D1827" t="str">
            <v>Baa3</v>
          </cell>
          <cell r="E1827" t="str">
            <v>LT Issuer Rating - Fgn Curr</v>
          </cell>
          <cell r="P1827" t="str">
            <v>Not on Watch</v>
          </cell>
        </row>
        <row r="1828">
          <cell r="A1828" t="str">
            <v>Preferred Capital Limited</v>
          </cell>
          <cell r="B1828" t="str">
            <v>AUSTRALIA</v>
          </cell>
          <cell r="C1828" t="str">
            <v>Stable</v>
          </cell>
          <cell r="D1828" t="str">
            <v>Baa1</v>
          </cell>
          <cell r="E1828" t="str">
            <v>Pref. Stock Non-cumulative - Dom Curr</v>
          </cell>
          <cell r="P1828" t="str">
            <v>Not on Watch</v>
          </cell>
        </row>
        <row r="1829">
          <cell r="A1829" t="str">
            <v>Propertize B.V.</v>
          </cell>
          <cell r="B1829" t="str">
            <v>NETHERLANDS</v>
          </cell>
          <cell r="C1829" t="str">
            <v>Stable</v>
          </cell>
          <cell r="D1829" t="str">
            <v>Aaa</v>
          </cell>
          <cell r="E1829" t="str">
            <v>BACKED Senior Unsecured - Dom Curr</v>
          </cell>
          <cell r="O1829" t="str">
            <v>(P)P-1</v>
          </cell>
          <cell r="P1829" t="str">
            <v>Not on Watch</v>
          </cell>
        </row>
        <row r="1830">
          <cell r="A1830" t="str">
            <v>ProSecure Funding Limited Partnership</v>
          </cell>
          <cell r="B1830" t="str">
            <v>JERSEY</v>
          </cell>
          <cell r="C1830" t="str">
            <v>Stable</v>
          </cell>
          <cell r="D1830" t="str">
            <v>Ba2</v>
          </cell>
          <cell r="E1830" t="str">
            <v>BACKED Junior Subordinate - Fgn Curr</v>
          </cell>
          <cell r="P1830" t="str">
            <v>Not on Watch</v>
          </cell>
        </row>
        <row r="1831">
          <cell r="A1831" t="str">
            <v>QIIB SUKUK FUNDING LIMITED</v>
          </cell>
          <cell r="B1831" t="str">
            <v>CAYMAN ISLANDS</v>
          </cell>
          <cell r="C1831" t="str">
            <v>Positive</v>
          </cell>
          <cell r="D1831" t="str">
            <v>A3</v>
          </cell>
          <cell r="E1831" t="str">
            <v>Senior Unsecured - Fgn Curr</v>
          </cell>
          <cell r="J1831" t="str">
            <v>A3</v>
          </cell>
          <cell r="P1831" t="str">
            <v>Not on Watch</v>
          </cell>
        </row>
        <row r="1832">
          <cell r="A1832" t="str">
            <v>QNB Finance Ltd</v>
          </cell>
          <cell r="B1832" t="str">
            <v>CAYMAN ISLANDS</v>
          </cell>
          <cell r="C1832" t="str">
            <v>Stable</v>
          </cell>
          <cell r="D1832" t="str">
            <v>Aa3</v>
          </cell>
          <cell r="E1832" t="str">
            <v>BACKED Senior Unsecured - Fgn Curr</v>
          </cell>
          <cell r="P1832" t="str">
            <v>Not on Watch</v>
          </cell>
        </row>
        <row r="1833">
          <cell r="A1833" t="str">
            <v>Rabo Capital Securities Limited</v>
          </cell>
          <cell r="B1833" t="str">
            <v>NEW ZEALAND</v>
          </cell>
          <cell r="C1833" t="str">
            <v>Negative</v>
          </cell>
          <cell r="D1833" t="str">
            <v>Baa1</v>
          </cell>
          <cell r="E1833" t="str">
            <v>Pref. Stock Non-cumulative - Dom Curr</v>
          </cell>
          <cell r="P1833" t="str">
            <v>Not on Watch</v>
          </cell>
        </row>
        <row r="1834">
          <cell r="A1834" t="str">
            <v>Rabo Financial Products B.V.</v>
          </cell>
          <cell r="B1834" t="str">
            <v>NETHERLANDS</v>
          </cell>
          <cell r="C1834" t="str">
            <v>Negative</v>
          </cell>
          <cell r="D1834" t="str">
            <v>Aa2</v>
          </cell>
          <cell r="E1834" t="str">
            <v>Senior Unsecured - Dom Curr</v>
          </cell>
          <cell r="J1834" t="str">
            <v>Aa2</v>
          </cell>
          <cell r="O1834" t="str">
            <v>(P)P-1</v>
          </cell>
          <cell r="P1834" t="str">
            <v>Not on Watch</v>
          </cell>
        </row>
        <row r="1835">
          <cell r="A1835" t="str">
            <v>Rabobank Australia Limited</v>
          </cell>
          <cell r="B1835" t="str">
            <v>AUSTRALIA</v>
          </cell>
          <cell r="C1835" t="str">
            <v>Negative</v>
          </cell>
          <cell r="D1835" t="str">
            <v>Aa2</v>
          </cell>
          <cell r="E1835" t="str">
            <v>BACKED LT Bank Deposits - Dom Curr</v>
          </cell>
          <cell r="O1835" t="str">
            <v>P-1</v>
          </cell>
          <cell r="P1835" t="str">
            <v>Not on Watch</v>
          </cell>
        </row>
        <row r="1836">
          <cell r="A1836" t="str">
            <v>Rabobank Capital Funding Trust III</v>
          </cell>
          <cell r="B1836" t="str">
            <v>UNITED STATES</v>
          </cell>
          <cell r="C1836" t="str">
            <v>Negative</v>
          </cell>
          <cell r="D1836" t="str">
            <v>Baa1</v>
          </cell>
          <cell r="E1836" t="str">
            <v>Pref. Stock Non-cumulative - Dom Curr</v>
          </cell>
          <cell r="P1836" t="str">
            <v>Not on Watch</v>
          </cell>
        </row>
        <row r="1837">
          <cell r="A1837" t="str">
            <v>Rabobank Capital Funding Trust IV</v>
          </cell>
          <cell r="B1837" t="str">
            <v>UNITED STATES</v>
          </cell>
          <cell r="C1837" t="str">
            <v>Negative</v>
          </cell>
          <cell r="D1837" t="str">
            <v>Baa1</v>
          </cell>
          <cell r="E1837" t="str">
            <v>Pref. Stock Non-cumulative - Fgn Curr</v>
          </cell>
          <cell r="P1837" t="str">
            <v>Not on Watch</v>
          </cell>
        </row>
        <row r="1838">
          <cell r="A1838" t="str">
            <v>Rabobank Capital Funding Trust V</v>
          </cell>
          <cell r="B1838" t="str">
            <v>UNITED STATES</v>
          </cell>
          <cell r="C1838" t="str">
            <v>Negative</v>
          </cell>
          <cell r="D1838" t="str">
            <v>Baa1</v>
          </cell>
          <cell r="E1838" t="str">
            <v>Pref. Stock Non-cumulative - Fgn Curr</v>
          </cell>
          <cell r="P1838" t="str">
            <v>Not on Watch</v>
          </cell>
        </row>
        <row r="1839">
          <cell r="A1839" t="str">
            <v>Rabobank Capital Funding Trust VI</v>
          </cell>
          <cell r="B1839" t="str">
            <v>UNITED STATES</v>
          </cell>
          <cell r="C1839" t="str">
            <v>Negative</v>
          </cell>
          <cell r="D1839" t="str">
            <v>Baa1</v>
          </cell>
          <cell r="E1839" t="str">
            <v>Pref. Stock Non-cumulative - Fgn Curr</v>
          </cell>
          <cell r="P1839" t="str">
            <v>Not on Watch</v>
          </cell>
        </row>
        <row r="1840">
          <cell r="A1840" t="str">
            <v>Rabobank Curacao N.V.</v>
          </cell>
          <cell r="B1840" t="str">
            <v>CURACAO</v>
          </cell>
          <cell r="C1840" t="str">
            <v>Negative</v>
          </cell>
          <cell r="D1840" t="str">
            <v>(P)Aa2</v>
          </cell>
          <cell r="E1840" t="str">
            <v>BACKED Senior Unsecured MTN - Fgn Curr</v>
          </cell>
          <cell r="O1840" t="str">
            <v>(P)P-1</v>
          </cell>
          <cell r="P1840" t="str">
            <v>Not on Watch</v>
          </cell>
        </row>
        <row r="1841">
          <cell r="A1841" t="str">
            <v>Rabobank International Equity Derivatives</v>
          </cell>
          <cell r="B1841" t="str">
            <v>NETHERLANDS</v>
          </cell>
          <cell r="C1841" t="str">
            <v>Negative</v>
          </cell>
          <cell r="D1841" t="str">
            <v>Aa2</v>
          </cell>
          <cell r="E1841" t="str">
            <v>Senior Unsecured - Dom Curr</v>
          </cell>
          <cell r="J1841" t="str">
            <v>Aa2</v>
          </cell>
          <cell r="K1841" t="str">
            <v>(P)A2</v>
          </cell>
          <cell r="O1841" t="str">
            <v>(P)P-1</v>
          </cell>
          <cell r="P1841" t="str">
            <v>Not on Watch</v>
          </cell>
        </row>
        <row r="1842">
          <cell r="A1842" t="str">
            <v>Rabobank Ireland plc</v>
          </cell>
          <cell r="B1842" t="str">
            <v>IRELAND</v>
          </cell>
          <cell r="C1842" t="str">
            <v>Negative</v>
          </cell>
          <cell r="D1842" t="str">
            <v>(P)Aa2</v>
          </cell>
          <cell r="E1842" t="str">
            <v>BACKED Senior Unsecured MTN - Dom Curr</v>
          </cell>
          <cell r="O1842" t="str">
            <v>P-1</v>
          </cell>
          <cell r="P1842" t="str">
            <v>Not on Watch</v>
          </cell>
        </row>
        <row r="1843">
          <cell r="A1843" t="str">
            <v>Rabobank Nederland, Australia Branch</v>
          </cell>
          <cell r="B1843" t="str">
            <v>AUSTRALIA</v>
          </cell>
          <cell r="C1843" t="str">
            <v>Negative</v>
          </cell>
          <cell r="D1843" t="str">
            <v>Aa2</v>
          </cell>
          <cell r="E1843" t="str">
            <v>Senior Unsecured - Fgn Curr</v>
          </cell>
          <cell r="J1843" t="str">
            <v>Aa2</v>
          </cell>
          <cell r="O1843" t="str">
            <v>P-1</v>
          </cell>
          <cell r="P1843" t="str">
            <v>Not on Watch</v>
          </cell>
        </row>
        <row r="1844">
          <cell r="A1844" t="str">
            <v>Rabobank Nederland, Hong Kong Branch</v>
          </cell>
          <cell r="B1844" t="str">
            <v>HONG KONG</v>
          </cell>
          <cell r="C1844" t="str">
            <v>Negative</v>
          </cell>
          <cell r="D1844" t="str">
            <v>(P)Aa2</v>
          </cell>
          <cell r="E1844" t="str">
            <v>LT Deposit Note/CD Program - Fgn Curr</v>
          </cell>
          <cell r="F1844" t="str">
            <v>(P)Aa2</v>
          </cell>
          <cell r="O1844" t="str">
            <v>(P)P-1</v>
          </cell>
          <cell r="P1844" t="str">
            <v>Not on Watch</v>
          </cell>
        </row>
        <row r="1845">
          <cell r="A1845" t="str">
            <v>Rabobank Nederland, New York Branch</v>
          </cell>
          <cell r="B1845" t="str">
            <v>UNITED STATES</v>
          </cell>
          <cell r="C1845" t="str">
            <v>Negative</v>
          </cell>
          <cell r="D1845" t="str">
            <v>Aa2</v>
          </cell>
          <cell r="E1845" t="str">
            <v>LT Bank Deposits - Dom Curr</v>
          </cell>
          <cell r="F1845" t="str">
            <v>P-1</v>
          </cell>
          <cell r="J1845" t="str">
            <v>Aa2</v>
          </cell>
          <cell r="O1845" t="str">
            <v>P-1</v>
          </cell>
          <cell r="P1845" t="str">
            <v>Not on Watch</v>
          </cell>
        </row>
        <row r="1846">
          <cell r="A1846" t="str">
            <v>Rabobank Nederland, New Zealand Branch</v>
          </cell>
          <cell r="B1846" t="str">
            <v>NEW ZEALAND</v>
          </cell>
          <cell r="C1846" t="str">
            <v>Negative</v>
          </cell>
          <cell r="D1846" t="str">
            <v>Aa2</v>
          </cell>
          <cell r="E1846" t="str">
            <v>Senior Unsecured - Dom Curr</v>
          </cell>
          <cell r="J1846" t="str">
            <v>Aa2</v>
          </cell>
          <cell r="O1846" t="str">
            <v>(P)P-1</v>
          </cell>
          <cell r="P1846" t="str">
            <v>Not on Watch</v>
          </cell>
        </row>
        <row r="1847">
          <cell r="A1847" t="str">
            <v>Rabobank Nederland, Paris Branch</v>
          </cell>
          <cell r="B1847" t="str">
            <v>FRANCE</v>
          </cell>
          <cell r="C1847" t="str">
            <v>No Outlook</v>
          </cell>
          <cell r="O1847" t="str">
            <v>P-1</v>
          </cell>
          <cell r="P1847" t="str">
            <v>Not on Watch</v>
          </cell>
        </row>
        <row r="1848">
          <cell r="A1848" t="str">
            <v>Rabobank Nederland, Singapore Branch</v>
          </cell>
          <cell r="B1848" t="str">
            <v>SINGAPORE</v>
          </cell>
          <cell r="C1848" t="str">
            <v>Negative</v>
          </cell>
          <cell r="D1848" t="str">
            <v>(P)Aa2</v>
          </cell>
          <cell r="E1848" t="str">
            <v>Senior Unsecured MTN - Fgn Curr</v>
          </cell>
          <cell r="J1848" t="str">
            <v>(P)Aa2</v>
          </cell>
          <cell r="O1848" t="str">
            <v>P-1</v>
          </cell>
          <cell r="P1848" t="str">
            <v>Not on Watch</v>
          </cell>
        </row>
        <row r="1849">
          <cell r="A1849" t="str">
            <v>Rabobank Nederland, The Netherlands Branch</v>
          </cell>
          <cell r="B1849" t="str">
            <v>NETHERLANDS</v>
          </cell>
          <cell r="C1849" t="str">
            <v>Negative</v>
          </cell>
          <cell r="D1849" t="str">
            <v>(P)Aa2</v>
          </cell>
          <cell r="E1849" t="str">
            <v>Senior Unsecured MTN - Fgn Curr</v>
          </cell>
          <cell r="J1849" t="str">
            <v>(P)Aa2</v>
          </cell>
          <cell r="O1849" t="str">
            <v>(P)P-1</v>
          </cell>
          <cell r="P1849" t="str">
            <v>Not on Watch</v>
          </cell>
        </row>
        <row r="1850">
          <cell r="A1850" t="str">
            <v>Rabobank Polska SA</v>
          </cell>
          <cell r="B1850" t="str">
            <v>POLAND</v>
          </cell>
          <cell r="C1850" t="str">
            <v>No Outlook</v>
          </cell>
          <cell r="O1850" t="str">
            <v>P-1</v>
          </cell>
          <cell r="P1850" t="str">
            <v>Not on Watch</v>
          </cell>
        </row>
        <row r="1851">
          <cell r="A1851" t="str">
            <v>Rabobank USA Financial Corporation</v>
          </cell>
          <cell r="B1851" t="str">
            <v>UNITED STATES</v>
          </cell>
          <cell r="C1851" t="str">
            <v>No Outlook</v>
          </cell>
          <cell r="O1851" t="str">
            <v>P-1</v>
          </cell>
          <cell r="P1851" t="str">
            <v>Not on Watch</v>
          </cell>
        </row>
        <row r="1852">
          <cell r="A1852" t="str">
            <v>Rabohypotheekbank N.V.</v>
          </cell>
          <cell r="B1852" t="str">
            <v>NETHERLANDS</v>
          </cell>
          <cell r="C1852" t="str">
            <v>Negative</v>
          </cell>
          <cell r="D1852" t="str">
            <v>(P)Aa2</v>
          </cell>
          <cell r="E1852" t="str">
            <v>Senior Unsecured MTN - Dom Curr</v>
          </cell>
          <cell r="J1852" t="str">
            <v>(P)Aa2</v>
          </cell>
          <cell r="P1852" t="str">
            <v>Not on Watch</v>
          </cell>
        </row>
        <row r="1853">
          <cell r="A1853" t="str">
            <v>Raiffeisen Leasing Aval</v>
          </cell>
          <cell r="B1853" t="str">
            <v>UKRAINE</v>
          </cell>
          <cell r="C1853" t="str">
            <v>No Outlook</v>
          </cell>
          <cell r="P1853" t="str">
            <v>Not on Watch</v>
          </cell>
        </row>
        <row r="1854">
          <cell r="A1854" t="str">
            <v>Rakfunding Cayman LTD</v>
          </cell>
          <cell r="B1854" t="str">
            <v>CAYMAN ISLANDS</v>
          </cell>
          <cell r="C1854" t="str">
            <v>Stable</v>
          </cell>
          <cell r="D1854" t="str">
            <v>Baa1</v>
          </cell>
          <cell r="E1854" t="str">
            <v>BACKED Senior Unsecured - Fgn Curr</v>
          </cell>
          <cell r="P1854" t="str">
            <v>Not on Watch</v>
          </cell>
        </row>
        <row r="1855">
          <cell r="A1855" t="str">
            <v>RBC (Barbados) Trading Bank Corporation</v>
          </cell>
          <cell r="B1855" t="str">
            <v>BARBADOS</v>
          </cell>
          <cell r="C1855" t="str">
            <v>Stable</v>
          </cell>
          <cell r="D1855" t="str">
            <v>A2</v>
          </cell>
          <cell r="E1855" t="str">
            <v>LT Issuer Rating - Fgn Curr</v>
          </cell>
          <cell r="O1855" t="str">
            <v>P-1</v>
          </cell>
          <cell r="P1855" t="str">
            <v>Not on Watch</v>
          </cell>
        </row>
        <row r="1856">
          <cell r="A1856" t="str">
            <v>RBC Capital Trust</v>
          </cell>
          <cell r="B1856" t="str">
            <v>CANADA</v>
          </cell>
          <cell r="C1856" t="str">
            <v>Stable</v>
          </cell>
          <cell r="D1856" t="str">
            <v>Baa2</v>
          </cell>
          <cell r="E1856" t="str">
            <v>Pref. Stock Non-cumulative - Dom Curr</v>
          </cell>
          <cell r="P1856" t="str">
            <v>Not on Watch</v>
          </cell>
        </row>
        <row r="1857">
          <cell r="A1857" t="str">
            <v>RBS Capital Funding Trust V</v>
          </cell>
          <cell r="B1857" t="str">
            <v>UNITED STATES</v>
          </cell>
          <cell r="C1857" t="str">
            <v>Negative</v>
          </cell>
          <cell r="D1857" t="str">
            <v>(P)B1</v>
          </cell>
          <cell r="E1857" t="str">
            <v>BACKED Pref. Shelf - Dom Curr</v>
          </cell>
          <cell r="M1857" t="str">
            <v>(P)B1</v>
          </cell>
          <cell r="P1857" t="str">
            <v>Not on Watch</v>
          </cell>
        </row>
        <row r="1858">
          <cell r="A1858" t="str">
            <v>RBS Capital Funding Trust VI</v>
          </cell>
          <cell r="B1858" t="str">
            <v>UNITED STATES</v>
          </cell>
          <cell r="C1858" t="str">
            <v>Negative</v>
          </cell>
          <cell r="D1858" t="str">
            <v>(P)B1</v>
          </cell>
          <cell r="E1858" t="str">
            <v>BACKED Pref. Shelf - Dom Curr</v>
          </cell>
          <cell r="P1858" t="str">
            <v>Not on Watch</v>
          </cell>
        </row>
        <row r="1859">
          <cell r="A1859" t="str">
            <v>RBS Capital Funding Trust VII</v>
          </cell>
          <cell r="B1859" t="str">
            <v>UNITED STATES</v>
          </cell>
          <cell r="C1859" t="str">
            <v>Negative</v>
          </cell>
          <cell r="D1859" t="str">
            <v>(P)B1</v>
          </cell>
          <cell r="E1859" t="str">
            <v>BACKED Pref. Shelf - Dom Curr</v>
          </cell>
          <cell r="P1859" t="str">
            <v>Not on Watch</v>
          </cell>
        </row>
        <row r="1860">
          <cell r="A1860" t="str">
            <v>RBS Capital Trust B</v>
          </cell>
          <cell r="B1860" t="str">
            <v>UNITED STATES</v>
          </cell>
          <cell r="C1860" t="str">
            <v>Negative</v>
          </cell>
          <cell r="D1860" t="str">
            <v>B2</v>
          </cell>
          <cell r="E1860" t="str">
            <v>BACKED Pref. Stock Non-cumulative - Dom Curr</v>
          </cell>
          <cell r="P1860" t="str">
            <v>Not on Watch</v>
          </cell>
        </row>
        <row r="1861">
          <cell r="A1861" t="str">
            <v>RBS Capital Trust C</v>
          </cell>
          <cell r="B1861" t="str">
            <v>UNITED STATES</v>
          </cell>
          <cell r="C1861" t="str">
            <v>Negative</v>
          </cell>
          <cell r="D1861" t="str">
            <v>B2</v>
          </cell>
          <cell r="E1861" t="str">
            <v>BACKED Pref. Stock Non-cumulative - Fgn Curr</v>
          </cell>
          <cell r="P1861" t="str">
            <v>Not on Watch</v>
          </cell>
        </row>
        <row r="1862">
          <cell r="A1862" t="str">
            <v>RBS Capital Trust D</v>
          </cell>
          <cell r="B1862" t="str">
            <v>UNITED STATES</v>
          </cell>
          <cell r="C1862" t="str">
            <v>Negative</v>
          </cell>
          <cell r="D1862" t="str">
            <v>B2</v>
          </cell>
          <cell r="E1862" t="str">
            <v>BACKED Pref. Stock Non-cumulative - Fgn Curr</v>
          </cell>
          <cell r="P1862" t="str">
            <v>Not on Watch</v>
          </cell>
        </row>
        <row r="1863">
          <cell r="A1863" t="str">
            <v>RBS Capital Trust II</v>
          </cell>
          <cell r="B1863" t="str">
            <v>UNITED STATES</v>
          </cell>
          <cell r="C1863" t="str">
            <v>Negative</v>
          </cell>
          <cell r="D1863" t="str">
            <v>B2</v>
          </cell>
          <cell r="E1863" t="str">
            <v>BACKED Pref. Stock Non-cumulative - Dom Curr</v>
          </cell>
          <cell r="P1863" t="str">
            <v>Not on Watch</v>
          </cell>
        </row>
        <row r="1864">
          <cell r="A1864" t="str">
            <v>RBS Capital Trust III</v>
          </cell>
          <cell r="B1864" t="str">
            <v>UNITED STATES</v>
          </cell>
          <cell r="C1864" t="str">
            <v>Negative</v>
          </cell>
          <cell r="D1864" t="str">
            <v>B2</v>
          </cell>
          <cell r="E1864" t="str">
            <v>BACKED Pref. Stock Non-cumulative - Dom Curr</v>
          </cell>
          <cell r="P1864" t="str">
            <v>Not on Watch</v>
          </cell>
        </row>
        <row r="1865">
          <cell r="A1865" t="str">
            <v>RBS Capital Trust IV</v>
          </cell>
          <cell r="B1865" t="str">
            <v>UNITED STATES</v>
          </cell>
          <cell r="C1865" t="str">
            <v>Negative</v>
          </cell>
          <cell r="D1865" t="str">
            <v>B2</v>
          </cell>
          <cell r="E1865" t="str">
            <v>BACKED Pref. Stock Non-cumulative - Dom Curr</v>
          </cell>
          <cell r="P1865" t="str">
            <v>Not on Watch</v>
          </cell>
        </row>
        <row r="1866">
          <cell r="A1866" t="str">
            <v>RBS Holdings N.V.</v>
          </cell>
          <cell r="B1866" t="str">
            <v>NETHERLANDS</v>
          </cell>
          <cell r="C1866" t="str">
            <v>Negative</v>
          </cell>
          <cell r="D1866" t="str">
            <v>(P)Baa2</v>
          </cell>
          <cell r="E1866" t="str">
            <v>Senior Unsec. Shelf - Fgn Curr</v>
          </cell>
          <cell r="J1866" t="str">
            <v>(P)Baa2</v>
          </cell>
          <cell r="K1866" t="str">
            <v>(P)Ba3</v>
          </cell>
          <cell r="P1866" t="str">
            <v>Not on Watch</v>
          </cell>
        </row>
        <row r="1867">
          <cell r="A1867" t="str">
            <v>RCI Banque Sucursal Argentina</v>
          </cell>
          <cell r="B1867" t="str">
            <v>ARGENTINA</v>
          </cell>
          <cell r="C1867" t="str">
            <v>Stable</v>
          </cell>
          <cell r="D1867" t="str">
            <v>B1</v>
          </cell>
          <cell r="E1867" t="str">
            <v>LT Issuer Rating - Dom Curr</v>
          </cell>
          <cell r="P1867" t="str">
            <v>Not on Watch</v>
          </cell>
        </row>
        <row r="1868">
          <cell r="A1868" t="str">
            <v>Regions Financial Corporation</v>
          </cell>
          <cell r="B1868" t="str">
            <v>UNITED STATES</v>
          </cell>
          <cell r="C1868" t="str">
            <v>Stable</v>
          </cell>
          <cell r="D1868" t="str">
            <v>Ba1</v>
          </cell>
          <cell r="E1868" t="str">
            <v>LT Issuer Rating</v>
          </cell>
          <cell r="J1868" t="str">
            <v>Ba1</v>
          </cell>
          <cell r="K1868" t="str">
            <v>Ba2</v>
          </cell>
          <cell r="L1868" t="str">
            <v>(P)Ba3</v>
          </cell>
          <cell r="M1868" t="str">
            <v>(P)Ba3</v>
          </cell>
          <cell r="O1868" t="str">
            <v>NP</v>
          </cell>
          <cell r="P1868" t="str">
            <v>Not on Watch</v>
          </cell>
        </row>
        <row r="1869">
          <cell r="A1869" t="str">
            <v>Regions Financing Trust IV</v>
          </cell>
          <cell r="B1869" t="str">
            <v>UNITED STATES</v>
          </cell>
          <cell r="C1869" t="str">
            <v>Stable</v>
          </cell>
          <cell r="D1869" t="str">
            <v>(P)Ba3</v>
          </cell>
          <cell r="E1869" t="str">
            <v>BACKED Pref. Shelf - Dom Curr</v>
          </cell>
          <cell r="P1869" t="str">
            <v>Not on Watch</v>
          </cell>
        </row>
        <row r="1870">
          <cell r="A1870" t="str">
            <v>Regions Financing Trust V</v>
          </cell>
          <cell r="B1870" t="str">
            <v>UNITED STATES</v>
          </cell>
          <cell r="C1870" t="str">
            <v>Stable</v>
          </cell>
          <cell r="D1870" t="str">
            <v>(P)Ba3</v>
          </cell>
          <cell r="E1870" t="str">
            <v>BACKED Pref. Shelf - Dom Curr</v>
          </cell>
          <cell r="P1870" t="str">
            <v>Not on Watch</v>
          </cell>
        </row>
        <row r="1871">
          <cell r="A1871" t="str">
            <v>Regions Financing Trust VI</v>
          </cell>
          <cell r="B1871" t="str">
            <v>UNITED STATES</v>
          </cell>
          <cell r="C1871" t="str">
            <v>Stable</v>
          </cell>
          <cell r="D1871" t="str">
            <v>(P)Ba3</v>
          </cell>
          <cell r="E1871" t="str">
            <v>BACKED Pref. Shelf - Dom Curr</v>
          </cell>
          <cell r="P1871" t="str">
            <v>Not on Watch</v>
          </cell>
        </row>
        <row r="1872">
          <cell r="A1872" t="str">
            <v>Renaissance Kaznachei (Russia)</v>
          </cell>
          <cell r="B1872" t="str">
            <v>RUSSIA</v>
          </cell>
          <cell r="C1872" t="str">
            <v>Negative</v>
          </cell>
          <cell r="D1872" t="str">
            <v>B3</v>
          </cell>
          <cell r="E1872" t="str">
            <v>BACKED Senior Secured - Dom Curr</v>
          </cell>
          <cell r="P1872" t="str">
            <v>Not on Watch</v>
          </cell>
        </row>
        <row r="1873">
          <cell r="A1873" t="str">
            <v>Renaissance Securities Trading Limited</v>
          </cell>
          <cell r="B1873" t="str">
            <v>BERMUDA</v>
          </cell>
          <cell r="C1873" t="str">
            <v>Negative</v>
          </cell>
          <cell r="D1873" t="str">
            <v>B3</v>
          </cell>
          <cell r="E1873" t="str">
            <v>BACKED Senior Unsecured - Fgn Curr</v>
          </cell>
          <cell r="O1873" t="str">
            <v>(P)NP</v>
          </cell>
          <cell r="P1873" t="str">
            <v>Not on Watch</v>
          </cell>
        </row>
        <row r="1874">
          <cell r="A1874" t="str">
            <v>Republic New York Corporation</v>
          </cell>
          <cell r="B1874" t="str">
            <v>UNITED STATES</v>
          </cell>
          <cell r="C1874" t="str">
            <v>Stable</v>
          </cell>
          <cell r="D1874" t="str">
            <v>A3</v>
          </cell>
          <cell r="E1874" t="str">
            <v>BACKED Subordinate - Dom Curr</v>
          </cell>
          <cell r="P1874" t="str">
            <v>Not on Watch</v>
          </cell>
        </row>
        <row r="1875">
          <cell r="A1875" t="str">
            <v>Resona Holdings, Inc.</v>
          </cell>
          <cell r="B1875" t="str">
            <v>JAPAN</v>
          </cell>
          <cell r="C1875" t="str">
            <v>Stable</v>
          </cell>
          <cell r="D1875" t="str">
            <v>(P)Baa1</v>
          </cell>
          <cell r="E1875" t="str">
            <v>Subordinate MTN - Dom Curr</v>
          </cell>
          <cell r="K1875" t="str">
            <v>(P)Baa1</v>
          </cell>
          <cell r="L1875" t="str">
            <v>(P)Baa2</v>
          </cell>
          <cell r="P1875" t="str">
            <v>Not on Watch</v>
          </cell>
        </row>
        <row r="1876">
          <cell r="A1876" t="str">
            <v>Resona Preferred Glbl Securities (Cayman) Ltd</v>
          </cell>
          <cell r="B1876" t="str">
            <v>CAYMAN ISLANDS</v>
          </cell>
          <cell r="C1876" t="str">
            <v>Stable</v>
          </cell>
          <cell r="D1876" t="str">
            <v>Ba2</v>
          </cell>
          <cell r="E1876" t="str">
            <v>Pref. Stock Non-cumulative - Fgn Curr</v>
          </cell>
          <cell r="P1876" t="str">
            <v>Not on Watch</v>
          </cell>
        </row>
        <row r="1877">
          <cell r="A1877" t="str">
            <v>RESPARCS Funding II Limited Partnership</v>
          </cell>
          <cell r="B1877" t="str">
            <v>JERSEY</v>
          </cell>
          <cell r="C1877" t="str">
            <v>Stable</v>
          </cell>
          <cell r="D1877" t="str">
            <v>Ca</v>
          </cell>
          <cell r="E1877" t="str">
            <v>BACKED Pref. Stock Non-cumulative - Fgn Curr</v>
          </cell>
          <cell r="P1877" t="str">
            <v>Not on Watch</v>
          </cell>
        </row>
        <row r="1878">
          <cell r="A1878" t="str">
            <v>RI Financial Structures B.V.</v>
          </cell>
          <cell r="B1878" t="str">
            <v>NETHERLANDS</v>
          </cell>
          <cell r="C1878" t="str">
            <v>Negative</v>
          </cell>
          <cell r="D1878" t="str">
            <v>(P)Aa2</v>
          </cell>
          <cell r="E1878" t="str">
            <v>BACKED Senior Unsecured MTN - Dom Curr</v>
          </cell>
          <cell r="O1878" t="str">
            <v>(P)P-1</v>
          </cell>
          <cell r="P1878" t="str">
            <v>Not on Watch</v>
          </cell>
        </row>
        <row r="1879">
          <cell r="A1879" t="str">
            <v>Rombo Compania Financiera S.A.</v>
          </cell>
          <cell r="B1879" t="str">
            <v>ARGENTINA</v>
          </cell>
          <cell r="C1879" t="str">
            <v>Negative</v>
          </cell>
          <cell r="D1879" t="str">
            <v>B2</v>
          </cell>
          <cell r="E1879" t="str">
            <v>LT Corporate Family Ratings</v>
          </cell>
          <cell r="H1879" t="str">
            <v>caa1</v>
          </cell>
          <cell r="I1879" t="str">
            <v>b2</v>
          </cell>
          <cell r="J1879" t="str">
            <v>B2</v>
          </cell>
          <cell r="P1879" t="str">
            <v>Not on Watch</v>
          </cell>
        </row>
        <row r="1880">
          <cell r="A1880" t="str">
            <v>Rossiysky Kapital Bank</v>
          </cell>
          <cell r="B1880" t="str">
            <v>RUSSIA</v>
          </cell>
          <cell r="C1880" t="str">
            <v>No Outlook</v>
          </cell>
          <cell r="P1880" t="str">
            <v>Not on Watch</v>
          </cell>
        </row>
        <row r="1881">
          <cell r="A1881" t="str">
            <v>Royal Bank of Canada (London Branch)</v>
          </cell>
          <cell r="B1881" t="str">
            <v>UNITED KINGDOM</v>
          </cell>
          <cell r="C1881" t="str">
            <v>Negative (multiple)</v>
          </cell>
          <cell r="D1881" t="str">
            <v>Aa3</v>
          </cell>
          <cell r="E1881" t="str">
            <v>LT Deposit Note/CD Program - Fgn Curr</v>
          </cell>
          <cell r="F1881" t="str">
            <v>Aa3</v>
          </cell>
          <cell r="J1881" t="str">
            <v>Aa3</v>
          </cell>
          <cell r="K1881" t="str">
            <v>(P)A3</v>
          </cell>
          <cell r="O1881" t="str">
            <v>(P)P-1</v>
          </cell>
          <cell r="P1881" t="str">
            <v>Not on Watch</v>
          </cell>
        </row>
        <row r="1882">
          <cell r="A1882" t="str">
            <v>Royal Bank of Canada (New York)</v>
          </cell>
          <cell r="B1882" t="str">
            <v>UNITED STATES</v>
          </cell>
          <cell r="C1882" t="str">
            <v>Negative</v>
          </cell>
          <cell r="D1882" t="str">
            <v>Aa3</v>
          </cell>
          <cell r="E1882" t="str">
            <v>LT Bank Deposits - Dom Curr</v>
          </cell>
          <cell r="F1882" t="str">
            <v>Aa3</v>
          </cell>
          <cell r="J1882" t="str">
            <v>(P)Aa3</v>
          </cell>
          <cell r="O1882" t="str">
            <v>P-1</v>
          </cell>
          <cell r="P1882" t="str">
            <v>Not on Watch</v>
          </cell>
        </row>
        <row r="1883">
          <cell r="A1883" t="str">
            <v>Royal Bank of Canada (Sydney Branch)</v>
          </cell>
          <cell r="B1883" t="str">
            <v>AUSTRALIA</v>
          </cell>
          <cell r="C1883" t="str">
            <v>Negative</v>
          </cell>
          <cell r="D1883" t="str">
            <v>Aa3</v>
          </cell>
          <cell r="E1883" t="str">
            <v>Senior Unsecured - Dom Curr</v>
          </cell>
          <cell r="J1883" t="str">
            <v>Aa3</v>
          </cell>
          <cell r="O1883" t="str">
            <v>P-1</v>
          </cell>
          <cell r="P1883" t="str">
            <v>Not on Watch</v>
          </cell>
        </row>
        <row r="1884">
          <cell r="A1884" t="str">
            <v>Royal Bank of Scotland Group plc</v>
          </cell>
          <cell r="B1884" t="str">
            <v>UNITED KINGDOM</v>
          </cell>
          <cell r="C1884" t="str">
            <v>Negative</v>
          </cell>
          <cell r="D1884" t="str">
            <v>Baa2</v>
          </cell>
          <cell r="E1884" t="str">
            <v>Senior Unsecured - Fgn Curr</v>
          </cell>
          <cell r="J1884" t="str">
            <v>Baa2</v>
          </cell>
          <cell r="K1884" t="str">
            <v>Ba3</v>
          </cell>
          <cell r="L1884" t="str">
            <v>B1</v>
          </cell>
          <cell r="M1884" t="str">
            <v>B1</v>
          </cell>
          <cell r="N1884" t="str">
            <v>B2</v>
          </cell>
          <cell r="O1884" t="str">
            <v>P-2</v>
          </cell>
          <cell r="P1884" t="str">
            <v>Not on Watch</v>
          </cell>
        </row>
        <row r="1885">
          <cell r="A1885" t="str">
            <v>Royal Bank of Scotland N.V. South Africa Br.</v>
          </cell>
          <cell r="B1885" t="str">
            <v>SOUTH AFRICA</v>
          </cell>
          <cell r="C1885" t="str">
            <v>Negative</v>
          </cell>
          <cell r="P1885" t="str">
            <v>Not on Watch</v>
          </cell>
        </row>
        <row r="1886">
          <cell r="A1886" t="str">
            <v>Royal Bank of Scotland N.V., Australian</v>
          </cell>
          <cell r="B1886" t="str">
            <v>AUSTRALIA</v>
          </cell>
          <cell r="C1886" t="str">
            <v>No Outlook</v>
          </cell>
          <cell r="O1886" t="str">
            <v>P-2</v>
          </cell>
          <cell r="P1886" t="str">
            <v>Not on Watch</v>
          </cell>
        </row>
        <row r="1887">
          <cell r="A1887" t="str">
            <v>Royal Bank of Scotland N.V., Chicago Branch</v>
          </cell>
          <cell r="B1887" t="str">
            <v>UNITED STATES</v>
          </cell>
          <cell r="C1887" t="str">
            <v>Negative</v>
          </cell>
          <cell r="D1887" t="str">
            <v>Baa1</v>
          </cell>
          <cell r="E1887" t="str">
            <v>LT Bank Deposits - Dom Curr</v>
          </cell>
          <cell r="F1887" t="str">
            <v>Baa1</v>
          </cell>
          <cell r="P1887" t="str">
            <v>Not on Watch</v>
          </cell>
        </row>
        <row r="1888">
          <cell r="A1888" t="str">
            <v>Royal Bank of Scotland N.V., London Branch</v>
          </cell>
          <cell r="B1888" t="str">
            <v>UNITED KINGDOM</v>
          </cell>
          <cell r="C1888" t="str">
            <v>Negative</v>
          </cell>
          <cell r="D1888" t="str">
            <v>Baa1</v>
          </cell>
          <cell r="E1888" t="str">
            <v>Senior Unsecured - Fgn Curr</v>
          </cell>
          <cell r="J1888" t="str">
            <v>Baa1</v>
          </cell>
          <cell r="P1888" t="str">
            <v>Not on Watch</v>
          </cell>
        </row>
        <row r="1889">
          <cell r="A1889" t="str">
            <v>Royal Bank of Scotland N.V., New York Branch</v>
          </cell>
          <cell r="B1889" t="str">
            <v>UNITED STATES</v>
          </cell>
          <cell r="C1889" t="str">
            <v>Negative</v>
          </cell>
          <cell r="D1889" t="str">
            <v>(P)Baa1</v>
          </cell>
          <cell r="E1889" t="str">
            <v>LT Deposit Note/CD Program - Dom Curr</v>
          </cell>
          <cell r="F1889" t="str">
            <v>(P)Baa1</v>
          </cell>
          <cell r="K1889" t="str">
            <v>(P)Ba2</v>
          </cell>
          <cell r="P1889" t="str">
            <v>Not on Watch</v>
          </cell>
        </row>
        <row r="1890">
          <cell r="A1890" t="str">
            <v>Royal Bank of Scotland N.V., Paris Branch</v>
          </cell>
          <cell r="B1890" t="str">
            <v>FRANCE</v>
          </cell>
          <cell r="C1890" t="str">
            <v>Negative</v>
          </cell>
          <cell r="D1890" t="str">
            <v>Baa1</v>
          </cell>
          <cell r="E1890" t="str">
            <v>LT Bank Deposits - Fgn Curr</v>
          </cell>
          <cell r="F1890" t="str">
            <v>Baa1</v>
          </cell>
          <cell r="O1890" t="str">
            <v>P-2</v>
          </cell>
          <cell r="P1890" t="str">
            <v>Not on Watch</v>
          </cell>
        </row>
        <row r="1891">
          <cell r="A1891" t="str">
            <v>Royal Bank of Scotland plc, Australia Branch</v>
          </cell>
          <cell r="B1891" t="str">
            <v>AUSTRALIA</v>
          </cell>
          <cell r="C1891" t="str">
            <v>Negative</v>
          </cell>
          <cell r="D1891" t="str">
            <v>(P)Baa1</v>
          </cell>
          <cell r="E1891" t="str">
            <v>Senior Unsecured MTN - Fgn Curr</v>
          </cell>
          <cell r="J1891" t="str">
            <v>(P)Baa1</v>
          </cell>
          <cell r="O1891" t="str">
            <v>(P)P-2</v>
          </cell>
          <cell r="P1891" t="str">
            <v>Not on Watch</v>
          </cell>
        </row>
        <row r="1892">
          <cell r="A1892" t="str">
            <v>Royal Bank Of Scotland plc, Connecticut</v>
          </cell>
          <cell r="B1892" t="str">
            <v>UNITED STATES</v>
          </cell>
          <cell r="C1892" t="str">
            <v>Negative</v>
          </cell>
          <cell r="D1892" t="str">
            <v>Baa1</v>
          </cell>
          <cell r="E1892" t="str">
            <v>LT Bank Deposits - Fgn Curr</v>
          </cell>
          <cell r="F1892" t="str">
            <v>Baa1</v>
          </cell>
          <cell r="O1892" t="str">
            <v>P-2</v>
          </cell>
          <cell r="P1892" t="str">
            <v>Not on Watch</v>
          </cell>
        </row>
        <row r="1893">
          <cell r="A1893" t="str">
            <v>Royal Bank of Scotland plc, New York Branch</v>
          </cell>
          <cell r="B1893" t="str">
            <v>UNITED STATES</v>
          </cell>
          <cell r="C1893" t="str">
            <v>Negative</v>
          </cell>
          <cell r="D1893" t="str">
            <v>Baa1</v>
          </cell>
          <cell r="E1893" t="str">
            <v>LT Bank Deposits - Dom Curr</v>
          </cell>
          <cell r="F1893" t="str">
            <v>Baa1</v>
          </cell>
          <cell r="P1893" t="str">
            <v>Not on Watch</v>
          </cell>
        </row>
        <row r="1894">
          <cell r="A1894" t="str">
            <v>Royal Bank of Scotland, Tokyo Branch</v>
          </cell>
          <cell r="B1894" t="str">
            <v>JAPAN</v>
          </cell>
          <cell r="C1894" t="str">
            <v>Negative</v>
          </cell>
          <cell r="D1894" t="str">
            <v>(P)Baa1</v>
          </cell>
          <cell r="E1894" t="str">
            <v>Senior Unsecured MTN - Fgn Curr</v>
          </cell>
          <cell r="J1894" t="str">
            <v>(P)Baa1</v>
          </cell>
          <cell r="O1894" t="str">
            <v>P-2</v>
          </cell>
          <cell r="P1894" t="str">
            <v>Not on Watch</v>
          </cell>
        </row>
        <row r="1895">
          <cell r="A1895" t="str">
            <v>Rural Electrification Corporation Ltd.</v>
          </cell>
          <cell r="B1895" t="str">
            <v>INDIA</v>
          </cell>
          <cell r="C1895" t="str">
            <v>Stable</v>
          </cell>
          <cell r="D1895" t="str">
            <v>Baa3</v>
          </cell>
          <cell r="E1895" t="str">
            <v>LT Issuer Rating - Fgn Curr</v>
          </cell>
          <cell r="J1895" t="str">
            <v>Baa3</v>
          </cell>
          <cell r="P1895" t="str">
            <v>Not on Watch</v>
          </cell>
        </row>
        <row r="1896">
          <cell r="A1896" t="str">
            <v>RZB Finance (Jersey) III Limited</v>
          </cell>
          <cell r="B1896" t="str">
            <v>JERSEY</v>
          </cell>
          <cell r="C1896" t="str">
            <v>Negative</v>
          </cell>
          <cell r="D1896" t="str">
            <v>Ba2</v>
          </cell>
          <cell r="E1896" t="str">
            <v>BACKED Pref. Stock Non-cumulative - Fgn Curr</v>
          </cell>
          <cell r="P1896" t="str">
            <v>Not on Watch</v>
          </cell>
        </row>
        <row r="1897">
          <cell r="A1897" t="str">
            <v>RZB Finance (Jersey) IV Limited</v>
          </cell>
          <cell r="B1897" t="str">
            <v>JERSEY</v>
          </cell>
          <cell r="C1897" t="str">
            <v>Negative</v>
          </cell>
          <cell r="D1897" t="str">
            <v>Ba2</v>
          </cell>
          <cell r="E1897" t="str">
            <v>BACKED Pref. Stock Non-cumulative - Fgn Curr</v>
          </cell>
          <cell r="P1897" t="str">
            <v>Not on Watch</v>
          </cell>
        </row>
        <row r="1898">
          <cell r="A1898" t="str">
            <v>Santander Central Hispano International Ltd</v>
          </cell>
          <cell r="B1898" t="str">
            <v>CAYMAN ISLANDS</v>
          </cell>
          <cell r="C1898" t="str">
            <v>Stable</v>
          </cell>
          <cell r="D1898" t="str">
            <v>(P)Baa1</v>
          </cell>
          <cell r="E1898" t="str">
            <v>BACKED Senior Unsecured MTN - Fgn Curr</v>
          </cell>
          <cell r="O1898" t="str">
            <v>P-2</v>
          </cell>
          <cell r="P1898" t="str">
            <v>Not on Watch</v>
          </cell>
        </row>
        <row r="1899">
          <cell r="A1899" t="str">
            <v>Santander Central Hispano Issuances Ltd.</v>
          </cell>
          <cell r="B1899" t="str">
            <v>UNITED STATES</v>
          </cell>
          <cell r="C1899" t="str">
            <v>Stable</v>
          </cell>
          <cell r="D1899" t="str">
            <v>Baa2</v>
          </cell>
          <cell r="E1899" t="str">
            <v>BACKED Subordinate - Dom Curr</v>
          </cell>
          <cell r="P1899" t="str">
            <v>Not on Watch</v>
          </cell>
        </row>
        <row r="1900">
          <cell r="A1900" t="str">
            <v>Santander Consumer Bank AS</v>
          </cell>
          <cell r="B1900" t="str">
            <v>NORWAY</v>
          </cell>
          <cell r="C1900" t="str">
            <v>Stable</v>
          </cell>
          <cell r="D1900" t="str">
            <v>Baa1</v>
          </cell>
          <cell r="E1900" t="str">
            <v>BACKED Senior Unsecured - Fgn Curr</v>
          </cell>
          <cell r="O1900" t="str">
            <v>(P)P-2</v>
          </cell>
          <cell r="P1900" t="str">
            <v>Not on Watch</v>
          </cell>
        </row>
        <row r="1901">
          <cell r="A1901" t="str">
            <v>Santander Finance Capital, S.A. Unipersonal</v>
          </cell>
          <cell r="B1901" t="str">
            <v>SPAIN</v>
          </cell>
          <cell r="C1901" t="str">
            <v>Stable</v>
          </cell>
          <cell r="D1901" t="str">
            <v>Ba2</v>
          </cell>
          <cell r="E1901" t="str">
            <v>BACKED Pref. Stock - Dom Curr</v>
          </cell>
          <cell r="P1901" t="str">
            <v>Not on Watch</v>
          </cell>
        </row>
        <row r="1902">
          <cell r="A1902" t="str">
            <v>Santander Finance Preferred, S.A. Unipersonal</v>
          </cell>
          <cell r="B1902" t="str">
            <v>SPAIN</v>
          </cell>
          <cell r="C1902" t="str">
            <v>Stable</v>
          </cell>
          <cell r="D1902" t="str">
            <v>Ba2</v>
          </cell>
          <cell r="E1902" t="str">
            <v>Pref. Stock Non-cumulative - Fgn Curr</v>
          </cell>
          <cell r="N1902" t="str">
            <v>Ba2</v>
          </cell>
          <cell r="P1902" t="str">
            <v>Not on Watch</v>
          </cell>
        </row>
        <row r="1903">
          <cell r="A1903" t="str">
            <v>Santander Holdings USA, Inc.</v>
          </cell>
          <cell r="B1903" t="str">
            <v>UNITED STATES</v>
          </cell>
          <cell r="C1903" t="str">
            <v>Negative</v>
          </cell>
          <cell r="D1903" t="str">
            <v>Baa2</v>
          </cell>
          <cell r="E1903" t="str">
            <v>Senior Unsecured - Dom Curr</v>
          </cell>
          <cell r="J1903" t="str">
            <v>Baa2</v>
          </cell>
          <cell r="K1903" t="str">
            <v>(P)Baa3</v>
          </cell>
          <cell r="P1903" t="str">
            <v>Not on Watch</v>
          </cell>
        </row>
        <row r="1904">
          <cell r="A1904" t="str">
            <v>Santander Int'l Debt, S.A. Unipersonal</v>
          </cell>
          <cell r="B1904" t="str">
            <v>SPAIN</v>
          </cell>
          <cell r="C1904" t="str">
            <v>Stable</v>
          </cell>
          <cell r="D1904" t="str">
            <v>Baa1</v>
          </cell>
          <cell r="E1904" t="str">
            <v>BACKED Senior Unsecured - Fgn Curr</v>
          </cell>
          <cell r="O1904" t="str">
            <v>(P)P-2</v>
          </cell>
          <cell r="P1904" t="str">
            <v>Not On Watch</v>
          </cell>
        </row>
        <row r="1905">
          <cell r="A1905" t="str">
            <v>Santander International Preferred, S.A.U.</v>
          </cell>
          <cell r="B1905" t="str">
            <v>SPAIN</v>
          </cell>
          <cell r="C1905" t="str">
            <v>Stable</v>
          </cell>
          <cell r="D1905" t="str">
            <v>Ba2</v>
          </cell>
          <cell r="E1905" t="str">
            <v>BACKED Pref. Stock Non-cumulative - Fgn Curr</v>
          </cell>
          <cell r="P1905" t="str">
            <v>Not on Watch</v>
          </cell>
        </row>
        <row r="1906">
          <cell r="A1906" t="str">
            <v>Santander International Products PLC</v>
          </cell>
          <cell r="B1906" t="str">
            <v>IRELAND</v>
          </cell>
          <cell r="C1906" t="str">
            <v>Stable</v>
          </cell>
          <cell r="D1906" t="str">
            <v>Baa1</v>
          </cell>
          <cell r="E1906" t="str">
            <v>BACKED Senior Unsecured - Fgn Curr</v>
          </cell>
          <cell r="O1906" t="str">
            <v>P-2</v>
          </cell>
          <cell r="P1906" t="str">
            <v>Not on Watch</v>
          </cell>
        </row>
        <row r="1907">
          <cell r="A1907" t="str">
            <v>Santander Issuances S.A. Unipersonal</v>
          </cell>
          <cell r="B1907" t="str">
            <v>SPAIN</v>
          </cell>
          <cell r="C1907" t="str">
            <v>Stable</v>
          </cell>
          <cell r="D1907" t="str">
            <v>Baa2</v>
          </cell>
          <cell r="E1907" t="str">
            <v>BACKED Subordinate - Fgn Curr</v>
          </cell>
          <cell r="P1907" t="str">
            <v>Not on Watch</v>
          </cell>
        </row>
        <row r="1908">
          <cell r="A1908" t="str">
            <v>Santander Perpetual, S.A. Unipersonal</v>
          </cell>
          <cell r="B1908" t="str">
            <v>SPAIN</v>
          </cell>
          <cell r="C1908" t="str">
            <v>Stable</v>
          </cell>
          <cell r="D1908" t="str">
            <v>Baa3</v>
          </cell>
          <cell r="E1908" t="str">
            <v>BACKED Junior Subordinate - Fgn Curr</v>
          </cell>
          <cell r="P1908" t="str">
            <v>Not on Watch</v>
          </cell>
        </row>
        <row r="1909">
          <cell r="A1909" t="str">
            <v>Santander US Debt, S.A. Unipersonal</v>
          </cell>
          <cell r="B1909" t="str">
            <v>SPAIN</v>
          </cell>
          <cell r="C1909" t="str">
            <v>Stable</v>
          </cell>
          <cell r="D1909" t="str">
            <v>Baa1</v>
          </cell>
          <cell r="E1909" t="str">
            <v>BACKED Senior Unsecured - Fgn Curr</v>
          </cell>
          <cell r="P1909" t="str">
            <v>Not on Watch</v>
          </cell>
        </row>
        <row r="1910">
          <cell r="A1910" t="str">
            <v>Sasfin Bank Limited</v>
          </cell>
          <cell r="B1910" t="str">
            <v>SOUTH AFRICA</v>
          </cell>
          <cell r="C1910" t="str">
            <v>Stable</v>
          </cell>
          <cell r="P1910" t="str">
            <v>Not on Watch</v>
          </cell>
        </row>
        <row r="1911">
          <cell r="A1911" t="str">
            <v>SBAB Bank AB (publ)</v>
          </cell>
          <cell r="B1911" t="str">
            <v>SWEDEN</v>
          </cell>
          <cell r="C1911" t="str">
            <v>Negative (multiple)</v>
          </cell>
          <cell r="D1911" t="str">
            <v>A2</v>
          </cell>
          <cell r="E1911" t="str">
            <v>LT Issuer Rating</v>
          </cell>
          <cell r="J1911" t="str">
            <v>A2</v>
          </cell>
          <cell r="K1911" t="str">
            <v>Baa3</v>
          </cell>
          <cell r="M1911" t="str">
            <v>Ba2</v>
          </cell>
          <cell r="N1911" t="str">
            <v>Ba2</v>
          </cell>
          <cell r="O1911" t="str">
            <v>P-1</v>
          </cell>
          <cell r="P1911" t="str">
            <v>Not on Watch</v>
          </cell>
        </row>
        <row r="1912">
          <cell r="A1912" t="str">
            <v>SBB Capital Corporation</v>
          </cell>
          <cell r="B1912" t="str">
            <v>MALAYSIA</v>
          </cell>
          <cell r="C1912" t="str">
            <v>Stable</v>
          </cell>
          <cell r="D1912" t="str">
            <v>Ba1</v>
          </cell>
          <cell r="E1912" t="str">
            <v>BACKED Pref. Stock Non-cumulative - Fgn Curr</v>
          </cell>
          <cell r="P1912" t="str">
            <v>Not on Watch</v>
          </cell>
        </row>
        <row r="1913">
          <cell r="A1913" t="str">
            <v>Scotiabanc Inc.</v>
          </cell>
          <cell r="B1913" t="str">
            <v>UNITED STATES</v>
          </cell>
          <cell r="C1913" t="str">
            <v>No Outlook</v>
          </cell>
          <cell r="O1913" t="str">
            <v>P-1</v>
          </cell>
          <cell r="P1913" t="str">
            <v>Not on Watch</v>
          </cell>
        </row>
        <row r="1914">
          <cell r="A1914" t="str">
            <v>Scotiabank Capital Trust</v>
          </cell>
          <cell r="B1914" t="str">
            <v>CANADA</v>
          </cell>
          <cell r="C1914" t="str">
            <v>Negative</v>
          </cell>
          <cell r="D1914" t="str">
            <v>Baa1</v>
          </cell>
          <cell r="E1914" t="str">
            <v>Pref. Stock Non-cumulative - Dom Curr</v>
          </cell>
          <cell r="N1914" t="str">
            <v>Baa1</v>
          </cell>
          <cell r="P1914" t="str">
            <v>Not on Watch</v>
          </cell>
        </row>
        <row r="1915">
          <cell r="A1915" t="str">
            <v>Scotiabank Europe Plc</v>
          </cell>
          <cell r="B1915" t="str">
            <v>UNITED KINGDOM</v>
          </cell>
          <cell r="C1915" t="str">
            <v>Negative</v>
          </cell>
          <cell r="D1915" t="str">
            <v>(P)Aa2</v>
          </cell>
          <cell r="E1915" t="str">
            <v>BACKED Senior Unsecured MTN - Fgn Curr</v>
          </cell>
          <cell r="P1915" t="str">
            <v>Not on Watch</v>
          </cell>
        </row>
        <row r="1916">
          <cell r="A1916" t="str">
            <v>Scotiabank Tier 1 Trust</v>
          </cell>
          <cell r="B1916" t="str">
            <v>CANADA</v>
          </cell>
          <cell r="C1916" t="str">
            <v>Negative</v>
          </cell>
          <cell r="D1916" t="str">
            <v>Baa1</v>
          </cell>
          <cell r="E1916" t="str">
            <v>Pref. Stock Non-cumulative - Dom Curr</v>
          </cell>
          <cell r="N1916" t="str">
            <v>Baa1</v>
          </cell>
          <cell r="P1916" t="str">
            <v>Not on Watch</v>
          </cell>
        </row>
        <row r="1917">
          <cell r="A1917" t="str">
            <v>Scotland International Finance No. 2 B.V.</v>
          </cell>
          <cell r="B1917" t="str">
            <v>NETHERLANDS</v>
          </cell>
          <cell r="C1917" t="str">
            <v>Stable</v>
          </cell>
          <cell r="D1917" t="str">
            <v>(P)Baa2</v>
          </cell>
          <cell r="E1917" t="str">
            <v>BACKED Subordinate MTN - Fgn Curr</v>
          </cell>
          <cell r="P1917" t="str">
            <v>Not on Watch</v>
          </cell>
        </row>
        <row r="1918">
          <cell r="A1918" t="str">
            <v>Security Pacific Corporation</v>
          </cell>
          <cell r="B1918" t="str">
            <v>UNITED STATES</v>
          </cell>
          <cell r="C1918" t="str">
            <v>Stable</v>
          </cell>
          <cell r="D1918" t="str">
            <v>(P)Baa2</v>
          </cell>
          <cell r="E1918" t="str">
            <v>Senior Unsecured MTN - Dom Curr</v>
          </cell>
          <cell r="J1918" t="str">
            <v>(P)Baa2</v>
          </cell>
          <cell r="K1918" t="str">
            <v>(P)Baa3</v>
          </cell>
          <cell r="P1918" t="str">
            <v>Not on Watch</v>
          </cell>
        </row>
        <row r="1919">
          <cell r="A1919" t="str">
            <v>SG Australia Limited</v>
          </cell>
          <cell r="B1919" t="str">
            <v>AUSTRALIA</v>
          </cell>
          <cell r="C1919" t="str">
            <v>Negative (multiple)</v>
          </cell>
          <cell r="D1919" t="str">
            <v>(P)A2</v>
          </cell>
          <cell r="E1919" t="str">
            <v>BACKED Senior Unsecured MTN - Fgn Curr</v>
          </cell>
          <cell r="O1919" t="str">
            <v>(P)P-1</v>
          </cell>
          <cell r="P1919" t="str">
            <v>Not on Watch</v>
          </cell>
        </row>
        <row r="1920">
          <cell r="A1920" t="str">
            <v>SG Option Europe</v>
          </cell>
          <cell r="B1920" t="str">
            <v>FRANCE</v>
          </cell>
          <cell r="C1920" t="str">
            <v>Negative (multiple)</v>
          </cell>
          <cell r="D1920" t="str">
            <v>A2</v>
          </cell>
          <cell r="E1920" t="str">
            <v>BACKED Senior Unsecured - Fgn Curr</v>
          </cell>
          <cell r="O1920" t="str">
            <v>(P)P-1</v>
          </cell>
          <cell r="P1920" t="str">
            <v>Not on Watch</v>
          </cell>
        </row>
        <row r="1921">
          <cell r="A1921" t="str">
            <v>SG Structured Products, Inc.</v>
          </cell>
          <cell r="B1921" t="str">
            <v>UNITED STATES</v>
          </cell>
          <cell r="C1921" t="str">
            <v>Negative</v>
          </cell>
          <cell r="D1921" t="str">
            <v>A2</v>
          </cell>
          <cell r="E1921" t="str">
            <v>BACKED Senior Unsecured - Dom Curr</v>
          </cell>
          <cell r="O1921" t="str">
            <v>(P)P-1</v>
          </cell>
          <cell r="P1921" t="str">
            <v>Not on Watch</v>
          </cell>
        </row>
        <row r="1922">
          <cell r="A1922" t="str">
            <v>SGA Societe Generale Acceptance N.V.</v>
          </cell>
          <cell r="B1922" t="str">
            <v>CURACAO</v>
          </cell>
          <cell r="C1922" t="str">
            <v>Negative (multiple)</v>
          </cell>
          <cell r="D1922" t="str">
            <v>A2</v>
          </cell>
          <cell r="E1922" t="str">
            <v>BACKED Senior Unsecured - Fgn Curr</v>
          </cell>
          <cell r="O1922" t="str">
            <v>(P)P-1</v>
          </cell>
          <cell r="P1922" t="str">
            <v>Not on Watch</v>
          </cell>
        </row>
        <row r="1923">
          <cell r="A1923" t="str">
            <v>SGFP Mexico, S. de R.L. de C.V.</v>
          </cell>
          <cell r="B1923" t="str">
            <v>MEXICO</v>
          </cell>
          <cell r="C1923" t="str">
            <v>Negative</v>
          </cell>
          <cell r="D1923" t="str">
            <v>A2</v>
          </cell>
          <cell r="E1923" t="str">
            <v>BACKED Senior Unsecured - Fgn Curr</v>
          </cell>
          <cell r="O1923" t="str">
            <v>(P)P-1</v>
          </cell>
          <cell r="P1923" t="str">
            <v>Not on Watch</v>
          </cell>
        </row>
        <row r="1924">
          <cell r="A1924" t="str">
            <v>Shinhan Bank, New York Branch</v>
          </cell>
          <cell r="B1924" t="str">
            <v>UNITED STATES</v>
          </cell>
          <cell r="C1924" t="str">
            <v>Stable</v>
          </cell>
          <cell r="D1924" t="str">
            <v>(P)A1</v>
          </cell>
          <cell r="E1924" t="str">
            <v>LT Deposit Note/CD Program - Dom Curr</v>
          </cell>
          <cell r="F1924" t="str">
            <v>(P)A1</v>
          </cell>
          <cell r="O1924" t="str">
            <v>P-1</v>
          </cell>
          <cell r="P1924" t="str">
            <v>Not on Watch</v>
          </cell>
        </row>
        <row r="1925">
          <cell r="A1925" t="str">
            <v>Shinsei Finance (Cayman) Limited</v>
          </cell>
          <cell r="B1925" t="str">
            <v>CAYMAN ISLANDS</v>
          </cell>
          <cell r="C1925" t="str">
            <v>Stable</v>
          </cell>
          <cell r="D1925" t="str">
            <v>B2</v>
          </cell>
          <cell r="E1925" t="str">
            <v>BACKED Pref. Stock Non-cumulative - Fgn Curr</v>
          </cell>
          <cell r="P1925" t="str">
            <v>Not on Watch</v>
          </cell>
        </row>
        <row r="1926">
          <cell r="A1926" t="str">
            <v>Shinsei Finance II (Cayman) Limited</v>
          </cell>
          <cell r="B1926" t="str">
            <v>CAYMAN ISLANDS</v>
          </cell>
          <cell r="C1926" t="str">
            <v>Stable</v>
          </cell>
          <cell r="D1926" t="str">
            <v>B2</v>
          </cell>
          <cell r="E1926" t="str">
            <v>BACKED Pref. Stock Non-cumulative - Fgn Curr</v>
          </cell>
          <cell r="P1926" t="str">
            <v>Not on Watch</v>
          </cell>
        </row>
        <row r="1927">
          <cell r="A1927" t="str">
            <v>Siam Commercial Bank Public Co. (Cayman)</v>
          </cell>
          <cell r="B1927" t="str">
            <v>CAYMAN ISLANDS</v>
          </cell>
          <cell r="C1927" t="str">
            <v>Stable</v>
          </cell>
          <cell r="D1927" t="str">
            <v>A3</v>
          </cell>
          <cell r="E1927" t="str">
            <v>Senior Unsecured - Fgn Curr</v>
          </cell>
          <cell r="J1927" t="str">
            <v>A3</v>
          </cell>
          <cell r="O1927" t="str">
            <v>(P)P-2</v>
          </cell>
          <cell r="P1927" t="str">
            <v>Not on Watch</v>
          </cell>
        </row>
        <row r="1928">
          <cell r="A1928" t="str">
            <v>Siam Commercial Bank Public Co. (Hong Kong)</v>
          </cell>
          <cell r="B1928" t="str">
            <v>HONG KONG</v>
          </cell>
          <cell r="C1928" t="str">
            <v>Stable</v>
          </cell>
          <cell r="D1928" t="str">
            <v>A3</v>
          </cell>
          <cell r="E1928" t="str">
            <v>Senior Unsecured - Fgn Curr</v>
          </cell>
          <cell r="J1928" t="str">
            <v>A3</v>
          </cell>
          <cell r="O1928" t="str">
            <v>(P)P-2</v>
          </cell>
          <cell r="P1928" t="str">
            <v>Not on Watch</v>
          </cell>
        </row>
        <row r="1929">
          <cell r="A1929" t="str">
            <v>SID banka, d.d., Ljubljana</v>
          </cell>
          <cell r="B1929" t="str">
            <v>SLOVENIA</v>
          </cell>
          <cell r="C1929" t="str">
            <v>Stable</v>
          </cell>
          <cell r="D1929" t="str">
            <v>Ba1</v>
          </cell>
          <cell r="E1929" t="str">
            <v>LT Issuer Rating - Dom Curr</v>
          </cell>
          <cell r="P1929" t="str">
            <v>Not on Watch</v>
          </cell>
        </row>
        <row r="1930">
          <cell r="A1930" t="str">
            <v>Siemens Bank GmbH</v>
          </cell>
          <cell r="B1930" t="str">
            <v>GERMANY</v>
          </cell>
          <cell r="C1930" t="str">
            <v>Stable</v>
          </cell>
          <cell r="D1930" t="str">
            <v>A1</v>
          </cell>
          <cell r="E1930" t="str">
            <v>LT Issuer Rating - Fgn Curr</v>
          </cell>
          <cell r="O1930" t="str">
            <v>P-1</v>
          </cell>
          <cell r="P1930" t="str">
            <v>Not on Watch</v>
          </cell>
        </row>
        <row r="1931">
          <cell r="A1931" t="str">
            <v>Sky Financial Capital Trust I</v>
          </cell>
          <cell r="B1931" t="str">
            <v>UNITED STATES</v>
          </cell>
          <cell r="C1931" t="str">
            <v>Stable</v>
          </cell>
          <cell r="D1931" t="str">
            <v>Baa3</v>
          </cell>
          <cell r="E1931" t="str">
            <v>BACKED Pref. Stock - Dom Curr</v>
          </cell>
          <cell r="P1931" t="str">
            <v>Not on Watch</v>
          </cell>
        </row>
        <row r="1932">
          <cell r="A1932" t="str">
            <v>SMBC Capital Markets, Inc.</v>
          </cell>
          <cell r="B1932" t="str">
            <v>UNITED STATES</v>
          </cell>
          <cell r="C1932" t="str">
            <v>Stable</v>
          </cell>
          <cell r="D1932" t="str">
            <v>Aa3</v>
          </cell>
          <cell r="E1932" t="str">
            <v>BACKED Senior Unsecured - Fgn Curr</v>
          </cell>
          <cell r="O1932" t="str">
            <v>P-1</v>
          </cell>
          <cell r="P1932" t="str">
            <v>Not on Watch</v>
          </cell>
        </row>
        <row r="1933">
          <cell r="A1933" t="str">
            <v>SMFG Preferred Capital GBP 1 Limited</v>
          </cell>
          <cell r="B1933" t="str">
            <v>CAYMAN ISLANDS</v>
          </cell>
          <cell r="C1933" t="str">
            <v>Stable</v>
          </cell>
          <cell r="D1933" t="str">
            <v>Ba1</v>
          </cell>
          <cell r="E1933" t="str">
            <v>Pref. Stock Non-cumulative - Fgn Curr</v>
          </cell>
          <cell r="P1933" t="str">
            <v>Not on Watch</v>
          </cell>
        </row>
        <row r="1934">
          <cell r="A1934" t="str">
            <v>SMFG Preferred Capital GBP 2 Limited</v>
          </cell>
          <cell r="B1934" t="str">
            <v>CAYMAN ISLANDS</v>
          </cell>
          <cell r="C1934" t="str">
            <v>Stable</v>
          </cell>
          <cell r="D1934" t="str">
            <v>Ba1</v>
          </cell>
          <cell r="E1934" t="str">
            <v>Pref. Stock Non-cumulative - Fgn Curr</v>
          </cell>
          <cell r="P1934" t="str">
            <v>Not on Watch</v>
          </cell>
        </row>
        <row r="1935">
          <cell r="A1935" t="str">
            <v>SMFG Preferred Capital JPY 1 Limited</v>
          </cell>
          <cell r="B1935" t="str">
            <v>CAYMAN ISLANDS</v>
          </cell>
          <cell r="C1935" t="str">
            <v>Stable</v>
          </cell>
          <cell r="D1935" t="str">
            <v>Ba1</v>
          </cell>
          <cell r="E1935" t="str">
            <v>Pref. Stock Non-cumulative - Fgn Curr</v>
          </cell>
          <cell r="P1935" t="str">
            <v>Not on Watch</v>
          </cell>
        </row>
        <row r="1936">
          <cell r="A1936" t="str">
            <v>SMFG Preferred Capital JPY 2 Limited</v>
          </cell>
          <cell r="B1936" t="str">
            <v>CAYMAN ISLANDS</v>
          </cell>
          <cell r="C1936" t="str">
            <v>Stable</v>
          </cell>
          <cell r="D1936" t="str">
            <v>Ba1</v>
          </cell>
          <cell r="E1936" t="str">
            <v>Pref. Stock Non-cumulative - Fgn Curr</v>
          </cell>
          <cell r="P1936" t="str">
            <v>Not on Watch</v>
          </cell>
        </row>
        <row r="1937">
          <cell r="A1937" t="str">
            <v>SMFG Preferred Capital USD 1 Limited</v>
          </cell>
          <cell r="B1937" t="str">
            <v>CAYMAN ISLANDS</v>
          </cell>
          <cell r="C1937" t="str">
            <v>Stable</v>
          </cell>
          <cell r="D1937" t="str">
            <v>Ba1</v>
          </cell>
          <cell r="E1937" t="str">
            <v>Pref. Stock Non-cumulative - Fgn Curr</v>
          </cell>
          <cell r="P1937" t="str">
            <v>Not on Watch</v>
          </cell>
        </row>
        <row r="1938">
          <cell r="A1938" t="str">
            <v>SMFG Preferred Capital USD 3 Limited</v>
          </cell>
          <cell r="B1938" t="str">
            <v>CAYMAN ISLANDS</v>
          </cell>
          <cell r="C1938" t="str">
            <v>Stable</v>
          </cell>
          <cell r="D1938" t="str">
            <v>Ba1</v>
          </cell>
          <cell r="E1938" t="str">
            <v>Pref. Stock Non-cumulative - Fgn Curr</v>
          </cell>
          <cell r="P1938" t="str">
            <v>Not on Watch</v>
          </cell>
        </row>
        <row r="1939">
          <cell r="A1939" t="str">
            <v>Societe de Financement Local</v>
          </cell>
          <cell r="B1939" t="str">
            <v>FRANCE</v>
          </cell>
          <cell r="C1939" t="str">
            <v>Negative</v>
          </cell>
          <cell r="D1939" t="str">
            <v>Aa2</v>
          </cell>
          <cell r="E1939" t="str">
            <v>LT Bank Deposits - Dom Curr</v>
          </cell>
          <cell r="F1939" t="str">
            <v>Aa2</v>
          </cell>
          <cell r="O1939" t="str">
            <v>P-1</v>
          </cell>
          <cell r="P1939" t="str">
            <v>Not on Watch</v>
          </cell>
        </row>
        <row r="1940">
          <cell r="A1940" t="str">
            <v>Societe Europeenne de Banque SA</v>
          </cell>
          <cell r="B1940" t="str">
            <v>LUXEMBOURG</v>
          </cell>
          <cell r="C1940" t="str">
            <v>Stable</v>
          </cell>
          <cell r="D1940" t="str">
            <v>Baa2</v>
          </cell>
          <cell r="E1940" t="str">
            <v>BACKED Senior Unsecured - Dom Curr</v>
          </cell>
          <cell r="O1940" t="str">
            <v>P-2</v>
          </cell>
          <cell r="P1940" t="str">
            <v>Not on Watch</v>
          </cell>
        </row>
        <row r="1941">
          <cell r="A1941" t="str">
            <v>Societe Generale Australia Branch</v>
          </cell>
          <cell r="B1941" t="str">
            <v>AUSTRALIA</v>
          </cell>
          <cell r="C1941" t="str">
            <v>Negative</v>
          </cell>
          <cell r="D1941" t="str">
            <v>(P)A2</v>
          </cell>
          <cell r="E1941" t="str">
            <v>Senior Unsecured MTN - Dom Curr</v>
          </cell>
          <cell r="J1941" t="str">
            <v>(P)A2</v>
          </cell>
          <cell r="O1941" t="str">
            <v>P-1</v>
          </cell>
          <cell r="P1941" t="str">
            <v>Not on Watch</v>
          </cell>
        </row>
        <row r="1942">
          <cell r="A1942" t="str">
            <v>Societe Generale Commodities Products LLC</v>
          </cell>
          <cell r="B1942" t="str">
            <v>UNITED STATES</v>
          </cell>
          <cell r="C1942" t="str">
            <v>Negative</v>
          </cell>
          <cell r="D1942" t="str">
            <v>A2</v>
          </cell>
          <cell r="E1942" t="str">
            <v>BACKED Senior Unsecured - Dom Curr</v>
          </cell>
          <cell r="O1942" t="str">
            <v>(P)P-1</v>
          </cell>
          <cell r="P1942" t="str">
            <v>Not on Watch</v>
          </cell>
        </row>
        <row r="1943">
          <cell r="A1943" t="str">
            <v>Societe Generale North America, Inc.</v>
          </cell>
          <cell r="B1943" t="str">
            <v>UNITED STATES</v>
          </cell>
          <cell r="C1943" t="str">
            <v>No Outlook</v>
          </cell>
          <cell r="O1943" t="str">
            <v>P-1</v>
          </cell>
          <cell r="P1943" t="str">
            <v>Not on Watch</v>
          </cell>
        </row>
        <row r="1944">
          <cell r="A1944" t="str">
            <v>Sofira SNC</v>
          </cell>
          <cell r="B1944" t="str">
            <v>FRANCE</v>
          </cell>
          <cell r="C1944" t="str">
            <v>No Outlook</v>
          </cell>
          <cell r="O1944" t="str">
            <v>NP</v>
          </cell>
          <cell r="P1944" t="str">
            <v>Not on Watch</v>
          </cell>
        </row>
        <row r="1945">
          <cell r="A1945" t="str">
            <v>Sparkassenverband Baden-Wuerttemberg</v>
          </cell>
          <cell r="B1945" t="str">
            <v>GERMANY</v>
          </cell>
          <cell r="C1945" t="str">
            <v>Negative</v>
          </cell>
          <cell r="D1945" t="str">
            <v>Aa3</v>
          </cell>
          <cell r="E1945" t="str">
            <v>LT Issuer Rating - Dom Curr</v>
          </cell>
          <cell r="P1945" t="str">
            <v>Not on Watch</v>
          </cell>
        </row>
        <row r="1946">
          <cell r="A1946" t="str">
            <v>Sparkassenverband Westfalen-Lippe</v>
          </cell>
          <cell r="B1946" t="str">
            <v>GERMANY</v>
          </cell>
          <cell r="C1946" t="str">
            <v>Negative</v>
          </cell>
          <cell r="D1946" t="str">
            <v>Aa3</v>
          </cell>
          <cell r="E1946" t="str">
            <v>LT Issuer Rating - Fgn Curr</v>
          </cell>
          <cell r="J1946" t="str">
            <v>Aa3</v>
          </cell>
          <cell r="P1946" t="str">
            <v>Not on Watch</v>
          </cell>
        </row>
        <row r="1947">
          <cell r="A1947" t="str">
            <v>Stadshypotek AB</v>
          </cell>
          <cell r="B1947" t="str">
            <v>SWEDEN</v>
          </cell>
          <cell r="C1947" t="str">
            <v>No Outlook</v>
          </cell>
          <cell r="O1947" t="str">
            <v>P-1</v>
          </cell>
          <cell r="P1947" t="str">
            <v>Not on Watch</v>
          </cell>
        </row>
        <row r="1948">
          <cell r="A1948" t="str">
            <v>Standard Bank Group</v>
          </cell>
          <cell r="B1948" t="str">
            <v>SOUTH AFRICA</v>
          </cell>
          <cell r="C1948" t="str">
            <v>Ratings Under Review</v>
          </cell>
          <cell r="D1948" t="str">
            <v>Baa2</v>
          </cell>
          <cell r="E1948" t="str">
            <v>LT Issuer Rating - Fgn Curr</v>
          </cell>
          <cell r="P1948" t="str">
            <v>Possible Downgrade</v>
          </cell>
        </row>
        <row r="1949">
          <cell r="A1949" t="str">
            <v>Standard Chartered Bank, New York Branch</v>
          </cell>
          <cell r="B1949" t="str">
            <v>UNITED STATES</v>
          </cell>
          <cell r="C1949" t="str">
            <v>Stable</v>
          </cell>
          <cell r="O1949" t="str">
            <v>P-1</v>
          </cell>
          <cell r="P1949" t="str">
            <v>Not on Watch</v>
          </cell>
        </row>
        <row r="1950">
          <cell r="A1950" t="str">
            <v>Standard Chartered Bank, Singapore</v>
          </cell>
          <cell r="B1950" t="str">
            <v>SINGAPORE</v>
          </cell>
          <cell r="C1950" t="str">
            <v>Stable</v>
          </cell>
          <cell r="D1950" t="str">
            <v>(P)A1</v>
          </cell>
          <cell r="E1950" t="str">
            <v>LT Deposit Note/CD Program - Dom Curr</v>
          </cell>
          <cell r="F1950" t="str">
            <v>(P)A1</v>
          </cell>
          <cell r="O1950" t="str">
            <v>P-1</v>
          </cell>
          <cell r="P1950" t="str">
            <v>Not on Watch</v>
          </cell>
        </row>
        <row r="1951">
          <cell r="A1951" t="str">
            <v>Standard Chartered Bank, Tokyo Branch</v>
          </cell>
          <cell r="B1951" t="str">
            <v>JAPAN</v>
          </cell>
          <cell r="C1951" t="str">
            <v>Stable</v>
          </cell>
          <cell r="O1951" t="str">
            <v>P-1</v>
          </cell>
          <cell r="P1951" t="str">
            <v>Not on Watch</v>
          </cell>
        </row>
        <row r="1952">
          <cell r="A1952" t="str">
            <v>Standard Chartered PLC</v>
          </cell>
          <cell r="B1952" t="str">
            <v>UNITED KINGDOM</v>
          </cell>
          <cell r="C1952" t="str">
            <v>Stable</v>
          </cell>
          <cell r="D1952" t="str">
            <v>A2</v>
          </cell>
          <cell r="E1952" t="str">
            <v>Senior Unsecured - Fgn Curr</v>
          </cell>
          <cell r="J1952" t="str">
            <v>A2</v>
          </cell>
          <cell r="K1952" t="str">
            <v>A3</v>
          </cell>
          <cell r="L1952" t="str">
            <v>Baa1</v>
          </cell>
          <cell r="P1952" t="str">
            <v>Not on Watch</v>
          </cell>
        </row>
        <row r="1953">
          <cell r="A1953" t="str">
            <v>StarBank</v>
          </cell>
          <cell r="B1953" t="str">
            <v>RUSSIA</v>
          </cell>
          <cell r="C1953" t="str">
            <v>No Outlook</v>
          </cell>
          <cell r="P1953" t="str">
            <v>Not on Watch</v>
          </cell>
        </row>
        <row r="1954">
          <cell r="A1954" t="str">
            <v>State Bank of India, Hong Kong Branch</v>
          </cell>
          <cell r="B1954" t="str">
            <v>HONG KONG</v>
          </cell>
          <cell r="C1954" t="str">
            <v>Stable</v>
          </cell>
          <cell r="D1954" t="str">
            <v>(P)Baa3</v>
          </cell>
          <cell r="E1954" t="str">
            <v>Senior Unsecured MTN - Fgn Curr</v>
          </cell>
          <cell r="J1954" t="str">
            <v>(P)Baa3</v>
          </cell>
          <cell r="K1954" t="str">
            <v>(P)Ba1</v>
          </cell>
          <cell r="L1954" t="str">
            <v>(P)Ba2</v>
          </cell>
          <cell r="O1954" t="str">
            <v>(P)P-3</v>
          </cell>
          <cell r="P1954" t="str">
            <v>Not on Watch</v>
          </cell>
        </row>
        <row r="1955">
          <cell r="A1955" t="str">
            <v>State Bank of India, London Branch</v>
          </cell>
          <cell r="B1955" t="str">
            <v>UNITED KINGDOM</v>
          </cell>
          <cell r="C1955" t="str">
            <v>Stable</v>
          </cell>
          <cell r="D1955" t="str">
            <v>Baa3</v>
          </cell>
          <cell r="E1955" t="str">
            <v>Senior Unsecured - Fgn Curr</v>
          </cell>
          <cell r="J1955" t="str">
            <v>Baa3</v>
          </cell>
          <cell r="K1955" t="str">
            <v>(P)Ba1</v>
          </cell>
          <cell r="L1955" t="str">
            <v>(P)Ba2</v>
          </cell>
          <cell r="O1955" t="str">
            <v>(P)P-3</v>
          </cell>
          <cell r="P1955" t="str">
            <v>Not on Watch</v>
          </cell>
        </row>
        <row r="1956">
          <cell r="A1956" t="str">
            <v>State Bank of India, Nassau Branch</v>
          </cell>
          <cell r="B1956" t="str">
            <v>BAHAMAS</v>
          </cell>
          <cell r="C1956" t="str">
            <v>Stable</v>
          </cell>
          <cell r="D1956" t="str">
            <v>(P)Baa3</v>
          </cell>
          <cell r="E1956" t="str">
            <v>Senior Unsecured MTN - Fgn Curr</v>
          </cell>
          <cell r="J1956" t="str">
            <v>(P)Baa3</v>
          </cell>
          <cell r="K1956" t="str">
            <v>(P)Ba1</v>
          </cell>
          <cell r="L1956" t="str">
            <v>(P)Ba2</v>
          </cell>
          <cell r="O1956" t="str">
            <v>(P)P-3</v>
          </cell>
          <cell r="P1956" t="str">
            <v>Not on Watch</v>
          </cell>
        </row>
        <row r="1957">
          <cell r="A1957" t="str">
            <v>State Street Capital Trust I</v>
          </cell>
          <cell r="B1957" t="str">
            <v>UNITED STATES</v>
          </cell>
          <cell r="C1957" t="str">
            <v>Stable</v>
          </cell>
          <cell r="D1957" t="str">
            <v>A3</v>
          </cell>
          <cell r="E1957" t="str">
            <v>BACKED Pref. Stock - Dom Curr</v>
          </cell>
          <cell r="P1957" t="str">
            <v>Not on Watch</v>
          </cell>
        </row>
        <row r="1958">
          <cell r="A1958" t="str">
            <v>State Street Capital Trust IV</v>
          </cell>
          <cell r="B1958" t="str">
            <v>UNITED STATES</v>
          </cell>
          <cell r="C1958" t="str">
            <v>Stable</v>
          </cell>
          <cell r="D1958" t="str">
            <v>A3</v>
          </cell>
          <cell r="E1958" t="str">
            <v>BACKED Pref. Stock - Dom Curr</v>
          </cell>
          <cell r="P1958" t="str">
            <v>Not on Watch</v>
          </cell>
        </row>
        <row r="1959">
          <cell r="A1959" t="str">
            <v>State Street Corporation</v>
          </cell>
          <cell r="B1959" t="str">
            <v>UNITED STATES</v>
          </cell>
          <cell r="C1959" t="str">
            <v>Stable</v>
          </cell>
          <cell r="D1959" t="str">
            <v>A1</v>
          </cell>
          <cell r="E1959" t="str">
            <v>Senior Unsecured - Dom Curr</v>
          </cell>
          <cell r="J1959" t="str">
            <v>A1</v>
          </cell>
          <cell r="K1959" t="str">
            <v>A2</v>
          </cell>
          <cell r="L1959" t="str">
            <v>A3</v>
          </cell>
          <cell r="M1959" t="str">
            <v>(P)Baa1</v>
          </cell>
          <cell r="O1959" t="str">
            <v>P-1</v>
          </cell>
          <cell r="P1959" t="str">
            <v>Not on Watch</v>
          </cell>
        </row>
        <row r="1960">
          <cell r="A1960" t="str">
            <v>STB Finance Cayman Ltd.</v>
          </cell>
          <cell r="B1960" t="str">
            <v>CAYMAN ISLANDS</v>
          </cell>
          <cell r="C1960" t="str">
            <v>Stable</v>
          </cell>
          <cell r="D1960" t="str">
            <v>A2</v>
          </cell>
          <cell r="E1960" t="str">
            <v>BACKED Subordinate - Fgn Curr</v>
          </cell>
          <cell r="P1960" t="str">
            <v>Not on Watch</v>
          </cell>
        </row>
        <row r="1961">
          <cell r="A1961" t="str">
            <v>STB Preferred Capital 4 (Cayman) Limited</v>
          </cell>
          <cell r="B1961" t="str">
            <v>CAYMAN ISLANDS</v>
          </cell>
          <cell r="C1961" t="str">
            <v>Stable</v>
          </cell>
          <cell r="D1961" t="str">
            <v>Baa3</v>
          </cell>
          <cell r="E1961" t="str">
            <v>Pref. Stock Non-cumulative - Fgn Curr</v>
          </cell>
          <cell r="P1961" t="str">
            <v>Not on Watch</v>
          </cell>
        </row>
        <row r="1962">
          <cell r="A1962" t="str">
            <v>Sumitomo Mitsui Banking Corp, Sydney Br</v>
          </cell>
          <cell r="B1962" t="str">
            <v>AUSTRALIA</v>
          </cell>
          <cell r="C1962" t="str">
            <v>Stable</v>
          </cell>
          <cell r="D1962" t="str">
            <v>(P)Aa3</v>
          </cell>
          <cell r="E1962" t="str">
            <v>LT Deposit Note/CD Program - Fgn Curr</v>
          </cell>
          <cell r="F1962" t="str">
            <v>Aa3</v>
          </cell>
          <cell r="J1962" t="str">
            <v>Aa3</v>
          </cell>
          <cell r="O1962" t="str">
            <v>(P)P-1</v>
          </cell>
          <cell r="P1962" t="str">
            <v>Not on Watch</v>
          </cell>
        </row>
        <row r="1963">
          <cell r="A1963" t="str">
            <v>Sumitomo Mitsui Banking Corp., Brussels Br</v>
          </cell>
          <cell r="B1963" t="str">
            <v>BELGIUM</v>
          </cell>
          <cell r="C1963" t="str">
            <v>No Outlook</v>
          </cell>
          <cell r="O1963" t="str">
            <v>P-1</v>
          </cell>
          <cell r="P1963" t="str">
            <v>Not on Watch</v>
          </cell>
        </row>
        <row r="1964">
          <cell r="A1964" t="str">
            <v>Sumitomo Mitsui Banking Corp., Dusseldorf Br</v>
          </cell>
          <cell r="B1964" t="str">
            <v>GERMANY</v>
          </cell>
          <cell r="C1964" t="str">
            <v>No Outlook</v>
          </cell>
          <cell r="O1964" t="str">
            <v>P-1</v>
          </cell>
          <cell r="P1964" t="str">
            <v>Not on Watch</v>
          </cell>
        </row>
        <row r="1965">
          <cell r="A1965" t="str">
            <v>Sumitomo Mitsui Banking Corporation of Canada</v>
          </cell>
          <cell r="B1965" t="str">
            <v>CANADA</v>
          </cell>
          <cell r="C1965" t="str">
            <v>No Outlook</v>
          </cell>
          <cell r="O1965" t="str">
            <v>P-1</v>
          </cell>
          <cell r="P1965" t="str">
            <v>Not on Watch</v>
          </cell>
        </row>
        <row r="1966">
          <cell r="A1966" t="str">
            <v>Sumitomo Mitsui Financial Group, Inc</v>
          </cell>
          <cell r="B1966" t="str">
            <v>JAPAN</v>
          </cell>
          <cell r="C1966" t="str">
            <v>Stable</v>
          </cell>
          <cell r="D1966" t="str">
            <v>Baa2</v>
          </cell>
          <cell r="E1966" t="str">
            <v>Subordinate - Fgn Curr</v>
          </cell>
          <cell r="K1966" t="str">
            <v>Baa2</v>
          </cell>
          <cell r="P1966" t="str">
            <v>Not on Watch</v>
          </cell>
        </row>
        <row r="1967">
          <cell r="A1967" t="str">
            <v>Sumitomo Mitsui Trust Bank (U.S.A.) Limited</v>
          </cell>
          <cell r="B1967" t="str">
            <v>UNITED STATES</v>
          </cell>
          <cell r="C1967" t="str">
            <v>Stable</v>
          </cell>
          <cell r="D1967" t="str">
            <v>A1</v>
          </cell>
          <cell r="E1967" t="str">
            <v>LT Issuer Rating - Fgn Curr</v>
          </cell>
          <cell r="P1967" t="str">
            <v>Not on Watch</v>
          </cell>
        </row>
        <row r="1968">
          <cell r="A1968" t="str">
            <v>Sumitomo Mitsui Trust Bank, Ltd., NY Branch</v>
          </cell>
          <cell r="B1968" t="str">
            <v>UNITED STATES</v>
          </cell>
          <cell r="C1968" t="str">
            <v>No Outlook</v>
          </cell>
          <cell r="O1968" t="str">
            <v>P-1</v>
          </cell>
          <cell r="P1968" t="str">
            <v>Not on Watch</v>
          </cell>
        </row>
        <row r="1969">
          <cell r="A1969" t="str">
            <v>Suncorp Group Limited</v>
          </cell>
          <cell r="B1969" t="str">
            <v>AUSTRALIA</v>
          </cell>
          <cell r="C1969" t="str">
            <v>Stable</v>
          </cell>
          <cell r="D1969" t="str">
            <v>A2</v>
          </cell>
          <cell r="E1969" t="str">
            <v>LT Issuer Rating - Fgn Curr</v>
          </cell>
          <cell r="P1969" t="str">
            <v>Not on Watch</v>
          </cell>
        </row>
        <row r="1970">
          <cell r="A1970" t="str">
            <v>SunTrust Banks, Inc.</v>
          </cell>
          <cell r="B1970" t="str">
            <v>UNITED STATES</v>
          </cell>
          <cell r="C1970" t="str">
            <v>Stable</v>
          </cell>
          <cell r="D1970" t="str">
            <v>Baa1</v>
          </cell>
          <cell r="E1970" t="str">
            <v>LT Issuer Rating</v>
          </cell>
          <cell r="J1970" t="str">
            <v>Baa1</v>
          </cell>
          <cell r="K1970" t="str">
            <v>Baa2</v>
          </cell>
          <cell r="M1970" t="str">
            <v>(P)Baa3</v>
          </cell>
          <cell r="N1970" t="str">
            <v>Ba1</v>
          </cell>
          <cell r="O1970" t="str">
            <v>P-2</v>
          </cell>
          <cell r="P1970" t="str">
            <v>Not on Watch</v>
          </cell>
        </row>
        <row r="1971">
          <cell r="A1971" t="str">
            <v>SunTrust Capital I</v>
          </cell>
          <cell r="B1971" t="str">
            <v>UNITED STATES</v>
          </cell>
          <cell r="C1971" t="str">
            <v>Stable</v>
          </cell>
          <cell r="D1971" t="str">
            <v>Baa3</v>
          </cell>
          <cell r="E1971" t="str">
            <v>BACKED Pref. Stock - Dom Curr</v>
          </cell>
          <cell r="P1971" t="str">
            <v>Not on Watch</v>
          </cell>
        </row>
        <row r="1972">
          <cell r="A1972" t="str">
            <v>SunTrust Preferred Capital I</v>
          </cell>
          <cell r="B1972" t="str">
            <v>UNITED STATES</v>
          </cell>
          <cell r="C1972" t="str">
            <v>Stable</v>
          </cell>
          <cell r="D1972" t="str">
            <v>Ba1</v>
          </cell>
          <cell r="E1972" t="str">
            <v>BACKED Pref. Stock - Dom Curr</v>
          </cell>
          <cell r="P1972" t="str">
            <v>Not on Watch</v>
          </cell>
        </row>
        <row r="1973">
          <cell r="A1973" t="str">
            <v>SunTrust Real Estate Investment Corporation</v>
          </cell>
          <cell r="B1973" t="str">
            <v>UNITED STATES</v>
          </cell>
          <cell r="C1973" t="str">
            <v>Stable</v>
          </cell>
          <cell r="D1973" t="str">
            <v>Baa3</v>
          </cell>
          <cell r="E1973" t="str">
            <v>Pref. Stock Non-cumulative - Dom Curr</v>
          </cell>
          <cell r="P1973" t="str">
            <v>Not on Watch</v>
          </cell>
        </row>
        <row r="1974">
          <cell r="A1974" t="str">
            <v>Susquehanna Bancshares, Inc.</v>
          </cell>
          <cell r="B1974" t="str">
            <v>UNITED STATES</v>
          </cell>
          <cell r="C1974" t="str">
            <v>Stable</v>
          </cell>
          <cell r="D1974" t="str">
            <v>Baa2</v>
          </cell>
          <cell r="E1974" t="str">
            <v>Senior Unsecured - Dom Curr</v>
          </cell>
          <cell r="J1974" t="str">
            <v>Baa2</v>
          </cell>
          <cell r="K1974" t="str">
            <v>(P)Baa3</v>
          </cell>
          <cell r="M1974" t="str">
            <v>(P)Ba1</v>
          </cell>
          <cell r="N1974" t="str">
            <v>(P)Ba2</v>
          </cell>
          <cell r="P1974" t="str">
            <v>Not on Watch</v>
          </cell>
        </row>
        <row r="1975">
          <cell r="A1975" t="str">
            <v>Susquehanna Capital I</v>
          </cell>
          <cell r="B1975" t="str">
            <v>UNITED STATES</v>
          </cell>
          <cell r="C1975" t="str">
            <v>Stable</v>
          </cell>
          <cell r="D1975" t="str">
            <v>Ba1</v>
          </cell>
          <cell r="E1975" t="str">
            <v>BACKED Pref. Stock - Dom Curr</v>
          </cell>
          <cell r="P1975" t="str">
            <v>Not on Watch</v>
          </cell>
        </row>
        <row r="1976">
          <cell r="A1976" t="str">
            <v>Susquehanna Capital II</v>
          </cell>
          <cell r="B1976" t="str">
            <v>UNITED STATES</v>
          </cell>
          <cell r="C1976" t="str">
            <v>Stable</v>
          </cell>
          <cell r="D1976" t="str">
            <v>Ba1</v>
          </cell>
          <cell r="E1976" t="str">
            <v>BACKED Pref. Stock - Dom Curr</v>
          </cell>
          <cell r="P1976" t="str">
            <v>Not on Watch</v>
          </cell>
        </row>
        <row r="1977">
          <cell r="A1977" t="str">
            <v>SVB Capital II</v>
          </cell>
          <cell r="B1977" t="str">
            <v>UNITED STATES</v>
          </cell>
          <cell r="C1977" t="str">
            <v>Negative</v>
          </cell>
          <cell r="D1977" t="str">
            <v>Baa2</v>
          </cell>
          <cell r="E1977" t="str">
            <v>BACKED Pref. Stock - Dom Curr</v>
          </cell>
          <cell r="P1977" t="str">
            <v>Not on Watch</v>
          </cell>
        </row>
        <row r="1978">
          <cell r="A1978" t="str">
            <v>SVB Financial Group</v>
          </cell>
          <cell r="B1978" t="str">
            <v>UNITED STATES</v>
          </cell>
          <cell r="C1978" t="str">
            <v>Negative</v>
          </cell>
          <cell r="D1978" t="str">
            <v>A3</v>
          </cell>
          <cell r="E1978" t="str">
            <v>LT Issuer Rating</v>
          </cell>
          <cell r="J1978" t="str">
            <v>A3</v>
          </cell>
          <cell r="P1978" t="str">
            <v>Not on Watch</v>
          </cell>
        </row>
        <row r="1979">
          <cell r="A1979" t="str">
            <v>Svenska Handelsbanken, Inc.</v>
          </cell>
          <cell r="B1979" t="str">
            <v>UNITED STATES</v>
          </cell>
          <cell r="C1979" t="str">
            <v>No Outlook</v>
          </cell>
          <cell r="O1979" t="str">
            <v>P-1</v>
          </cell>
          <cell r="P1979" t="str">
            <v>Not on Watch</v>
          </cell>
        </row>
        <row r="1980">
          <cell r="A1980" t="str">
            <v>Svenska Handelsbanken, New York Branch</v>
          </cell>
          <cell r="B1980" t="str">
            <v>UNITED STATES</v>
          </cell>
          <cell r="C1980" t="str">
            <v>Negative</v>
          </cell>
          <cell r="D1980" t="str">
            <v>Aa3</v>
          </cell>
          <cell r="E1980" t="str">
            <v>LT Bank Deposits - Dom Curr</v>
          </cell>
          <cell r="F1980" t="str">
            <v>Aa3</v>
          </cell>
          <cell r="P1980" t="str">
            <v>Not on Watch</v>
          </cell>
        </row>
        <row r="1981">
          <cell r="A1981" t="str">
            <v>Swedbank Mortgage AB</v>
          </cell>
          <cell r="B1981" t="str">
            <v>SWEDEN</v>
          </cell>
          <cell r="C1981" t="str">
            <v>Negative</v>
          </cell>
          <cell r="D1981" t="str">
            <v>A1</v>
          </cell>
          <cell r="E1981" t="str">
            <v>LT Issuer Rating</v>
          </cell>
          <cell r="J1981" t="str">
            <v>(P)A1</v>
          </cell>
          <cell r="O1981" t="str">
            <v>P-1</v>
          </cell>
          <cell r="P1981" t="str">
            <v>Not on Watch</v>
          </cell>
        </row>
        <row r="1982">
          <cell r="A1982" t="str">
            <v>Swedish Export Credit Corporation</v>
          </cell>
          <cell r="B1982" t="str">
            <v>SWEDEN</v>
          </cell>
          <cell r="C1982" t="str">
            <v>Stable</v>
          </cell>
          <cell r="D1982" t="str">
            <v>Aa1</v>
          </cell>
          <cell r="E1982" t="str">
            <v>LT Issuer Rating</v>
          </cell>
          <cell r="J1982" t="str">
            <v>Aa1</v>
          </cell>
          <cell r="K1982" t="str">
            <v>Aa2</v>
          </cell>
          <cell r="L1982" t="str">
            <v>(P)Aa3</v>
          </cell>
          <cell r="O1982" t="str">
            <v>P-1</v>
          </cell>
          <cell r="P1982" t="str">
            <v>Not On Watch</v>
          </cell>
        </row>
        <row r="1983">
          <cell r="A1983" t="str">
            <v>Swiss Bank Corporation, New York Branch</v>
          </cell>
          <cell r="B1983" t="str">
            <v>UNITED STATES</v>
          </cell>
          <cell r="C1983" t="str">
            <v>Stable</v>
          </cell>
          <cell r="D1983" t="str">
            <v>Baa3</v>
          </cell>
          <cell r="E1983" t="str">
            <v>BACKED Subordinate - Dom Curr</v>
          </cell>
          <cell r="P1983" t="str">
            <v>Not on Watch</v>
          </cell>
        </row>
        <row r="1984">
          <cell r="A1984" t="str">
            <v>Syndicate Bank, London Branch</v>
          </cell>
          <cell r="B1984" t="str">
            <v>UNITED KINGDOM</v>
          </cell>
          <cell r="C1984" t="str">
            <v>Stable (multiple)</v>
          </cell>
          <cell r="D1984" t="str">
            <v>Baa3</v>
          </cell>
          <cell r="E1984" t="str">
            <v>Senior Unsecured - Fgn Curr</v>
          </cell>
          <cell r="J1984" t="str">
            <v>Baa3</v>
          </cell>
          <cell r="K1984" t="str">
            <v>(P)Ba2</v>
          </cell>
          <cell r="L1984" t="str">
            <v>(P)Ba3</v>
          </cell>
          <cell r="P1984" t="str">
            <v>Not on Watch</v>
          </cell>
        </row>
        <row r="1985">
          <cell r="A1985" t="str">
            <v>Synovus Financial Corp.</v>
          </cell>
          <cell r="B1985" t="str">
            <v>UNITED STATES</v>
          </cell>
          <cell r="C1985" t="str">
            <v>Ratings Under Review</v>
          </cell>
          <cell r="D1985" t="str">
            <v>B1</v>
          </cell>
          <cell r="E1985" t="str">
            <v>Senior Unsecured - Dom Curr</v>
          </cell>
          <cell r="J1985" t="str">
            <v>B1</v>
          </cell>
          <cell r="K1985" t="str">
            <v>(P)B2</v>
          </cell>
          <cell r="M1985" t="str">
            <v>(P)B3</v>
          </cell>
          <cell r="N1985" t="str">
            <v>Caa1</v>
          </cell>
          <cell r="P1985" t="str">
            <v>Possible Upgrade</v>
          </cell>
        </row>
        <row r="1986">
          <cell r="A1986" t="str">
            <v>Tamweel Funding III Ltd</v>
          </cell>
          <cell r="B1986" t="str">
            <v>CAYMAN ISLANDS</v>
          </cell>
          <cell r="C1986" t="str">
            <v>Stable</v>
          </cell>
          <cell r="D1986" t="str">
            <v>Baa1</v>
          </cell>
          <cell r="E1986" t="str">
            <v>BACKED Senior Unsecured - Fgn Curr</v>
          </cell>
          <cell r="P1986" t="str">
            <v>Not on Watch</v>
          </cell>
        </row>
        <row r="1987">
          <cell r="A1987" t="str">
            <v>TD Bank US Holding Company</v>
          </cell>
          <cell r="B1987" t="str">
            <v>UNITED STATES</v>
          </cell>
          <cell r="C1987" t="str">
            <v>Stable</v>
          </cell>
          <cell r="D1987" t="str">
            <v>A1</v>
          </cell>
          <cell r="E1987" t="str">
            <v>LT Issuer Rating</v>
          </cell>
          <cell r="P1987" t="str">
            <v>Not on Watch</v>
          </cell>
        </row>
        <row r="1988">
          <cell r="A1988" t="str">
            <v>TD Capital Trust III</v>
          </cell>
          <cell r="B1988" t="str">
            <v>CANADA</v>
          </cell>
          <cell r="C1988" t="str">
            <v>Stable</v>
          </cell>
          <cell r="D1988" t="str">
            <v>A3</v>
          </cell>
          <cell r="E1988" t="str">
            <v>Junior Subordinate - Dom Curr</v>
          </cell>
          <cell r="L1988" t="str">
            <v>A3</v>
          </cell>
          <cell r="P1988" t="str">
            <v>Not on Watch</v>
          </cell>
        </row>
        <row r="1989">
          <cell r="A1989" t="str">
            <v>TD Capital Trust IV</v>
          </cell>
          <cell r="B1989" t="str">
            <v>CANADA</v>
          </cell>
          <cell r="C1989" t="str">
            <v>Stable</v>
          </cell>
          <cell r="D1989" t="str">
            <v>A3</v>
          </cell>
          <cell r="E1989" t="str">
            <v>Pref. Stock - Dom Curr</v>
          </cell>
          <cell r="M1989" t="str">
            <v>A3</v>
          </cell>
          <cell r="P1989" t="str">
            <v>Not on Watch</v>
          </cell>
        </row>
        <row r="1990">
          <cell r="A1990" t="str">
            <v>TD North America L.P.</v>
          </cell>
          <cell r="B1990" t="str">
            <v>UNITED STATES</v>
          </cell>
          <cell r="C1990" t="str">
            <v>Negative</v>
          </cell>
          <cell r="D1990" t="str">
            <v>Aa1</v>
          </cell>
          <cell r="E1990" t="str">
            <v>Senior Unsecured - Dom Curr</v>
          </cell>
          <cell r="J1990" t="str">
            <v>Aa1</v>
          </cell>
          <cell r="P1990" t="str">
            <v>Not on Watch</v>
          </cell>
        </row>
        <row r="1991">
          <cell r="A1991" t="str">
            <v>Texas Capital Bancshares, Inc.</v>
          </cell>
          <cell r="B1991" t="str">
            <v>UNITED STATES</v>
          </cell>
          <cell r="C1991" t="str">
            <v>Stable</v>
          </cell>
          <cell r="D1991" t="str">
            <v>Baa3</v>
          </cell>
          <cell r="E1991" t="str">
            <v>LT Issuer Rating - Dom Curr</v>
          </cell>
          <cell r="J1991" t="str">
            <v>(P)Baa3</v>
          </cell>
          <cell r="K1991" t="str">
            <v>Ba1</v>
          </cell>
          <cell r="M1991" t="str">
            <v>(P)Ba2</v>
          </cell>
          <cell r="P1991" t="str">
            <v>Not on Watch</v>
          </cell>
        </row>
        <row r="1992">
          <cell r="A1992" t="str">
            <v>TMB Bank Public Co. Ltd (Cayman Islands)</v>
          </cell>
          <cell r="B1992" t="str">
            <v>CAYMAN ISLANDS</v>
          </cell>
          <cell r="C1992" t="str">
            <v>Stable</v>
          </cell>
          <cell r="D1992" t="str">
            <v>(P)Baa2</v>
          </cell>
          <cell r="E1992" t="str">
            <v>Senior Unsecured MTN - Fgn Curr</v>
          </cell>
          <cell r="J1992" t="str">
            <v>(P)Baa2</v>
          </cell>
          <cell r="P1992" t="str">
            <v>Not On Watch</v>
          </cell>
        </row>
        <row r="1993">
          <cell r="A1993" t="str">
            <v>Toronto Dominion (South East Asia) Limited</v>
          </cell>
          <cell r="B1993" t="str">
            <v>SINGAPORE</v>
          </cell>
          <cell r="C1993" t="str">
            <v>Negative (multiple)</v>
          </cell>
          <cell r="D1993" t="str">
            <v>(P)Aa1</v>
          </cell>
          <cell r="E1993" t="str">
            <v>BACKED Senior Unsecured MTN - Fgn Curr</v>
          </cell>
          <cell r="O1993" t="str">
            <v>(P)P-1</v>
          </cell>
          <cell r="P1993" t="str">
            <v>Not on Watch</v>
          </cell>
        </row>
        <row r="1994">
          <cell r="A1994" t="str">
            <v>Toronto Dominion Bank (London)</v>
          </cell>
          <cell r="B1994" t="str">
            <v>CANADA</v>
          </cell>
          <cell r="C1994" t="str">
            <v>Negative (multiple)</v>
          </cell>
          <cell r="D1994" t="str">
            <v>(P)Aa1</v>
          </cell>
          <cell r="E1994" t="str">
            <v>Senior Unsecured MTN - Fgn Curr</v>
          </cell>
          <cell r="J1994" t="str">
            <v>(P)Aa1</v>
          </cell>
          <cell r="K1994" t="str">
            <v>(P)A1</v>
          </cell>
          <cell r="O1994" t="str">
            <v>P-1</v>
          </cell>
          <cell r="P1994" t="str">
            <v>Not on Watch</v>
          </cell>
        </row>
        <row r="1995">
          <cell r="A1995" t="str">
            <v>Toronto Dominion Holdings (U.S.A.), Inc.</v>
          </cell>
          <cell r="B1995" t="str">
            <v>UNITED STATES</v>
          </cell>
          <cell r="C1995" t="str">
            <v>No Outlook</v>
          </cell>
          <cell r="O1995" t="str">
            <v>P-1</v>
          </cell>
          <cell r="P1995" t="str">
            <v>Not on Watch</v>
          </cell>
        </row>
        <row r="1996">
          <cell r="A1996" t="str">
            <v>Toronto-Dominion Bank, New York Branch</v>
          </cell>
          <cell r="B1996" t="str">
            <v>UNITED STATES</v>
          </cell>
          <cell r="C1996" t="str">
            <v>Negative</v>
          </cell>
          <cell r="D1996" t="str">
            <v>Aa1</v>
          </cell>
          <cell r="E1996" t="str">
            <v>LT Bank Deposits - Dom Curr</v>
          </cell>
          <cell r="F1996" t="str">
            <v>Aa1</v>
          </cell>
          <cell r="P1996" t="str">
            <v>Not on Watch</v>
          </cell>
        </row>
        <row r="1997">
          <cell r="A1997" t="str">
            <v>TOTTA (IRELAND) p.l.c.</v>
          </cell>
          <cell r="B1997" t="str">
            <v>IRELAND</v>
          </cell>
          <cell r="C1997" t="str">
            <v>No Outlook</v>
          </cell>
          <cell r="O1997" t="str">
            <v>NP</v>
          </cell>
          <cell r="P1997" t="str">
            <v>Not on Watch</v>
          </cell>
        </row>
        <row r="1998">
          <cell r="A1998" t="str">
            <v>Trustmark Corporation</v>
          </cell>
          <cell r="B1998" t="str">
            <v>UNITED STATES</v>
          </cell>
          <cell r="C1998" t="str">
            <v>Negative</v>
          </cell>
          <cell r="D1998" t="str">
            <v>Baa1</v>
          </cell>
          <cell r="E1998" t="str">
            <v>LT Issuer Rating</v>
          </cell>
          <cell r="P1998" t="str">
            <v>Not on Watch</v>
          </cell>
        </row>
        <row r="1999">
          <cell r="A1999" t="str">
            <v>U.S. Bancorp</v>
          </cell>
          <cell r="B1999" t="str">
            <v>UNITED STATES</v>
          </cell>
          <cell r="C1999" t="str">
            <v>Stable</v>
          </cell>
          <cell r="D1999" t="str">
            <v>A1</v>
          </cell>
          <cell r="E1999" t="str">
            <v>LT Issuer Rating</v>
          </cell>
          <cell r="J1999" t="str">
            <v>A1</v>
          </cell>
          <cell r="K1999" t="str">
            <v>A2</v>
          </cell>
          <cell r="L1999" t="str">
            <v>A3</v>
          </cell>
          <cell r="M1999" t="str">
            <v>Baa1</v>
          </cell>
          <cell r="N1999" t="str">
            <v>Baa1</v>
          </cell>
          <cell r="O1999" t="str">
            <v>P-1</v>
          </cell>
          <cell r="P1999" t="str">
            <v>Not on Watch</v>
          </cell>
        </row>
        <row r="2000">
          <cell r="A2000" t="str">
            <v>U.S. Bancorp (Old)</v>
          </cell>
          <cell r="B2000" t="str">
            <v>UNITED STATES</v>
          </cell>
          <cell r="C2000" t="str">
            <v>Stable</v>
          </cell>
          <cell r="D2000" t="str">
            <v>A2</v>
          </cell>
          <cell r="E2000" t="str">
            <v>BACKED Subordinate - Dom Curr</v>
          </cell>
          <cell r="P2000" t="str">
            <v>Not on Watch</v>
          </cell>
        </row>
        <row r="2001">
          <cell r="A2001" t="str">
            <v>U.S. Bank National Association, Canada Br.</v>
          </cell>
          <cell r="B2001" t="str">
            <v>CANADA</v>
          </cell>
          <cell r="C2001" t="str">
            <v>No Outlook</v>
          </cell>
          <cell r="O2001" t="str">
            <v>P-1</v>
          </cell>
          <cell r="P2001" t="str">
            <v>Not on Watch</v>
          </cell>
        </row>
        <row r="2002">
          <cell r="A2002" t="str">
            <v>UBI Banca International S.A.</v>
          </cell>
          <cell r="B2002" t="str">
            <v>LUXEMBOURG</v>
          </cell>
          <cell r="C2002" t="str">
            <v>No Outlook</v>
          </cell>
          <cell r="O2002" t="str">
            <v>P-3</v>
          </cell>
          <cell r="P2002" t="str">
            <v>Not on Watch</v>
          </cell>
        </row>
        <row r="2003">
          <cell r="A2003" t="str">
            <v>UBS AG, Australian Branch</v>
          </cell>
          <cell r="B2003" t="str">
            <v>AUSTRALIA</v>
          </cell>
          <cell r="C2003" t="str">
            <v>Negative (multiple)</v>
          </cell>
          <cell r="D2003" t="str">
            <v>A2</v>
          </cell>
          <cell r="E2003" t="str">
            <v>Senior Unsecured - Dom Curr</v>
          </cell>
          <cell r="J2003" t="str">
            <v>A2</v>
          </cell>
          <cell r="K2003" t="str">
            <v>(P)Baa3</v>
          </cell>
          <cell r="O2003" t="str">
            <v>P-1</v>
          </cell>
          <cell r="P2003" t="str">
            <v>Not on Watch</v>
          </cell>
        </row>
        <row r="2004">
          <cell r="A2004" t="str">
            <v>UBS AG, Jersey Branch</v>
          </cell>
          <cell r="B2004" t="str">
            <v>JERSEY</v>
          </cell>
          <cell r="C2004" t="str">
            <v>Negative (multiple)</v>
          </cell>
          <cell r="D2004" t="str">
            <v>A2</v>
          </cell>
          <cell r="E2004" t="str">
            <v>Senior Unsecured - Fgn Curr</v>
          </cell>
          <cell r="J2004" t="str">
            <v>A2</v>
          </cell>
          <cell r="K2004" t="str">
            <v>Baa3</v>
          </cell>
          <cell r="O2004" t="str">
            <v>(P)P-1</v>
          </cell>
          <cell r="P2004" t="str">
            <v>Not On Watch</v>
          </cell>
        </row>
        <row r="2005">
          <cell r="A2005" t="str">
            <v>UBS AG, London Branch</v>
          </cell>
          <cell r="B2005" t="str">
            <v>UNITED KINGDOM</v>
          </cell>
          <cell r="C2005" t="str">
            <v>Negative (multiple)</v>
          </cell>
          <cell r="D2005" t="str">
            <v>A2</v>
          </cell>
          <cell r="E2005" t="str">
            <v>Senior Unsecured</v>
          </cell>
          <cell r="J2005" t="str">
            <v>A2</v>
          </cell>
          <cell r="K2005" t="str">
            <v>(P)Baa3</v>
          </cell>
          <cell r="O2005" t="str">
            <v>P-1</v>
          </cell>
          <cell r="P2005" t="str">
            <v>Not On Watch</v>
          </cell>
        </row>
        <row r="2006">
          <cell r="A2006" t="str">
            <v>UBS AG, New York Branch</v>
          </cell>
          <cell r="B2006" t="str">
            <v>UNITED STATES</v>
          </cell>
          <cell r="C2006" t="str">
            <v>Negative (multiple)</v>
          </cell>
          <cell r="D2006" t="str">
            <v>(P)A2</v>
          </cell>
          <cell r="E2006" t="str">
            <v>LT Deposit Note/CD Program - Dom Curr</v>
          </cell>
          <cell r="F2006" t="str">
            <v>(P)A2</v>
          </cell>
          <cell r="J2006" t="str">
            <v>(P)A2</v>
          </cell>
          <cell r="K2006" t="str">
            <v>(P)Baa3</v>
          </cell>
          <cell r="O2006" t="str">
            <v>(P)P-1</v>
          </cell>
          <cell r="P2006" t="str">
            <v>Not on Watch</v>
          </cell>
        </row>
        <row r="2007">
          <cell r="A2007" t="str">
            <v>UBS AG, Stamford Branch</v>
          </cell>
          <cell r="B2007" t="str">
            <v>UNITED STATES</v>
          </cell>
          <cell r="C2007" t="str">
            <v>Negative (multiple)</v>
          </cell>
          <cell r="D2007" t="str">
            <v>A2</v>
          </cell>
          <cell r="E2007" t="str">
            <v>LT Deposit Note/CD Program - Dom Curr</v>
          </cell>
          <cell r="F2007" t="str">
            <v>(P)A2</v>
          </cell>
          <cell r="J2007" t="str">
            <v>A2</v>
          </cell>
          <cell r="K2007" t="str">
            <v>(P)Baa3</v>
          </cell>
          <cell r="O2007" t="str">
            <v>(P)P-1</v>
          </cell>
          <cell r="P2007" t="str">
            <v>Not on Watch</v>
          </cell>
        </row>
        <row r="2008">
          <cell r="A2008" t="str">
            <v>UBS Capital Securities (Jersey) LTD</v>
          </cell>
          <cell r="B2008" t="str">
            <v>JERSEY</v>
          </cell>
          <cell r="C2008" t="str">
            <v>Stable</v>
          </cell>
          <cell r="D2008" t="str">
            <v>Ba2</v>
          </cell>
          <cell r="E2008" t="str">
            <v>BACKED Pref. Stock Non-cumulative - Fgn Curr</v>
          </cell>
          <cell r="P2008" t="str">
            <v>Not on Watch</v>
          </cell>
        </row>
        <row r="2009">
          <cell r="A2009" t="str">
            <v>UBS Finance (Curacao) N.V.</v>
          </cell>
          <cell r="B2009" t="str">
            <v>CURACAO</v>
          </cell>
          <cell r="C2009" t="str">
            <v>Negative</v>
          </cell>
          <cell r="D2009" t="str">
            <v>A2</v>
          </cell>
          <cell r="E2009" t="str">
            <v>BACKED Senior Unsecured - Fgn Curr</v>
          </cell>
          <cell r="P2009" t="str">
            <v>Not on Watch</v>
          </cell>
        </row>
        <row r="2010">
          <cell r="A2010" t="str">
            <v>UBS Finance (Delaware), LLC.</v>
          </cell>
          <cell r="B2010" t="str">
            <v>UNITED STATES</v>
          </cell>
          <cell r="C2010" t="str">
            <v>No Outlook</v>
          </cell>
          <cell r="O2010" t="str">
            <v>P-1</v>
          </cell>
          <cell r="P2010" t="str">
            <v>Not on Watch</v>
          </cell>
        </row>
        <row r="2011">
          <cell r="A2011" t="str">
            <v>UBS Limited</v>
          </cell>
          <cell r="B2011" t="str">
            <v>UNITED KINGDOM</v>
          </cell>
          <cell r="C2011" t="str">
            <v>Negative</v>
          </cell>
          <cell r="D2011" t="str">
            <v>A2</v>
          </cell>
          <cell r="E2011" t="str">
            <v>BACKED LT Issuer Rating</v>
          </cell>
          <cell r="O2011" t="str">
            <v>P-1</v>
          </cell>
          <cell r="P2011" t="str">
            <v>Not on Watch</v>
          </cell>
        </row>
        <row r="2012">
          <cell r="A2012" t="str">
            <v>UBS Preferred Funding (Jersey) Ltd.</v>
          </cell>
          <cell r="B2012" t="str">
            <v>JERSEY</v>
          </cell>
          <cell r="C2012" t="str">
            <v>Stable</v>
          </cell>
          <cell r="D2012" t="str">
            <v>Ba2</v>
          </cell>
          <cell r="E2012" t="str">
            <v>BACKED Pref. Stock Non-cumulative - Fgn Curr</v>
          </cell>
          <cell r="P2012" t="str">
            <v>Not on Watch</v>
          </cell>
        </row>
        <row r="2013">
          <cell r="A2013" t="str">
            <v>UBS Preferred Funding Trust II</v>
          </cell>
          <cell r="B2013" t="str">
            <v>UNITED STATES</v>
          </cell>
          <cell r="C2013" t="str">
            <v>Stable</v>
          </cell>
          <cell r="D2013" t="str">
            <v>Ba2</v>
          </cell>
          <cell r="E2013" t="str">
            <v>BACKED Pref. Stock Non-cumulative - Dom Curr</v>
          </cell>
          <cell r="P2013" t="str">
            <v>Not on Watch</v>
          </cell>
        </row>
        <row r="2014">
          <cell r="A2014" t="str">
            <v>UBS Preferred Funding Trust IV</v>
          </cell>
          <cell r="B2014" t="str">
            <v>UNITED STATES</v>
          </cell>
          <cell r="C2014" t="str">
            <v>Stable</v>
          </cell>
          <cell r="D2014" t="str">
            <v>Ba2</v>
          </cell>
          <cell r="E2014" t="str">
            <v>BACKED Pref. Stock Non-cumulative - Dom Curr</v>
          </cell>
          <cell r="P2014" t="str">
            <v>Not on Watch</v>
          </cell>
        </row>
        <row r="2015">
          <cell r="A2015" t="str">
            <v>UBS Preferred Funding Trust V</v>
          </cell>
          <cell r="B2015" t="str">
            <v>UNITED STATES</v>
          </cell>
          <cell r="C2015" t="str">
            <v>Stable</v>
          </cell>
          <cell r="D2015" t="str">
            <v>Ba2</v>
          </cell>
          <cell r="E2015" t="str">
            <v>BACKED Pref. Stock Non-cumulative - Dom Curr</v>
          </cell>
          <cell r="P2015" t="str">
            <v>Not on Watch</v>
          </cell>
        </row>
        <row r="2016">
          <cell r="A2016" t="str">
            <v>Ulster Bank Finance PLC</v>
          </cell>
          <cell r="B2016" t="str">
            <v>IRELAND</v>
          </cell>
          <cell r="C2016" t="str">
            <v>No Outlook</v>
          </cell>
          <cell r="O2016" t="str">
            <v>P-3</v>
          </cell>
          <cell r="P2016" t="str">
            <v>Not on Watch</v>
          </cell>
        </row>
        <row r="2017">
          <cell r="A2017" t="str">
            <v>Unicredit Bank AG, Hong Kong Branch</v>
          </cell>
          <cell r="B2017" t="str">
            <v>HONG KONG</v>
          </cell>
          <cell r="C2017" t="str">
            <v>Negative (multiple)</v>
          </cell>
          <cell r="D2017" t="str">
            <v>(P)Baa1</v>
          </cell>
          <cell r="E2017" t="str">
            <v>Senior Unsecured MTN - Fgn Curr</v>
          </cell>
          <cell r="J2017" t="str">
            <v>(P)Baa1</v>
          </cell>
          <cell r="K2017" t="str">
            <v>(P)Ba1</v>
          </cell>
          <cell r="O2017" t="str">
            <v>(P)P-2</v>
          </cell>
          <cell r="P2017" t="str">
            <v>Not on Watch</v>
          </cell>
        </row>
        <row r="2018">
          <cell r="A2018" t="str">
            <v>Unicredit Bank AG, Singapore Branch</v>
          </cell>
          <cell r="B2018" t="str">
            <v>SINGAPORE</v>
          </cell>
          <cell r="C2018" t="str">
            <v>Negative (multiple)</v>
          </cell>
          <cell r="D2018" t="str">
            <v>(P)Baa1</v>
          </cell>
          <cell r="E2018" t="str">
            <v>Senior Unsecured MTN - Fgn Curr</v>
          </cell>
          <cell r="J2018" t="str">
            <v>(P)Baa1</v>
          </cell>
          <cell r="K2018" t="str">
            <v>(P)Ba1</v>
          </cell>
          <cell r="O2018" t="str">
            <v>(P)P-2</v>
          </cell>
          <cell r="P2018" t="str">
            <v>Not on Watch</v>
          </cell>
        </row>
        <row r="2019">
          <cell r="A2019" t="str">
            <v>Unicredit Bank AG, Tokyo Branch</v>
          </cell>
          <cell r="B2019" t="str">
            <v>JAPAN</v>
          </cell>
          <cell r="C2019" t="str">
            <v>Negative (multiple)</v>
          </cell>
          <cell r="D2019" t="str">
            <v>(P)Baa1</v>
          </cell>
          <cell r="E2019" t="str">
            <v>Senior Unsecured MTN - Fgn Curr</v>
          </cell>
          <cell r="J2019" t="str">
            <v>(P)Baa1</v>
          </cell>
          <cell r="K2019" t="str">
            <v>(P)Ba1</v>
          </cell>
          <cell r="O2019" t="str">
            <v>P-2</v>
          </cell>
          <cell r="P2019" t="str">
            <v>Not on Watch</v>
          </cell>
        </row>
        <row r="2020">
          <cell r="A2020" t="str">
            <v>UniCredit Bank Ireland p.l.c.</v>
          </cell>
          <cell r="B2020" t="str">
            <v>IRELAND</v>
          </cell>
          <cell r="C2020" t="str">
            <v>Negative</v>
          </cell>
          <cell r="D2020" t="str">
            <v>Baa2</v>
          </cell>
          <cell r="E2020" t="str">
            <v>BACKED Senior Unsecured - Fgn Curr</v>
          </cell>
          <cell r="O2020" t="str">
            <v>P-2</v>
          </cell>
          <cell r="P2020" t="str">
            <v>Not on Watch</v>
          </cell>
        </row>
        <row r="2021">
          <cell r="A2021" t="str">
            <v>UniCredit Int'l Bank (Luxembourg) S.A.</v>
          </cell>
          <cell r="B2021" t="str">
            <v>LUXEMBOURG</v>
          </cell>
          <cell r="C2021" t="str">
            <v>Negative (multiple)</v>
          </cell>
          <cell r="D2021" t="str">
            <v>Baa2</v>
          </cell>
          <cell r="E2021" t="str">
            <v>BACKED Senior Unsecured - Fgn Curr</v>
          </cell>
          <cell r="O2021" t="str">
            <v>P-2</v>
          </cell>
          <cell r="P2021" t="str">
            <v>Not on Watch</v>
          </cell>
        </row>
        <row r="2022">
          <cell r="A2022" t="str">
            <v>UniCredit Luxembourg Finance S.A.</v>
          </cell>
          <cell r="B2022" t="str">
            <v>LUXEMBOURG</v>
          </cell>
          <cell r="C2022" t="str">
            <v>Negative (multiple)</v>
          </cell>
          <cell r="D2022" t="str">
            <v>(P)Baa2</v>
          </cell>
          <cell r="E2022" t="str">
            <v>BACKED Senior Unsecured MTN - Fgn Curr</v>
          </cell>
          <cell r="O2022" t="str">
            <v>(P)P-2</v>
          </cell>
          <cell r="P2022" t="str">
            <v>Not on Watch</v>
          </cell>
        </row>
        <row r="2023">
          <cell r="A2023" t="str">
            <v>UniCredito Italiano Capital Trust III</v>
          </cell>
          <cell r="B2023" t="str">
            <v>UNITED STATES</v>
          </cell>
          <cell r="C2023" t="str">
            <v>Stable</v>
          </cell>
          <cell r="D2023" t="str">
            <v>B1</v>
          </cell>
          <cell r="E2023" t="str">
            <v>BACKED Pref. Stock Non-cumulative - Fgn Curr</v>
          </cell>
          <cell r="P2023" t="str">
            <v>Not on Watch</v>
          </cell>
        </row>
        <row r="2024">
          <cell r="A2024" t="str">
            <v>UniCredito Italiano Capital Trust IV</v>
          </cell>
          <cell r="B2024" t="str">
            <v>UNITED STATES</v>
          </cell>
          <cell r="C2024" t="str">
            <v>Stable</v>
          </cell>
          <cell r="D2024" t="str">
            <v>B1</v>
          </cell>
          <cell r="E2024" t="str">
            <v>BACKED Pref. Stock Non-cumulative - Fgn Curr</v>
          </cell>
          <cell r="P2024" t="str">
            <v>Not on Watch</v>
          </cell>
        </row>
        <row r="2025">
          <cell r="A2025" t="str">
            <v>UniCredito Italiano Delaware, Inc.</v>
          </cell>
          <cell r="B2025" t="str">
            <v>UNITED STATES</v>
          </cell>
          <cell r="C2025" t="str">
            <v>No Outlook</v>
          </cell>
          <cell r="O2025" t="str">
            <v>P-2</v>
          </cell>
          <cell r="P2025" t="str">
            <v>Not on Watch</v>
          </cell>
        </row>
        <row r="2026">
          <cell r="A2026" t="str">
            <v>Unicredito SpA, New York Branch</v>
          </cell>
          <cell r="B2026" t="str">
            <v>UNITED STATES</v>
          </cell>
          <cell r="C2026" t="str">
            <v>Negative</v>
          </cell>
          <cell r="D2026" t="str">
            <v>Baa2</v>
          </cell>
          <cell r="E2026" t="str">
            <v>LT Bank Deposits - Dom Curr</v>
          </cell>
          <cell r="F2026" t="str">
            <v>Baa2</v>
          </cell>
          <cell r="P2026" t="str">
            <v>Not on Watch</v>
          </cell>
        </row>
        <row r="2027">
          <cell r="A2027" t="str">
            <v>UNIFIN</v>
          </cell>
          <cell r="B2027" t="str">
            <v>RUSSIA</v>
          </cell>
          <cell r="C2027" t="str">
            <v>No Outlook</v>
          </cell>
          <cell r="P2027" t="str">
            <v>Not on Watch</v>
          </cell>
        </row>
        <row r="2028">
          <cell r="A2028" t="str">
            <v>Union Bank of India, Hong Kong Branch</v>
          </cell>
          <cell r="B2028" t="str">
            <v>HONG KONG</v>
          </cell>
          <cell r="C2028" t="str">
            <v>Stable (multiple)</v>
          </cell>
          <cell r="D2028" t="str">
            <v>Baa3</v>
          </cell>
          <cell r="E2028" t="str">
            <v>Senior Unsecured - Fgn Curr</v>
          </cell>
          <cell r="J2028" t="str">
            <v>Baa3</v>
          </cell>
          <cell r="K2028" t="str">
            <v>(P)Ba2</v>
          </cell>
          <cell r="L2028" t="str">
            <v>(P)Ba3</v>
          </cell>
          <cell r="P2028" t="str">
            <v>Not on Watch</v>
          </cell>
        </row>
        <row r="2029">
          <cell r="A2029" t="str">
            <v>Union Planters Preferred Funding Corp.</v>
          </cell>
          <cell r="B2029" t="str">
            <v>UNITED STATES</v>
          </cell>
          <cell r="C2029" t="str">
            <v>Stable</v>
          </cell>
          <cell r="D2029" t="str">
            <v>Ba3</v>
          </cell>
          <cell r="E2029" t="str">
            <v>Pref. Stock Non-cumulative - Dom Curr</v>
          </cell>
          <cell r="P2029" t="str">
            <v>Not on Watch</v>
          </cell>
        </row>
        <row r="2030">
          <cell r="A2030" t="str">
            <v>United Overseas Bank Limited, Sydney Branch</v>
          </cell>
          <cell r="B2030" t="str">
            <v>AUSTRALIA</v>
          </cell>
          <cell r="C2030" t="str">
            <v>Stable</v>
          </cell>
          <cell r="D2030" t="str">
            <v>Aa1</v>
          </cell>
          <cell r="E2030" t="str">
            <v>Senior Unsecured - Dom Curr</v>
          </cell>
          <cell r="J2030" t="str">
            <v>Aa1</v>
          </cell>
          <cell r="O2030" t="str">
            <v>(P)P-1</v>
          </cell>
          <cell r="P2030" t="str">
            <v>Not on Watch</v>
          </cell>
        </row>
        <row r="2031">
          <cell r="A2031" t="str">
            <v>UOB Cayman I Limited</v>
          </cell>
          <cell r="B2031" t="str">
            <v>SINGAPORE</v>
          </cell>
          <cell r="C2031" t="str">
            <v>Stable</v>
          </cell>
          <cell r="D2031" t="str">
            <v>A3</v>
          </cell>
          <cell r="E2031" t="str">
            <v>BACKED Pref. Stock Non-cumulative - Fgn Curr</v>
          </cell>
          <cell r="P2031" t="str">
            <v>Not on Watch</v>
          </cell>
        </row>
        <row r="2032">
          <cell r="A2032" t="str">
            <v>UOB Funding LLC</v>
          </cell>
          <cell r="B2032" t="str">
            <v>UNITED STATES</v>
          </cell>
          <cell r="C2032" t="str">
            <v>Stable</v>
          </cell>
          <cell r="O2032" t="str">
            <v>P-1</v>
          </cell>
          <cell r="P2032" t="str">
            <v>Not on Watch</v>
          </cell>
        </row>
        <row r="2033">
          <cell r="A2033" t="str">
            <v>USB Capital IX</v>
          </cell>
          <cell r="B2033" t="str">
            <v>UNITED STATES</v>
          </cell>
          <cell r="C2033" t="str">
            <v>Stable</v>
          </cell>
          <cell r="D2033" t="str">
            <v>Baa1</v>
          </cell>
          <cell r="E2033" t="str">
            <v>Pref. Stock - Dom Curr</v>
          </cell>
          <cell r="M2033" t="str">
            <v>Baa1</v>
          </cell>
          <cell r="P2033" t="str">
            <v>Not on Watch</v>
          </cell>
        </row>
        <row r="2034">
          <cell r="A2034" t="str">
            <v>USB Realty Corp.</v>
          </cell>
          <cell r="B2034" t="str">
            <v>UNITED STATES</v>
          </cell>
          <cell r="C2034" t="str">
            <v>Stable</v>
          </cell>
          <cell r="D2034" t="str">
            <v>Baa1</v>
          </cell>
          <cell r="E2034" t="str">
            <v>Pref. Stock Non-cumulative - Dom Curr</v>
          </cell>
          <cell r="P2034" t="str">
            <v>Not on Watch</v>
          </cell>
        </row>
        <row r="2035">
          <cell r="A2035" t="str">
            <v>UT2 Funding plc</v>
          </cell>
          <cell r="B2035" t="str">
            <v>IRELAND</v>
          </cell>
          <cell r="C2035" t="str">
            <v>Stable</v>
          </cell>
          <cell r="D2035" t="str">
            <v>B1</v>
          </cell>
          <cell r="E2035" t="str">
            <v>Junior Subordinate - Dom Curr</v>
          </cell>
          <cell r="L2035" t="str">
            <v>B1</v>
          </cell>
          <cell r="P2035" t="str">
            <v>Not on Watch</v>
          </cell>
        </row>
        <row r="2036">
          <cell r="A2036" t="str">
            <v>Volkswagen Financial Services AG</v>
          </cell>
          <cell r="B2036" t="str">
            <v>GERMANY</v>
          </cell>
          <cell r="C2036" t="str">
            <v>Positive</v>
          </cell>
          <cell r="D2036" t="str">
            <v>A3</v>
          </cell>
          <cell r="E2036" t="str">
            <v>Senior Unsecured - Dom Curr</v>
          </cell>
          <cell r="J2036" t="str">
            <v>A3</v>
          </cell>
          <cell r="O2036" t="str">
            <v>P-2</v>
          </cell>
          <cell r="P2036" t="str">
            <v>Not on Watch</v>
          </cell>
        </row>
        <row r="2037">
          <cell r="A2037" t="str">
            <v>Vontobel Holding AG</v>
          </cell>
          <cell r="B2037" t="str">
            <v>SWITZERLAND</v>
          </cell>
          <cell r="C2037" t="str">
            <v>Negative</v>
          </cell>
          <cell r="D2037" t="str">
            <v>A3</v>
          </cell>
          <cell r="E2037" t="str">
            <v>LT Issuer Rating - Fgn Curr</v>
          </cell>
          <cell r="P2037" t="str">
            <v>Not on Watch</v>
          </cell>
        </row>
        <row r="2038">
          <cell r="A2038" t="str">
            <v>VTB Capital S.A.</v>
          </cell>
          <cell r="B2038" t="str">
            <v>LUXEMBOURG</v>
          </cell>
          <cell r="C2038" t="str">
            <v>Negative</v>
          </cell>
          <cell r="D2038" t="str">
            <v>Baa2</v>
          </cell>
          <cell r="E2038" t="str">
            <v>Senior Unsecured - Fgn Curr</v>
          </cell>
          <cell r="J2038" t="str">
            <v>Baa2</v>
          </cell>
          <cell r="P2038" t="str">
            <v>Not on Watch</v>
          </cell>
        </row>
        <row r="2039">
          <cell r="A2039" t="str">
            <v>Wachovia Capital Trust II</v>
          </cell>
          <cell r="B2039" t="str">
            <v>UNITED STATES</v>
          </cell>
          <cell r="C2039" t="str">
            <v>Stable</v>
          </cell>
          <cell r="D2039" t="str">
            <v>Baa1</v>
          </cell>
          <cell r="E2039" t="str">
            <v>BACKED Pref. Stock - Dom Curr</v>
          </cell>
          <cell r="P2039" t="str">
            <v>Not on Watch</v>
          </cell>
        </row>
        <row r="2040">
          <cell r="A2040" t="str">
            <v>Wachovia Capital Trust III</v>
          </cell>
          <cell r="B2040" t="str">
            <v>UNITED STATES</v>
          </cell>
          <cell r="C2040" t="str">
            <v>Stable</v>
          </cell>
          <cell r="D2040" t="str">
            <v>Baa3</v>
          </cell>
          <cell r="E2040" t="str">
            <v>BACKED Pref. Stock - Dom Curr</v>
          </cell>
          <cell r="P2040" t="str">
            <v>Not on Watch</v>
          </cell>
        </row>
        <row r="2041">
          <cell r="A2041" t="str">
            <v>Wachovia Corporation</v>
          </cell>
          <cell r="B2041" t="str">
            <v>UNITED STATES</v>
          </cell>
          <cell r="C2041" t="str">
            <v>Stable</v>
          </cell>
          <cell r="D2041" t="str">
            <v>A2</v>
          </cell>
          <cell r="E2041" t="str">
            <v>BACKED Senior Unsecured - Fgn Curr</v>
          </cell>
          <cell r="P2041" t="str">
            <v>Not on Watch</v>
          </cell>
        </row>
        <row r="2042">
          <cell r="A2042" t="str">
            <v>Wachovia Corporation (Old)</v>
          </cell>
          <cell r="B2042" t="str">
            <v>UNITED STATES</v>
          </cell>
          <cell r="C2042" t="str">
            <v>Stable</v>
          </cell>
          <cell r="D2042" t="str">
            <v>A3</v>
          </cell>
          <cell r="E2042" t="str">
            <v>BACKED Subordinate - Dom Curr</v>
          </cell>
          <cell r="P2042" t="str">
            <v>Not on Watch</v>
          </cell>
        </row>
        <row r="2043">
          <cell r="A2043" t="str">
            <v>Webster Capital Trust IV</v>
          </cell>
          <cell r="B2043" t="str">
            <v>UNITED STATES</v>
          </cell>
          <cell r="C2043" t="str">
            <v>Stable</v>
          </cell>
          <cell r="D2043" t="str">
            <v>Baa3</v>
          </cell>
          <cell r="E2043" t="str">
            <v>BACKED Pref. Stock - Dom Curr</v>
          </cell>
          <cell r="P2043" t="str">
            <v>Not on Watch</v>
          </cell>
        </row>
        <row r="2044">
          <cell r="A2044" t="str">
            <v>Webster Financial Corporation</v>
          </cell>
          <cell r="B2044" t="str">
            <v>UNITED STATES</v>
          </cell>
          <cell r="C2044" t="str">
            <v>Stable</v>
          </cell>
          <cell r="D2044" t="str">
            <v>Baa1</v>
          </cell>
          <cell r="E2044" t="str">
            <v>LT Issuer Rating</v>
          </cell>
          <cell r="J2044" t="str">
            <v>Baa1</v>
          </cell>
          <cell r="K2044" t="str">
            <v>(P)Baa2</v>
          </cell>
          <cell r="M2044" t="str">
            <v>(P)Baa3</v>
          </cell>
          <cell r="N2044" t="str">
            <v>Ba1</v>
          </cell>
          <cell r="P2044" t="str">
            <v>Not on Watch</v>
          </cell>
        </row>
        <row r="2045">
          <cell r="A2045" t="str">
            <v>Wells Fargo &amp; Company</v>
          </cell>
          <cell r="B2045" t="str">
            <v>UNITED STATES</v>
          </cell>
          <cell r="C2045" t="str">
            <v>Stable</v>
          </cell>
          <cell r="D2045" t="str">
            <v>A2</v>
          </cell>
          <cell r="E2045" t="str">
            <v>LT Issuer Rating</v>
          </cell>
          <cell r="J2045" t="str">
            <v>A2</v>
          </cell>
          <cell r="K2045" t="str">
            <v>A3</v>
          </cell>
          <cell r="M2045" t="str">
            <v>(P)Baa2</v>
          </cell>
          <cell r="N2045" t="str">
            <v>Baa3</v>
          </cell>
          <cell r="O2045" t="str">
            <v>P-1</v>
          </cell>
          <cell r="P2045" t="str">
            <v>Not On Watch</v>
          </cell>
        </row>
        <row r="2046">
          <cell r="A2046" t="str">
            <v>Wells Fargo Capital II</v>
          </cell>
          <cell r="B2046" t="str">
            <v>UNITED STATES</v>
          </cell>
          <cell r="C2046" t="str">
            <v>Stable</v>
          </cell>
          <cell r="D2046" t="str">
            <v>Baa1</v>
          </cell>
          <cell r="E2046" t="str">
            <v>BACKED Pref. Stock - Dom Curr</v>
          </cell>
          <cell r="P2046" t="str">
            <v>Not on Watch</v>
          </cell>
        </row>
        <row r="2047">
          <cell r="A2047" t="str">
            <v>Wells Fargo Capital X</v>
          </cell>
          <cell r="B2047" t="str">
            <v>UNITED STATES</v>
          </cell>
          <cell r="C2047" t="str">
            <v>Stable</v>
          </cell>
          <cell r="D2047" t="str">
            <v>Baa1</v>
          </cell>
          <cell r="E2047" t="str">
            <v>BACKED Pref. Stock - Dom Curr</v>
          </cell>
          <cell r="P2047" t="str">
            <v>Not on Watch</v>
          </cell>
        </row>
        <row r="2048">
          <cell r="A2048" t="str">
            <v>Westpac Banking Corp. (London Branch)</v>
          </cell>
          <cell r="B2048" t="str">
            <v>UNITED KINGDOM</v>
          </cell>
          <cell r="C2048" t="str">
            <v>Stable</v>
          </cell>
          <cell r="D2048" t="str">
            <v>(P)Aa2</v>
          </cell>
          <cell r="E2048" t="str">
            <v>Senior Unsecured MTN - Fgn Curr</v>
          </cell>
          <cell r="J2048" t="str">
            <v>(P)Aa2</v>
          </cell>
          <cell r="O2048" t="str">
            <v>P-1</v>
          </cell>
          <cell r="P2048" t="str">
            <v>Not on Watch</v>
          </cell>
        </row>
        <row r="2049">
          <cell r="A2049" t="str">
            <v>Westpac Banking Corp. (NY)</v>
          </cell>
          <cell r="B2049" t="str">
            <v>UNITED STATES</v>
          </cell>
          <cell r="C2049" t="str">
            <v>Stable</v>
          </cell>
          <cell r="D2049" t="str">
            <v>(P)Aa2</v>
          </cell>
          <cell r="E2049" t="str">
            <v>LT Deposit Note/CD Program - Dom Curr</v>
          </cell>
          <cell r="F2049" t="str">
            <v>(P)Aa2</v>
          </cell>
          <cell r="O2049" t="str">
            <v>(P)P-1</v>
          </cell>
          <cell r="P2049" t="str">
            <v>Not on Watch</v>
          </cell>
        </row>
        <row r="2050">
          <cell r="A2050" t="str">
            <v>Westpac Banking Corporation, Hong Kong Branch</v>
          </cell>
          <cell r="B2050" t="str">
            <v>HONG KONG</v>
          </cell>
          <cell r="C2050" t="str">
            <v>Stable</v>
          </cell>
          <cell r="D2050" t="str">
            <v>(P)Aa2</v>
          </cell>
          <cell r="E2050" t="str">
            <v>LT Deposit Note/CD Program - Fgn Curr</v>
          </cell>
          <cell r="F2050" t="str">
            <v>(P)Aa2</v>
          </cell>
          <cell r="O2050" t="str">
            <v>(P)P-1</v>
          </cell>
          <cell r="P2050" t="str">
            <v>Not on Watch</v>
          </cell>
        </row>
        <row r="2051">
          <cell r="A2051" t="str">
            <v>Westpac Capital Corporation</v>
          </cell>
          <cell r="B2051" t="str">
            <v>AUSTRALIA</v>
          </cell>
          <cell r="C2051" t="str">
            <v>Stable</v>
          </cell>
          <cell r="O2051" t="str">
            <v>P-1</v>
          </cell>
          <cell r="P2051" t="str">
            <v>Not on Watch</v>
          </cell>
        </row>
        <row r="2052">
          <cell r="A2052" t="str">
            <v>WestPac Capital Trust IV</v>
          </cell>
          <cell r="B2052" t="str">
            <v>UNITED STATES</v>
          </cell>
          <cell r="C2052" t="str">
            <v>Stable</v>
          </cell>
          <cell r="D2052" t="str">
            <v>Baa1</v>
          </cell>
          <cell r="E2052" t="str">
            <v>Pref. Stock Non-cumulative - Dom Curr</v>
          </cell>
          <cell r="P2052" t="str">
            <v>Not on Watch</v>
          </cell>
        </row>
        <row r="2053">
          <cell r="A2053" t="str">
            <v>Westpac Europe Limited</v>
          </cell>
          <cell r="B2053" t="str">
            <v>UNITED KINGDOM</v>
          </cell>
          <cell r="C2053" t="str">
            <v>Stable</v>
          </cell>
          <cell r="D2053" t="str">
            <v>Aa2</v>
          </cell>
          <cell r="E2053" t="str">
            <v>LT Issuer Rating - Fgn Curr</v>
          </cell>
          <cell r="O2053" t="str">
            <v>P-1</v>
          </cell>
          <cell r="P2053" t="str">
            <v>Not on Watch</v>
          </cell>
        </row>
        <row r="2054">
          <cell r="A2054" t="str">
            <v>Westpac Securities NZ Limited</v>
          </cell>
          <cell r="B2054" t="str">
            <v>NEW ZEALAND</v>
          </cell>
          <cell r="C2054" t="str">
            <v>Stable</v>
          </cell>
          <cell r="D2054" t="str">
            <v>Aa3</v>
          </cell>
          <cell r="E2054" t="str">
            <v>LT Issuer Rating - Fgn Curr</v>
          </cell>
          <cell r="O2054" t="str">
            <v>P-1</v>
          </cell>
          <cell r="P2054" t="str">
            <v>Not on Watch</v>
          </cell>
        </row>
        <row r="2055">
          <cell r="A2055" t="str">
            <v>Westpac Securities NZ Limited, London Br</v>
          </cell>
          <cell r="B2055" t="str">
            <v>UNITED KINGDOM</v>
          </cell>
          <cell r="C2055" t="str">
            <v>Stable</v>
          </cell>
          <cell r="D2055" t="str">
            <v>Aa3</v>
          </cell>
          <cell r="E2055" t="str">
            <v>BACKED Senior Unsecured - Fgn Curr</v>
          </cell>
          <cell r="O2055" t="str">
            <v>P-1</v>
          </cell>
          <cell r="P2055" t="str">
            <v>Not on Watch</v>
          </cell>
        </row>
        <row r="2056">
          <cell r="A2056" t="str">
            <v>Westpac TPS Trust</v>
          </cell>
          <cell r="B2056" t="str">
            <v>AUSTRALIA</v>
          </cell>
          <cell r="C2056" t="str">
            <v>Stable</v>
          </cell>
          <cell r="D2056" t="str">
            <v>Baa1</v>
          </cell>
          <cell r="E2056" t="str">
            <v>Pref. Stock Non-cumulative - Fgn Curr</v>
          </cell>
          <cell r="P2056" t="str">
            <v>Not on Watch</v>
          </cell>
        </row>
        <row r="2057">
          <cell r="A2057" t="str">
            <v>WestpacTrust Capital NZ Limited</v>
          </cell>
          <cell r="B2057" t="str">
            <v>NEW ZEALAND</v>
          </cell>
          <cell r="C2057" t="str">
            <v>Stable</v>
          </cell>
          <cell r="D2057" t="str">
            <v>(P)A2</v>
          </cell>
          <cell r="E2057" t="str">
            <v>BACKED Subordinate MTN - Dom Curr</v>
          </cell>
          <cell r="P2057" t="str">
            <v>Not on Watch</v>
          </cell>
        </row>
        <row r="2058">
          <cell r="A2058" t="str">
            <v>WestpacTrust Securities NZ Limited</v>
          </cell>
          <cell r="B2058" t="str">
            <v>NEW ZEALAND</v>
          </cell>
          <cell r="C2058" t="str">
            <v>Stable</v>
          </cell>
          <cell r="D2058" t="str">
            <v>(P)Aa2</v>
          </cell>
          <cell r="E2058" t="str">
            <v>BACKED Senior Unsecured MTN - Dom Curr</v>
          </cell>
          <cell r="P2058" t="str">
            <v>Not on Watch</v>
          </cell>
        </row>
        <row r="2059">
          <cell r="A2059" t="str">
            <v>WestpacTrust Securities NZ Limited (London)</v>
          </cell>
          <cell r="B2059" t="str">
            <v>UNITED KINGDOM</v>
          </cell>
          <cell r="C2059" t="str">
            <v>Stable</v>
          </cell>
          <cell r="D2059" t="str">
            <v>(P)Aa2</v>
          </cell>
          <cell r="E2059" t="str">
            <v>BACKED Senior Unsecured MTN - Fgn Curr</v>
          </cell>
          <cell r="O2059" t="str">
            <v>P-1</v>
          </cell>
          <cell r="P2059" t="str">
            <v>Not on Watch</v>
          </cell>
        </row>
        <row r="2060">
          <cell r="A2060" t="str">
            <v>Wilmington Trust Corporation</v>
          </cell>
          <cell r="B2060" t="str">
            <v>UNITED STATES</v>
          </cell>
          <cell r="C2060" t="str">
            <v>Negative</v>
          </cell>
          <cell r="D2060" t="str">
            <v>A3</v>
          </cell>
          <cell r="E2060" t="str">
            <v>LT Issuer Rating</v>
          </cell>
          <cell r="K2060" t="str">
            <v>Baa1</v>
          </cell>
          <cell r="P2060" t="str">
            <v>Not on Watch</v>
          </cell>
        </row>
        <row r="2061">
          <cell r="A2061" t="str">
            <v>Zions Bancorporation</v>
          </cell>
          <cell r="B2061" t="str">
            <v>UNITED STATES</v>
          </cell>
          <cell r="C2061" t="str">
            <v>Stable</v>
          </cell>
          <cell r="D2061" t="str">
            <v>(P)Ba1</v>
          </cell>
          <cell r="E2061" t="str">
            <v>Senior Unsecured MTN - Dom Curr</v>
          </cell>
          <cell r="J2061" t="str">
            <v>(P)Ba1</v>
          </cell>
          <cell r="K2061" t="str">
            <v>Ba2</v>
          </cell>
          <cell r="O2061" t="str">
            <v>NP</v>
          </cell>
          <cell r="P2061" t="str">
            <v>Not on Watch</v>
          </cell>
        </row>
        <row r="2062">
          <cell r="A2062" t="str">
            <v>Zions Capital Trust B</v>
          </cell>
          <cell r="B2062" t="str">
            <v>UNITED STATES</v>
          </cell>
          <cell r="C2062" t="str">
            <v>Stable</v>
          </cell>
          <cell r="D2062" t="str">
            <v>Ba3</v>
          </cell>
          <cell r="E2062" t="str">
            <v>BACKED Pref. Stock - Dom Curr</v>
          </cell>
          <cell r="P2062" t="str">
            <v>Not on Watch</v>
          </cell>
        </row>
      </sheetData>
      <sheetData sheetId="6"/>
      <sheetData sheetId="7"/>
      <sheetData sheetId="8"/>
      <sheetData sheetId="9">
        <row r="7">
          <cell r="P7" t="str">
            <v>Domicile Assets</v>
          </cell>
        </row>
        <row r="8">
          <cell r="O8" t="str">
            <v>Albania</v>
          </cell>
          <cell r="P8">
            <v>868112.91075322998</v>
          </cell>
        </row>
        <row r="9">
          <cell r="O9" t="str">
            <v>Argentina</v>
          </cell>
          <cell r="P9">
            <v>67237961.962594509</v>
          </cell>
        </row>
        <row r="10">
          <cell r="O10" t="str">
            <v>Armenia</v>
          </cell>
          <cell r="P10">
            <v>1227265.1804448001</v>
          </cell>
        </row>
        <row r="11">
          <cell r="O11" t="str">
            <v>Australia</v>
          </cell>
          <cell r="P11">
            <v>3207490983.3931322</v>
          </cell>
        </row>
        <row r="12">
          <cell r="O12" t="str">
            <v>Austria</v>
          </cell>
          <cell r="P12">
            <v>1210848934.9288738</v>
          </cell>
        </row>
        <row r="13">
          <cell r="O13" t="str">
            <v>Azerbaijan</v>
          </cell>
          <cell r="P13">
            <v>15575732.105851581</v>
          </cell>
        </row>
        <row r="14">
          <cell r="O14" t="str">
            <v>Bahrain</v>
          </cell>
          <cell r="P14">
            <v>17802310.318658192</v>
          </cell>
        </row>
        <row r="15">
          <cell r="O15" t="str">
            <v>Belarus</v>
          </cell>
          <cell r="P15">
            <v>28472612.254259996</v>
          </cell>
        </row>
        <row r="16">
          <cell r="O16" t="str">
            <v>Belgium</v>
          </cell>
          <cell r="P16">
            <v>1201923385.7202215</v>
          </cell>
        </row>
        <row r="17">
          <cell r="O17" t="str">
            <v>Bolivia</v>
          </cell>
          <cell r="P17">
            <v>17001611.150946125</v>
          </cell>
        </row>
        <row r="18">
          <cell r="O18" t="str">
            <v>Brazil</v>
          </cell>
          <cell r="P18">
            <v>2383207270.4257212</v>
          </cell>
        </row>
        <row r="19">
          <cell r="O19" t="str">
            <v>Bulgaria</v>
          </cell>
          <cell r="P19">
            <v>15199820.18912835</v>
          </cell>
        </row>
        <row r="20">
          <cell r="O20" t="str">
            <v>Canada</v>
          </cell>
          <cell r="P20">
            <v>3332794080.5158191</v>
          </cell>
        </row>
        <row r="21">
          <cell r="O21" t="str">
            <v>Chile</v>
          </cell>
          <cell r="P21">
            <v>253452388.46739</v>
          </cell>
        </row>
        <row r="22">
          <cell r="O22" t="str">
            <v>China</v>
          </cell>
          <cell r="P22">
            <v>4883316253.5571213</v>
          </cell>
        </row>
        <row r="23">
          <cell r="O23" t="str">
            <v>Colombia</v>
          </cell>
          <cell r="P23">
            <v>176082280.54857692</v>
          </cell>
        </row>
        <row r="24">
          <cell r="O24" t="str">
            <v>Costa Rica</v>
          </cell>
          <cell r="P24">
            <v>18666999.440614142</v>
          </cell>
        </row>
        <row r="25">
          <cell r="O25" t="str">
            <v>Cyprus</v>
          </cell>
          <cell r="P25">
            <v>61843230.481000669</v>
          </cell>
        </row>
        <row r="26">
          <cell r="O26" t="str">
            <v>Czech Republic</v>
          </cell>
          <cell r="P26">
            <v>144353561.14243999</v>
          </cell>
        </row>
        <row r="27">
          <cell r="O27" t="str">
            <v>Denmark</v>
          </cell>
          <cell r="P27">
            <v>874451938.3657521</v>
          </cell>
        </row>
        <row r="28">
          <cell r="O28" t="str">
            <v>Dominican Republic</v>
          </cell>
          <cell r="P28">
            <v>7285846.1123850299</v>
          </cell>
        </row>
        <row r="29">
          <cell r="O29" t="str">
            <v>Egypt</v>
          </cell>
          <cell r="P29">
            <v>114366715.14980444</v>
          </cell>
        </row>
        <row r="30">
          <cell r="O30" t="str">
            <v>Finland</v>
          </cell>
          <cell r="P30">
            <v>532016076.6265285</v>
          </cell>
        </row>
        <row r="31">
          <cell r="O31" t="str">
            <v>France</v>
          </cell>
          <cell r="P31">
            <v>10219858234.084272</v>
          </cell>
        </row>
        <row r="32">
          <cell r="O32" t="str">
            <v>Georgia</v>
          </cell>
          <cell r="P32">
            <v>6326555.7555138804</v>
          </cell>
        </row>
        <row r="33">
          <cell r="O33" t="str">
            <v>Germany</v>
          </cell>
          <cell r="P33">
            <v>6152011960.388484</v>
          </cell>
        </row>
        <row r="34">
          <cell r="O34" t="str">
            <v>Ghana</v>
          </cell>
          <cell r="P34">
            <v>1439672.72396148</v>
          </cell>
        </row>
        <row r="35">
          <cell r="O35" t="str">
            <v>Greece</v>
          </cell>
          <cell r="P35">
            <v>493685494.403907</v>
          </cell>
        </row>
        <row r="36">
          <cell r="O36" t="str">
            <v>Guatemala</v>
          </cell>
          <cell r="P36">
            <v>10962494.40253048</v>
          </cell>
        </row>
        <row r="37">
          <cell r="O37" t="str">
            <v>Hong Kong</v>
          </cell>
          <cell r="P37">
            <v>1810508716.4210322</v>
          </cell>
        </row>
        <row r="38">
          <cell r="O38" t="str">
            <v>Hungary</v>
          </cell>
          <cell r="P38">
            <v>93240502.963289991</v>
          </cell>
        </row>
        <row r="39">
          <cell r="O39" t="str">
            <v>India</v>
          </cell>
          <cell r="P39">
            <v>1197680915.4295385</v>
          </cell>
        </row>
        <row r="40">
          <cell r="O40" t="str">
            <v>Indonesia</v>
          </cell>
          <cell r="P40">
            <v>255253304.02671003</v>
          </cell>
        </row>
        <row r="41">
          <cell r="O41" t="str">
            <v>Ireland</v>
          </cell>
          <cell r="P41">
            <v>624559484.37910891</v>
          </cell>
        </row>
        <row r="42">
          <cell r="O42" t="str">
            <v>Isle of Man</v>
          </cell>
          <cell r="P42">
            <v>1694804.3087637599</v>
          </cell>
        </row>
        <row r="43">
          <cell r="O43" t="str">
            <v>Israel</v>
          </cell>
          <cell r="P43">
            <v>358925091.51889002</v>
          </cell>
        </row>
        <row r="44">
          <cell r="O44" t="str">
            <v>Italy</v>
          </cell>
          <cell r="P44">
            <v>3454309085.3786087</v>
          </cell>
        </row>
        <row r="45">
          <cell r="O45" t="str">
            <v>Japan</v>
          </cell>
          <cell r="P45">
            <v>8634628113.1852589</v>
          </cell>
        </row>
        <row r="46">
          <cell r="O46" t="str">
            <v>Jersey</v>
          </cell>
          <cell r="P46">
            <v>48427672</v>
          </cell>
        </row>
        <row r="47">
          <cell r="O47" t="str">
            <v>Jordan</v>
          </cell>
          <cell r="P47">
            <v>48012479.288970873</v>
          </cell>
        </row>
        <row r="48">
          <cell r="O48" t="str">
            <v>Kazakhstan</v>
          </cell>
          <cell r="P48">
            <v>77944048.84306404</v>
          </cell>
        </row>
        <row r="49">
          <cell r="O49" t="str">
            <v>Korea</v>
          </cell>
          <cell r="P49">
            <v>915747186.82855058</v>
          </cell>
        </row>
        <row r="50">
          <cell r="O50" t="str">
            <v>Kuwait</v>
          </cell>
          <cell r="P50">
            <v>210478116.31063977</v>
          </cell>
        </row>
        <row r="51">
          <cell r="O51" t="str">
            <v>Latvia</v>
          </cell>
          <cell r="P51">
            <v>4626952.2623816999</v>
          </cell>
        </row>
        <row r="52">
          <cell r="O52" t="str">
            <v>Lebanon</v>
          </cell>
          <cell r="P52">
            <v>81039477.93942</v>
          </cell>
        </row>
        <row r="53">
          <cell r="O53" t="str">
            <v>Liechtenstein</v>
          </cell>
          <cell r="P53">
            <v>28257544.303253401</v>
          </cell>
        </row>
        <row r="54">
          <cell r="O54" t="str">
            <v>Lithuania</v>
          </cell>
          <cell r="P54">
            <v>2128720.0934353801</v>
          </cell>
        </row>
        <row r="55">
          <cell r="O55" t="str">
            <v>Luxembourg</v>
          </cell>
          <cell r="P55">
            <v>170572652.05382931</v>
          </cell>
        </row>
        <row r="56">
          <cell r="O56" t="str">
            <v>Macau</v>
          </cell>
          <cell r="P56">
            <v>17570304.923489999</v>
          </cell>
        </row>
        <row r="57">
          <cell r="O57" t="str">
            <v>Malaysia</v>
          </cell>
          <cell r="P57">
            <v>447119403.77609932</v>
          </cell>
        </row>
        <row r="58">
          <cell r="O58" t="str">
            <v>Mauritius</v>
          </cell>
          <cell r="P58">
            <v>11486875.96526875</v>
          </cell>
        </row>
        <row r="59">
          <cell r="O59" t="str">
            <v>Mexico</v>
          </cell>
          <cell r="P59">
            <v>413335381.97039568</v>
          </cell>
        </row>
        <row r="60">
          <cell r="O60" t="str">
            <v>Mongolia</v>
          </cell>
          <cell r="P60">
            <v>7070194.4903069204</v>
          </cell>
        </row>
        <row r="61">
          <cell r="O61" t="str">
            <v>Morocco</v>
          </cell>
          <cell r="P61">
            <v>35155702.879373848</v>
          </cell>
        </row>
        <row r="62">
          <cell r="O62" t="str">
            <v>Netherlands</v>
          </cell>
          <cell r="P62">
            <v>2784212493.7745695</v>
          </cell>
        </row>
        <row r="63">
          <cell r="O63" t="str">
            <v>New Zealand</v>
          </cell>
          <cell r="P63">
            <v>306506622.18776</v>
          </cell>
        </row>
        <row r="64">
          <cell r="O64" t="str">
            <v>Norway</v>
          </cell>
          <cell r="P64">
            <v>579696897.23415613</v>
          </cell>
        </row>
        <row r="65">
          <cell r="O65" t="str">
            <v>Oman</v>
          </cell>
          <cell r="P65">
            <v>45884189.656273797</v>
          </cell>
        </row>
        <row r="66">
          <cell r="O66" t="str">
            <v>Pakistan</v>
          </cell>
          <cell r="P66">
            <v>54438566.749399543</v>
          </cell>
        </row>
        <row r="67">
          <cell r="O67" t="str">
            <v>Panama</v>
          </cell>
          <cell r="P67">
            <v>14208775.300000001</v>
          </cell>
        </row>
        <row r="68">
          <cell r="O68" t="str">
            <v>Paraguay</v>
          </cell>
          <cell r="P68">
            <v>7724341.6631518574</v>
          </cell>
        </row>
        <row r="69">
          <cell r="O69" t="str">
            <v>Peru</v>
          </cell>
          <cell r="P69">
            <v>57984733.157738701</v>
          </cell>
        </row>
        <row r="70">
          <cell r="O70" t="str">
            <v>Philippines</v>
          </cell>
          <cell r="P70">
            <v>126452182.05210209</v>
          </cell>
        </row>
        <row r="71">
          <cell r="O71" t="str">
            <v>Poland</v>
          </cell>
          <cell r="P71">
            <v>298660920.27053481</v>
          </cell>
        </row>
        <row r="72">
          <cell r="O72" t="str">
            <v>Portugal</v>
          </cell>
          <cell r="P72">
            <v>539796116.44953799</v>
          </cell>
        </row>
        <row r="73">
          <cell r="O73" t="str">
            <v>Qatar</v>
          </cell>
          <cell r="P73">
            <v>171239268.4622218</v>
          </cell>
        </row>
        <row r="74">
          <cell r="O74" t="str">
            <v>Romania</v>
          </cell>
          <cell r="P74">
            <v>43728377.942396425</v>
          </cell>
        </row>
        <row r="75">
          <cell r="O75" t="str">
            <v>Russia</v>
          </cell>
          <cell r="P75">
            <v>1502212108.4444489</v>
          </cell>
        </row>
        <row r="76">
          <cell r="O76" t="str">
            <v>Saudi Arabia</v>
          </cell>
          <cell r="P76">
            <v>482606570.29522634</v>
          </cell>
        </row>
        <row r="77">
          <cell r="O77" t="str">
            <v>Singapore</v>
          </cell>
          <cell r="P77">
            <v>826318316.38447702</v>
          </cell>
        </row>
        <row r="78">
          <cell r="O78" t="str">
            <v>Slovak Republic</v>
          </cell>
          <cell r="P78">
            <v>37631169.155991688</v>
          </cell>
        </row>
        <row r="79">
          <cell r="O79" t="str">
            <v>Slovenia</v>
          </cell>
          <cell r="P79">
            <v>28040194.647420257</v>
          </cell>
        </row>
        <row r="80">
          <cell r="O80" t="str">
            <v>South Africa</v>
          </cell>
          <cell r="P80">
            <v>356809809.10368472</v>
          </cell>
        </row>
        <row r="81">
          <cell r="O81" t="str">
            <v>Spain</v>
          </cell>
          <cell r="P81">
            <v>4370279645.9931498</v>
          </cell>
        </row>
        <row r="82">
          <cell r="O82" t="str">
            <v>Sri Lanka</v>
          </cell>
          <cell r="P82">
            <v>13388052.423618179</v>
          </cell>
        </row>
        <row r="83">
          <cell r="O83" t="str">
            <v>Sweden</v>
          </cell>
          <cell r="P83">
            <v>1888011605.0957153</v>
          </cell>
        </row>
        <row r="84">
          <cell r="O84" t="str">
            <v>Switzerland</v>
          </cell>
          <cell r="P84">
            <v>2298724216.6030931</v>
          </cell>
        </row>
        <row r="85">
          <cell r="O85" t="str">
            <v>Taiwan</v>
          </cell>
          <cell r="P85">
            <v>718960799.04293251</v>
          </cell>
        </row>
        <row r="86">
          <cell r="O86" t="str">
            <v>Tajikistan</v>
          </cell>
          <cell r="P86">
            <v>149553.35573064</v>
          </cell>
        </row>
        <row r="87">
          <cell r="O87" t="str">
            <v>Thailand</v>
          </cell>
          <cell r="P87">
            <v>242832516.66006753</v>
          </cell>
        </row>
        <row r="88">
          <cell r="O88" t="str">
            <v>Trinidad &amp; Tobago</v>
          </cell>
          <cell r="P88">
            <v>5614189.9204886397</v>
          </cell>
        </row>
        <row r="89">
          <cell r="O89" t="str">
            <v>Tunisia</v>
          </cell>
          <cell r="P89">
            <v>19269001.751752552</v>
          </cell>
        </row>
        <row r="90">
          <cell r="O90" t="str">
            <v>Turkey</v>
          </cell>
          <cell r="P90">
            <v>759329481.63356853</v>
          </cell>
        </row>
        <row r="91">
          <cell r="O91" t="str">
            <v>Ukraine</v>
          </cell>
          <cell r="P91">
            <v>73473819.733927339</v>
          </cell>
        </row>
        <row r="92">
          <cell r="O92" t="str">
            <v>United Arab Emirates</v>
          </cell>
          <cell r="P92">
            <v>364853505.56982231</v>
          </cell>
        </row>
        <row r="93">
          <cell r="O93" t="str">
            <v>United Kingdom</v>
          </cell>
          <cell r="P93">
            <v>8126939140.0585909</v>
          </cell>
        </row>
        <row r="94">
          <cell r="O94" t="str">
            <v>United States</v>
          </cell>
          <cell r="P94">
            <v>11068634100</v>
          </cell>
        </row>
        <row r="95">
          <cell r="O95" t="str">
            <v>Uruguay</v>
          </cell>
          <cell r="P95">
            <v>25920735.957130764</v>
          </cell>
        </row>
        <row r="96">
          <cell r="O96" t="str">
            <v>Uzbekistan</v>
          </cell>
          <cell r="P96">
            <v>12769038.554673282</v>
          </cell>
        </row>
        <row r="97">
          <cell r="O97" t="str">
            <v>Vietnam</v>
          </cell>
          <cell r="P97">
            <v>100573511.62221001</v>
          </cell>
        </row>
      </sheetData>
      <sheetData sheetId="10">
        <row r="7">
          <cell r="O7" t="str">
            <v>DOMICILE ASSETS</v>
          </cell>
        </row>
      </sheetData>
      <sheetData sheetId="11">
        <row r="2">
          <cell r="B2" t="str">
            <v xml:space="preserve">Aaa      </v>
          </cell>
          <cell r="C2">
            <v>21</v>
          </cell>
          <cell r="D2" t="str">
            <v xml:space="preserve">Aaa      </v>
          </cell>
          <cell r="P2" t="str">
            <v>Aaa</v>
          </cell>
          <cell r="Q2">
            <v>21</v>
          </cell>
          <cell r="R2" t="str">
            <v>Aaa</v>
          </cell>
        </row>
        <row r="3">
          <cell r="B3" t="str">
            <v xml:space="preserve">Aa1      </v>
          </cell>
          <cell r="C3">
            <v>20</v>
          </cell>
          <cell r="D3" t="str">
            <v xml:space="preserve">Aa1      </v>
          </cell>
          <cell r="P3" t="str">
            <v>Aa1</v>
          </cell>
          <cell r="Q3">
            <v>20</v>
          </cell>
          <cell r="R3" t="str">
            <v>Aa1</v>
          </cell>
        </row>
        <row r="4">
          <cell r="B4" t="str">
            <v xml:space="preserve">Aa2      </v>
          </cell>
          <cell r="C4">
            <v>19</v>
          </cell>
          <cell r="D4" t="str">
            <v xml:space="preserve">Aa2      </v>
          </cell>
          <cell r="P4" t="str">
            <v>Aa2</v>
          </cell>
          <cell r="Q4">
            <v>19</v>
          </cell>
          <cell r="R4" t="str">
            <v>Aa2</v>
          </cell>
        </row>
        <row r="5">
          <cell r="B5" t="str">
            <v xml:space="preserve">Aa3      </v>
          </cell>
          <cell r="C5">
            <v>18</v>
          </cell>
          <cell r="D5" t="str">
            <v xml:space="preserve">Aa3      </v>
          </cell>
          <cell r="P5" t="str">
            <v>Aa3</v>
          </cell>
          <cell r="Q5">
            <v>18</v>
          </cell>
          <cell r="R5" t="str">
            <v>Aa3</v>
          </cell>
        </row>
        <row r="6">
          <cell r="B6" t="str">
            <v xml:space="preserve">A1       </v>
          </cell>
          <cell r="C6">
            <v>17</v>
          </cell>
          <cell r="D6" t="str">
            <v xml:space="preserve">A1       </v>
          </cell>
          <cell r="P6" t="str">
            <v>A1</v>
          </cell>
          <cell r="Q6">
            <v>17</v>
          </cell>
          <cell r="R6" t="str">
            <v>A1</v>
          </cell>
        </row>
        <row r="7">
          <cell r="B7" t="str">
            <v xml:space="preserve">A2       </v>
          </cell>
          <cell r="C7">
            <v>16</v>
          </cell>
          <cell r="D7" t="str">
            <v xml:space="preserve">A2       </v>
          </cell>
          <cell r="P7" t="str">
            <v>A2</v>
          </cell>
          <cell r="Q7">
            <v>16</v>
          </cell>
          <cell r="R7" t="str">
            <v>A2</v>
          </cell>
        </row>
        <row r="8">
          <cell r="B8" t="str">
            <v xml:space="preserve">A3       </v>
          </cell>
          <cell r="C8">
            <v>15</v>
          </cell>
          <cell r="D8" t="str">
            <v xml:space="preserve">A3       </v>
          </cell>
          <cell r="P8" t="str">
            <v>A3</v>
          </cell>
          <cell r="Q8">
            <v>15</v>
          </cell>
          <cell r="R8" t="str">
            <v>A3</v>
          </cell>
        </row>
        <row r="9">
          <cell r="B9" t="str">
            <v xml:space="preserve">Baa1     </v>
          </cell>
          <cell r="C9">
            <v>14</v>
          </cell>
          <cell r="D9" t="str">
            <v xml:space="preserve">Baa1     </v>
          </cell>
          <cell r="P9" t="str">
            <v>Baa1</v>
          </cell>
          <cell r="Q9">
            <v>14</v>
          </cell>
          <cell r="R9" t="str">
            <v>Baa1</v>
          </cell>
        </row>
        <row r="10">
          <cell r="B10" t="str">
            <v xml:space="preserve">Baa2     </v>
          </cell>
          <cell r="C10">
            <v>13</v>
          </cell>
          <cell r="D10" t="str">
            <v xml:space="preserve">Baa2     </v>
          </cell>
          <cell r="P10" t="str">
            <v>Baa2</v>
          </cell>
          <cell r="Q10">
            <v>13</v>
          </cell>
          <cell r="R10" t="str">
            <v>Baa2</v>
          </cell>
        </row>
        <row r="11">
          <cell r="B11" t="str">
            <v xml:space="preserve">Baa3     </v>
          </cell>
          <cell r="C11">
            <v>12</v>
          </cell>
          <cell r="D11" t="str">
            <v xml:space="preserve">Baa3     </v>
          </cell>
          <cell r="P11" t="str">
            <v>Baa3</v>
          </cell>
          <cell r="Q11">
            <v>12</v>
          </cell>
          <cell r="R11" t="str">
            <v>Baa3</v>
          </cell>
        </row>
        <row r="12">
          <cell r="B12" t="str">
            <v xml:space="preserve">Ba1      </v>
          </cell>
          <cell r="C12">
            <v>11</v>
          </cell>
          <cell r="D12" t="str">
            <v xml:space="preserve">Ba1      </v>
          </cell>
          <cell r="P12" t="str">
            <v>Ba1</v>
          </cell>
          <cell r="Q12">
            <v>11</v>
          </cell>
          <cell r="R12" t="str">
            <v>Ba1</v>
          </cell>
        </row>
        <row r="13">
          <cell r="B13" t="str">
            <v xml:space="preserve">Ba2      </v>
          </cell>
          <cell r="C13">
            <v>10</v>
          </cell>
          <cell r="D13" t="str">
            <v xml:space="preserve">Ba2      </v>
          </cell>
          <cell r="P13" t="str">
            <v>Ba2</v>
          </cell>
          <cell r="Q13">
            <v>10</v>
          </cell>
          <cell r="R13" t="str">
            <v>Ba2</v>
          </cell>
        </row>
        <row r="14">
          <cell r="B14" t="str">
            <v xml:space="preserve">Ba3      </v>
          </cell>
          <cell r="C14">
            <v>9</v>
          </cell>
          <cell r="D14" t="str">
            <v xml:space="preserve">Ba3      </v>
          </cell>
          <cell r="P14" t="str">
            <v>Ba1</v>
          </cell>
          <cell r="Q14">
            <v>9</v>
          </cell>
          <cell r="R14" t="str">
            <v>Ba1</v>
          </cell>
        </row>
        <row r="15">
          <cell r="B15" t="str">
            <v xml:space="preserve">B1       </v>
          </cell>
          <cell r="C15">
            <v>8</v>
          </cell>
          <cell r="D15" t="str">
            <v xml:space="preserve">B1       </v>
          </cell>
          <cell r="P15" t="str">
            <v>B1</v>
          </cell>
          <cell r="Q15">
            <v>8</v>
          </cell>
          <cell r="R15" t="str">
            <v>B1</v>
          </cell>
        </row>
        <row r="16">
          <cell r="B16" t="str">
            <v xml:space="preserve">B2       </v>
          </cell>
          <cell r="C16">
            <v>7</v>
          </cell>
          <cell r="D16" t="str">
            <v xml:space="preserve">B2       </v>
          </cell>
          <cell r="P16" t="str">
            <v>B2</v>
          </cell>
          <cell r="Q16">
            <v>7</v>
          </cell>
          <cell r="R16" t="str">
            <v>B2</v>
          </cell>
        </row>
        <row r="17">
          <cell r="B17" t="str">
            <v xml:space="preserve">B3       </v>
          </cell>
          <cell r="C17">
            <v>6</v>
          </cell>
          <cell r="D17" t="str">
            <v xml:space="preserve">B3       </v>
          </cell>
          <cell r="P17" t="str">
            <v>B3</v>
          </cell>
          <cell r="Q17">
            <v>6</v>
          </cell>
          <cell r="R17" t="str">
            <v>B3</v>
          </cell>
        </row>
        <row r="18">
          <cell r="B18" t="str">
            <v xml:space="preserve">Caa1     </v>
          </cell>
          <cell r="C18">
            <v>5</v>
          </cell>
          <cell r="D18" t="str">
            <v xml:space="preserve">Caa1     </v>
          </cell>
          <cell r="P18" t="str">
            <v>Caa1</v>
          </cell>
          <cell r="Q18">
            <v>5</v>
          </cell>
          <cell r="R18" t="str">
            <v>Caa1</v>
          </cell>
        </row>
        <row r="19">
          <cell r="B19" t="str">
            <v xml:space="preserve">Caa2     </v>
          </cell>
          <cell r="C19">
            <v>4</v>
          </cell>
          <cell r="D19" t="str">
            <v xml:space="preserve">Caa2     </v>
          </cell>
          <cell r="P19" t="str">
            <v>Caa2</v>
          </cell>
          <cell r="Q19">
            <v>4</v>
          </cell>
          <cell r="R19" t="str">
            <v>Caa2</v>
          </cell>
        </row>
        <row r="20">
          <cell r="B20" t="str">
            <v xml:space="preserve">Caa3     </v>
          </cell>
          <cell r="C20">
            <v>3</v>
          </cell>
          <cell r="D20" t="str">
            <v xml:space="preserve">Caa3     </v>
          </cell>
          <cell r="P20" t="str">
            <v>Caa3</v>
          </cell>
          <cell r="Q20">
            <v>3</v>
          </cell>
          <cell r="R20" t="str">
            <v>Caa3</v>
          </cell>
        </row>
        <row r="21">
          <cell r="B21" t="str">
            <v xml:space="preserve">Ca       </v>
          </cell>
          <cell r="C21">
            <v>2</v>
          </cell>
          <cell r="D21" t="str">
            <v xml:space="preserve">Ca       </v>
          </cell>
          <cell r="P21" t="str">
            <v>Ca</v>
          </cell>
          <cell r="Q21">
            <v>2</v>
          </cell>
          <cell r="R21" t="str">
            <v>Ca</v>
          </cell>
        </row>
        <row r="22">
          <cell r="B22" t="str">
            <v>C</v>
          </cell>
          <cell r="C22">
            <v>1</v>
          </cell>
          <cell r="D22" t="str">
            <v>C</v>
          </cell>
          <cell r="P22" t="str">
            <v>C</v>
          </cell>
          <cell r="Q22">
            <v>1</v>
          </cell>
          <cell r="R22" t="str">
            <v>C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sion"/>
    </sheetNames>
    <sheetDataSet>
      <sheetData sheetId="0">
        <row r="18">
          <cell r="B18">
            <v>7.8700000000000006E-2</v>
          </cell>
        </row>
        <row r="19">
          <cell r="B19">
            <v>5.0299999999999997E-2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Appendix"/>
      <sheetName val="Calculate"/>
      <sheetName val="Bank Rating"/>
      <sheetName val="Rating Table"/>
      <sheetName val="Bank Rating (2)"/>
      <sheetName val="EDF (2)"/>
      <sheetName val="Level of authority"/>
      <sheetName val="PBOC Rate"/>
      <sheetName val="Company Size Criteria"/>
      <sheetName val="Lesson"/>
      <sheetName val="EDF"/>
      <sheetName val="Grading"/>
      <sheetName val="Example"/>
      <sheetName val="Company Size Categorize"/>
    </sheetNames>
    <sheetDataSet>
      <sheetData sheetId="0">
        <row r="117">
          <cell r="S117">
            <v>6.15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_foreig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ce sensitive banks"/>
      <sheetName val="Conversion"/>
      <sheetName val="Austria Ratings List"/>
      <sheetName val="Germany Ratings List"/>
      <sheetName val="Sovereign sensitivity Austria"/>
      <sheetName val="Subdebt Austria"/>
      <sheetName val="Ratings List"/>
      <sheetName val="Beispiel Spain"/>
      <sheetName val="GMO"/>
      <sheetName val="List Blake"/>
      <sheetName val="Credit Opinions"/>
      <sheetName val="OLD CO"/>
    </sheetNames>
    <sheetDataSet>
      <sheetData sheetId="0">
        <row r="2">
          <cell r="T2" t="str">
            <v>Aa1</v>
          </cell>
        </row>
      </sheetData>
      <sheetData sheetId="1"/>
      <sheetData sheetId="2"/>
      <sheetData sheetId="3"/>
      <sheetData sheetId="4">
        <row r="2">
          <cell r="T2" t="str">
            <v>Aa1</v>
          </cell>
          <cell r="U2" t="str">
            <v>Aa2</v>
          </cell>
          <cell r="V2" t="str">
            <v>Aa3</v>
          </cell>
          <cell r="W2" t="str">
            <v>A1</v>
          </cell>
          <cell r="X2" t="str">
            <v>A2</v>
          </cell>
          <cell r="Y2" t="str">
            <v>A3</v>
          </cell>
          <cell r="Z2" t="str">
            <v>Baa1</v>
          </cell>
          <cell r="AA2" t="str">
            <v>Baa2</v>
          </cell>
          <cell r="AB2" t="str">
            <v>Baa3</v>
          </cell>
          <cell r="AC2" t="str">
            <v>Ba1</v>
          </cell>
          <cell r="AD2" t="str">
            <v>Ba2</v>
          </cell>
          <cell r="AE2" t="str">
            <v>Ba3</v>
          </cell>
        </row>
        <row r="3">
          <cell r="T3" t="str">
            <v>Baa2</v>
          </cell>
          <cell r="U3" t="str">
            <v>Baa2</v>
          </cell>
          <cell r="V3" t="str">
            <v>Baa2</v>
          </cell>
          <cell r="W3" t="str">
            <v>Baa2</v>
          </cell>
          <cell r="X3" t="str">
            <v>Baa2</v>
          </cell>
          <cell r="Y3" t="str">
            <v>Baa3</v>
          </cell>
        </row>
        <row r="4">
          <cell r="T4" t="str">
            <v>Baa1</v>
          </cell>
          <cell r="U4" t="str">
            <v>Baa1</v>
          </cell>
          <cell r="V4" t="str">
            <v>Baa2</v>
          </cell>
          <cell r="W4" t="str">
            <v>Baa2</v>
          </cell>
          <cell r="X4" t="str">
            <v>Baa2</v>
          </cell>
          <cell r="Y4" t="str">
            <v>Baa2</v>
          </cell>
        </row>
        <row r="5">
          <cell r="T5" t="str">
            <v>A2</v>
          </cell>
          <cell r="U5" t="str">
            <v>A2</v>
          </cell>
          <cell r="V5" t="str">
            <v>A2</v>
          </cell>
          <cell r="W5" t="str">
            <v>A2</v>
          </cell>
          <cell r="X5" t="str">
            <v>A3</v>
          </cell>
          <cell r="Y5" t="str">
            <v>A3</v>
          </cell>
        </row>
        <row r="6">
          <cell r="T6" t="str">
            <v>Baa3</v>
          </cell>
          <cell r="U6" t="str">
            <v>Baa3</v>
          </cell>
          <cell r="V6" t="str">
            <v>Baa3</v>
          </cell>
          <cell r="W6" t="str">
            <v>Baa3</v>
          </cell>
          <cell r="X6" t="str">
            <v>Baa3</v>
          </cell>
          <cell r="Y6" t="str">
            <v>Baa3</v>
          </cell>
        </row>
        <row r="7">
          <cell r="T7" t="str">
            <v>A2</v>
          </cell>
          <cell r="U7" t="str">
            <v>A2</v>
          </cell>
          <cell r="V7" t="str">
            <v>A3</v>
          </cell>
          <cell r="W7" t="str">
            <v>A3</v>
          </cell>
          <cell r="X7" t="str">
            <v>A3</v>
          </cell>
          <cell r="Y7" t="str">
            <v>Baa1</v>
          </cell>
        </row>
        <row r="8">
          <cell r="T8" t="str">
            <v>Baa2</v>
          </cell>
          <cell r="U8" t="str">
            <v>Baa2</v>
          </cell>
          <cell r="V8" t="str">
            <v>Baa2</v>
          </cell>
          <cell r="W8" t="str">
            <v>Baa2</v>
          </cell>
          <cell r="X8" t="str">
            <v>Baa2</v>
          </cell>
          <cell r="Y8" t="str">
            <v>Baa3</v>
          </cell>
        </row>
        <row r="9">
          <cell r="T9" t="str">
            <v>Aa1</v>
          </cell>
          <cell r="U9" t="str">
            <v>Aa2</v>
          </cell>
          <cell r="V9" t="str">
            <v>Aa3</v>
          </cell>
          <cell r="W9" t="str">
            <v>A1</v>
          </cell>
          <cell r="X9" t="str">
            <v>A2</v>
          </cell>
          <cell r="Y9" t="str">
            <v>A3</v>
          </cell>
        </row>
        <row r="10">
          <cell r="T10" t="str">
            <v>Baa1</v>
          </cell>
          <cell r="U10" t="str">
            <v>Baa1</v>
          </cell>
          <cell r="V10" t="str">
            <v>Baa2</v>
          </cell>
          <cell r="W10" t="str">
            <v>Baa2</v>
          </cell>
          <cell r="X10" t="str">
            <v>Baa2</v>
          </cell>
          <cell r="Y10" t="str">
            <v>Baa2</v>
          </cell>
        </row>
        <row r="11">
          <cell r="T11" t="str">
            <v>Aa1</v>
          </cell>
          <cell r="U11" t="str">
            <v>Aa2</v>
          </cell>
          <cell r="V11" t="str">
            <v>Aa3</v>
          </cell>
          <cell r="W11" t="str">
            <v>A1</v>
          </cell>
          <cell r="X11" t="str">
            <v>A2</v>
          </cell>
          <cell r="Y11" t="str">
            <v>A3</v>
          </cell>
        </row>
        <row r="12">
          <cell r="T12" t="str">
            <v>Baa2</v>
          </cell>
          <cell r="U12" t="str">
            <v>Baa2</v>
          </cell>
          <cell r="V12" t="str">
            <v>Baa2</v>
          </cell>
          <cell r="W12" t="str">
            <v>Baa2</v>
          </cell>
          <cell r="X12" t="str">
            <v>Baa2</v>
          </cell>
          <cell r="Y12" t="str">
            <v>Baa3</v>
          </cell>
        </row>
        <row r="13">
          <cell r="T13" t="str">
            <v>Aa1</v>
          </cell>
          <cell r="U13" t="str">
            <v>Aa2</v>
          </cell>
          <cell r="V13" t="str">
            <v>Aa3</v>
          </cell>
          <cell r="W13" t="str">
            <v>A1</v>
          </cell>
          <cell r="X13" t="str">
            <v>A2</v>
          </cell>
          <cell r="Y13" t="str">
            <v>A3</v>
          </cell>
        </row>
        <row r="14">
          <cell r="T14" t="str">
            <v>A1</v>
          </cell>
          <cell r="U14" t="str">
            <v>A1</v>
          </cell>
          <cell r="V14" t="str">
            <v>A1</v>
          </cell>
          <cell r="W14" t="str">
            <v>A2</v>
          </cell>
          <cell r="X14" t="str">
            <v>A3</v>
          </cell>
          <cell r="Y14" t="str">
            <v>A3</v>
          </cell>
        </row>
        <row r="15">
          <cell r="T15" t="str">
            <v>A1</v>
          </cell>
          <cell r="U15" t="str">
            <v>A1</v>
          </cell>
          <cell r="V15" t="str">
            <v>A1</v>
          </cell>
          <cell r="W15" t="str">
            <v>A2</v>
          </cell>
          <cell r="X15" t="str">
            <v>A2</v>
          </cell>
          <cell r="Y15" t="str">
            <v>A3</v>
          </cell>
        </row>
        <row r="16">
          <cell r="T16" t="str">
            <v>A1</v>
          </cell>
          <cell r="U16" t="str">
            <v>A1</v>
          </cell>
          <cell r="V16" t="str">
            <v>A2</v>
          </cell>
          <cell r="W16" t="str">
            <v>A2</v>
          </cell>
          <cell r="X16" t="str">
            <v>A2</v>
          </cell>
          <cell r="Y16" t="str">
            <v>A3</v>
          </cell>
        </row>
        <row r="17">
          <cell r="T17" t="str">
            <v>A1</v>
          </cell>
          <cell r="U17" t="str">
            <v>A1</v>
          </cell>
          <cell r="V17" t="str">
            <v>A2</v>
          </cell>
          <cell r="W17" t="str">
            <v>A2</v>
          </cell>
          <cell r="X17" t="str">
            <v>A2</v>
          </cell>
          <cell r="Y17" t="str">
            <v>A3</v>
          </cell>
        </row>
        <row r="18">
          <cell r="T18" t="str">
            <v>A1</v>
          </cell>
          <cell r="U18" t="str">
            <v>A1</v>
          </cell>
          <cell r="V18" t="str">
            <v>A2</v>
          </cell>
          <cell r="W18" t="str">
            <v>A2</v>
          </cell>
          <cell r="X18" t="str">
            <v>A2</v>
          </cell>
          <cell r="Y18" t="str">
            <v>A3</v>
          </cell>
        </row>
        <row r="19">
          <cell r="T19" t="str">
            <v>A2</v>
          </cell>
          <cell r="U19" t="str">
            <v>A2</v>
          </cell>
          <cell r="V19" t="str">
            <v>A2</v>
          </cell>
          <cell r="W19" t="str">
            <v>A3</v>
          </cell>
          <cell r="X19" t="str">
            <v>Baa1</v>
          </cell>
          <cell r="Y19" t="str">
            <v>Baa1</v>
          </cell>
        </row>
        <row r="20">
          <cell r="T20" t="str">
            <v>A2</v>
          </cell>
          <cell r="U20" t="str">
            <v>A3</v>
          </cell>
          <cell r="V20" t="str">
            <v>A3</v>
          </cell>
          <cell r="W20" t="str">
            <v>A3</v>
          </cell>
          <cell r="X20" t="str">
            <v>A3</v>
          </cell>
          <cell r="Y20" t="str">
            <v>Baa1</v>
          </cell>
        </row>
        <row r="21">
          <cell r="T21" t="str">
            <v>A2</v>
          </cell>
          <cell r="U21" t="str">
            <v>A2</v>
          </cell>
          <cell r="V21" t="str">
            <v>A2</v>
          </cell>
          <cell r="W21" t="str">
            <v>A2</v>
          </cell>
          <cell r="X21" t="str">
            <v>A3</v>
          </cell>
          <cell r="Y21" t="str">
            <v>A3</v>
          </cell>
        </row>
        <row r="22">
          <cell r="T22" t="str">
            <v>A2</v>
          </cell>
          <cell r="U22" t="str">
            <v>A2</v>
          </cell>
          <cell r="V22" t="str">
            <v>A2</v>
          </cell>
          <cell r="W22" t="str">
            <v>A3</v>
          </cell>
          <cell r="X22" t="str">
            <v>A3</v>
          </cell>
          <cell r="Y22" t="str">
            <v>Baa1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vg L-T Ratings"/>
      <sheetName val="Avg BFSRs"/>
      <sheetName val="Avg deposit ratings (loc curr)"/>
      <sheetName val="Avg deposit ratings (for curr)"/>
      <sheetName val="L-T Ratings orgs"/>
      <sheetName val="L-T Ratings orgs (2)"/>
      <sheetName val="LT Ratings Pivot"/>
      <sheetName val="Sheet2"/>
      <sheetName val="BFSR orgs"/>
      <sheetName val="Deposit rtgs (loc curr) orgs"/>
      <sheetName val="Deposit rtgs (for curr) orgs"/>
      <sheetName val="Disclaimer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A7" t="str">
            <v>Bank Name</v>
          </cell>
          <cell r="B7" t="str">
            <v>Domicile</v>
          </cell>
          <cell r="C7" t="str">
            <v>Bank Financial Strength Rating</v>
          </cell>
          <cell r="D7" t="str">
            <v>Baseline Credit Assessment (BCA)</v>
          </cell>
          <cell r="E7" t="str">
            <v>Adjusted BCA</v>
          </cell>
          <cell r="F7" t="str">
            <v>Long-Term Rating</v>
          </cell>
          <cell r="G7" t="str">
            <v>LT Rating Description</v>
          </cell>
          <cell r="H7" t="str">
            <v>Outlook</v>
          </cell>
          <cell r="I7" t="str">
            <v>Most Recent Total Assets</v>
          </cell>
          <cell r="J7" t="str">
            <v>Most Recent Total Assets Fiscal Year Period</v>
          </cell>
          <cell r="K7" t="str">
            <v>Consolidation Status</v>
          </cell>
        </row>
        <row r="8">
          <cell r="A8" t="str">
            <v>Credins Bank Sh.a.</v>
          </cell>
          <cell r="B8" t="str">
            <v>Albania</v>
          </cell>
          <cell r="C8" t="str">
            <v>E+</v>
          </cell>
          <cell r="D8" t="str">
            <v>b2</v>
          </cell>
          <cell r="E8" t="str">
            <v>b2</v>
          </cell>
          <cell r="F8" t="str">
            <v>B2</v>
          </cell>
          <cell r="G8" t="str">
            <v>Foreign Currency Long Term Deposit Rating</v>
          </cell>
          <cell r="H8" t="str">
            <v>Negative(m)</v>
          </cell>
          <cell r="I8">
            <v>868112.91075322998</v>
          </cell>
          <cell r="J8" t="str">
            <v>2012 YE</v>
          </cell>
          <cell r="K8" t="str">
            <v>C</v>
          </cell>
        </row>
        <row r="9">
          <cell r="A9" t="str">
            <v>Banco Cetelem Argentina S.A.</v>
          </cell>
          <cell r="B9" t="str">
            <v>Argentina</v>
          </cell>
          <cell r="C9" t="str">
            <v>E</v>
          </cell>
          <cell r="D9" t="str">
            <v>caa1</v>
          </cell>
          <cell r="E9" t="str">
            <v>a3</v>
          </cell>
          <cell r="F9" t="str">
            <v>Caa2</v>
          </cell>
          <cell r="G9" t="str">
            <v>Foreign Currency Long Term Deposit Rating</v>
          </cell>
          <cell r="H9" t="str">
            <v>Rating(s) Under Review</v>
          </cell>
          <cell r="I9">
            <v>193631.93615997001</v>
          </cell>
          <cell r="J9" t="str">
            <v>2013 YE</v>
          </cell>
          <cell r="K9" t="str">
            <v>U</v>
          </cell>
        </row>
        <row r="10">
          <cell r="A10" t="str">
            <v>Banco Comafi S.A.</v>
          </cell>
          <cell r="B10" t="str">
            <v>Argentina</v>
          </cell>
          <cell r="C10" t="str">
            <v>E</v>
          </cell>
          <cell r="D10" t="str">
            <v>caa1</v>
          </cell>
          <cell r="E10" t="str">
            <v>caa1</v>
          </cell>
          <cell r="F10" t="str">
            <v>Caa2</v>
          </cell>
          <cell r="G10" t="str">
            <v>Foreign Currency Long Term Deposit Rating</v>
          </cell>
          <cell r="H10" t="str">
            <v>Stable</v>
          </cell>
          <cell r="I10">
            <v>1330299.5895119701</v>
          </cell>
          <cell r="J10" t="str">
            <v>2014 H1</v>
          </cell>
          <cell r="K10" t="str">
            <v>U</v>
          </cell>
        </row>
        <row r="11">
          <cell r="A11" t="str">
            <v>Banco de Corrientes S.A.</v>
          </cell>
          <cell r="B11" t="str">
            <v>Argentina</v>
          </cell>
          <cell r="C11" t="str">
            <v>E</v>
          </cell>
          <cell r="D11" t="str">
            <v>caa1</v>
          </cell>
          <cell r="E11" t="str">
            <v>caa1</v>
          </cell>
          <cell r="F11" t="str">
            <v>Caa2</v>
          </cell>
          <cell r="G11" t="str">
            <v>Foreign Currency Long Term Deposit Rating</v>
          </cell>
          <cell r="H11" t="str">
            <v>Stable</v>
          </cell>
          <cell r="I11">
            <v>466340.42703303002</v>
          </cell>
          <cell r="J11" t="str">
            <v>2013 YE</v>
          </cell>
          <cell r="K11" t="str">
            <v>U</v>
          </cell>
        </row>
        <row r="12">
          <cell r="A12" t="str">
            <v>Banco de Galicia y Buenos Aires S.A.</v>
          </cell>
          <cell r="B12" t="str">
            <v>Argentina</v>
          </cell>
          <cell r="C12" t="str">
            <v>E</v>
          </cell>
          <cell r="D12" t="str">
            <v>caa1</v>
          </cell>
          <cell r="E12" t="str">
            <v>caa1</v>
          </cell>
          <cell r="F12" t="str">
            <v>Caa2</v>
          </cell>
          <cell r="G12" t="str">
            <v>Foreign Currency Long Term Deposit Rating</v>
          </cell>
          <cell r="H12" t="str">
            <v>Stable</v>
          </cell>
          <cell r="I12">
            <v>12613835.2849255</v>
          </cell>
          <cell r="J12" t="str">
            <v>2013 YE</v>
          </cell>
          <cell r="K12" t="str">
            <v>C</v>
          </cell>
        </row>
        <row r="13">
          <cell r="A13" t="str">
            <v>Banco de la Ciudad de Buenos Aires</v>
          </cell>
          <cell r="B13" t="str">
            <v>Argentina</v>
          </cell>
          <cell r="C13" t="str">
            <v>E</v>
          </cell>
          <cell r="D13" t="str">
            <v>caa1</v>
          </cell>
          <cell r="E13" t="str">
            <v>caa1</v>
          </cell>
          <cell r="F13" t="str">
            <v>Caa2</v>
          </cell>
          <cell r="G13" t="str">
            <v>Foreign Currency Long Term Deposit Rating</v>
          </cell>
          <cell r="H13" t="str">
            <v>Stable</v>
          </cell>
          <cell r="I13">
            <v>5088632.0874394504</v>
          </cell>
          <cell r="J13" t="str">
            <v>2013 YE</v>
          </cell>
          <cell r="K13" t="str">
            <v>U</v>
          </cell>
        </row>
        <row r="14">
          <cell r="A14" t="str">
            <v>Banco de la Provincia de Cordoba S.A.</v>
          </cell>
          <cell r="B14" t="str">
            <v>Argentina</v>
          </cell>
          <cell r="C14" t="str">
            <v>E</v>
          </cell>
          <cell r="D14" t="str">
            <v>caa1</v>
          </cell>
          <cell r="E14" t="str">
            <v>caa1</v>
          </cell>
          <cell r="F14" t="str">
            <v>Caa2</v>
          </cell>
          <cell r="G14" t="str">
            <v>Foreign Currency Long Term Deposit Rating</v>
          </cell>
          <cell r="H14" t="str">
            <v>Stable</v>
          </cell>
          <cell r="I14">
            <v>2300432.7283650902</v>
          </cell>
          <cell r="J14" t="str">
            <v>2013 YE</v>
          </cell>
          <cell r="K14" t="str">
            <v>U</v>
          </cell>
        </row>
        <row r="15">
          <cell r="A15" t="str">
            <v>Banco de Santiago del Estero S.A.</v>
          </cell>
          <cell r="B15" t="str">
            <v>Argentina</v>
          </cell>
          <cell r="C15" t="str">
            <v>E</v>
          </cell>
          <cell r="D15" t="str">
            <v>caa1</v>
          </cell>
          <cell r="E15" t="str">
            <v>caa1</v>
          </cell>
          <cell r="F15" t="str">
            <v>Caa2</v>
          </cell>
          <cell r="G15" t="str">
            <v>Foreign Currency Long Term Deposit Rating</v>
          </cell>
          <cell r="H15" t="str">
            <v>Stable</v>
          </cell>
          <cell r="I15">
            <v>980481.71170620003</v>
          </cell>
          <cell r="J15" t="str">
            <v>2013 YE</v>
          </cell>
          <cell r="K15" t="str">
            <v>C</v>
          </cell>
        </row>
        <row r="16">
          <cell r="A16" t="str">
            <v>Banco de Servicios y Transacciones S.A.</v>
          </cell>
          <cell r="B16" t="str">
            <v>Argentina</v>
          </cell>
          <cell r="C16" t="str">
            <v>E</v>
          </cell>
          <cell r="D16" t="str">
            <v>caa1</v>
          </cell>
          <cell r="E16" t="str">
            <v>caa1</v>
          </cell>
          <cell r="F16" t="str">
            <v>Caa2</v>
          </cell>
          <cell r="G16" t="str">
            <v>Foreign Currency Long Term Deposit Rating</v>
          </cell>
          <cell r="H16" t="str">
            <v>Stable</v>
          </cell>
          <cell r="I16">
            <v>376156.47776651999</v>
          </cell>
          <cell r="J16" t="str">
            <v>2013 YE</v>
          </cell>
          <cell r="K16" t="str">
            <v>U</v>
          </cell>
        </row>
        <row r="17">
          <cell r="A17" t="str">
            <v>Banco de Valores S.A.</v>
          </cell>
          <cell r="B17" t="str">
            <v>Argentina</v>
          </cell>
          <cell r="C17" t="str">
            <v>E</v>
          </cell>
          <cell r="D17" t="str">
            <v>caa1</v>
          </cell>
          <cell r="E17" t="str">
            <v>caa1</v>
          </cell>
          <cell r="F17" t="str">
            <v>Caa2</v>
          </cell>
          <cell r="G17" t="str">
            <v>Foreign Currency Long Term Deposit Rating</v>
          </cell>
          <cell r="H17" t="str">
            <v>Stable</v>
          </cell>
          <cell r="I17">
            <v>420840.58190031</v>
          </cell>
          <cell r="J17" t="str">
            <v>2013 YE</v>
          </cell>
          <cell r="K17" t="str">
            <v>U</v>
          </cell>
        </row>
        <row r="18">
          <cell r="A18" t="str">
            <v>Banco del Chubut S.A.</v>
          </cell>
          <cell r="B18" t="str">
            <v>Argentina</v>
          </cell>
          <cell r="C18" t="str">
            <v>E</v>
          </cell>
          <cell r="D18" t="str">
            <v>caa1</v>
          </cell>
          <cell r="E18" t="str">
            <v>caa1</v>
          </cell>
          <cell r="F18" t="str">
            <v>Caa2</v>
          </cell>
          <cell r="G18" t="str">
            <v>Foreign Currency Long Term Deposit Rating</v>
          </cell>
          <cell r="H18" t="str">
            <v>Stable</v>
          </cell>
          <cell r="I18">
            <v>828964.68675768003</v>
          </cell>
          <cell r="J18" t="str">
            <v>2014 H1</v>
          </cell>
          <cell r="K18" t="str">
            <v>U</v>
          </cell>
        </row>
        <row r="19">
          <cell r="A19" t="str">
            <v>Banco del Tucuman S.A.</v>
          </cell>
          <cell r="B19" t="str">
            <v>Argentina</v>
          </cell>
          <cell r="C19" t="str">
            <v>E</v>
          </cell>
          <cell r="D19" t="str">
            <v>caa1</v>
          </cell>
          <cell r="E19" t="str">
            <v>caa1</v>
          </cell>
          <cell r="F19" t="str">
            <v>Caa2</v>
          </cell>
          <cell r="G19" t="str">
            <v>Foreign Currency Long Term Deposit Rating</v>
          </cell>
          <cell r="H19" t="str">
            <v>Stable</v>
          </cell>
          <cell r="I19">
            <v>720572.69879397005</v>
          </cell>
          <cell r="J19" t="str">
            <v>2013 YE</v>
          </cell>
          <cell r="K19" t="str">
            <v>U</v>
          </cell>
        </row>
        <row r="20">
          <cell r="A20" t="str">
            <v>Banco Finansur S.A.</v>
          </cell>
          <cell r="B20" t="str">
            <v>Argentina</v>
          </cell>
          <cell r="C20" t="str">
            <v>E</v>
          </cell>
          <cell r="D20" t="str">
            <v>caa1</v>
          </cell>
          <cell r="E20" t="str">
            <v>caa1</v>
          </cell>
          <cell r="F20" t="str">
            <v>Caa2</v>
          </cell>
          <cell r="G20" t="str">
            <v>Foreign Currency Long Term Deposit Rating</v>
          </cell>
          <cell r="H20" t="str">
            <v>Negative(m)</v>
          </cell>
          <cell r="I20">
            <v>204113.67869276999</v>
          </cell>
          <cell r="J20" t="str">
            <v>2013 YE</v>
          </cell>
          <cell r="K20" t="str">
            <v>U</v>
          </cell>
        </row>
        <row r="21">
          <cell r="A21" t="str">
            <v>Banco Itau Argentina S.A.</v>
          </cell>
          <cell r="B21" t="str">
            <v>Argentina</v>
          </cell>
          <cell r="C21" t="str">
            <v>E</v>
          </cell>
          <cell r="D21" t="str">
            <v>caa1</v>
          </cell>
          <cell r="E21" t="str">
            <v>ba1</v>
          </cell>
          <cell r="F21" t="str">
            <v>Caa2</v>
          </cell>
          <cell r="G21" t="str">
            <v>Foreign Currency Long Term Deposit Rating</v>
          </cell>
          <cell r="H21" t="str">
            <v>Stable</v>
          </cell>
          <cell r="I21">
            <v>2146273.78880277</v>
          </cell>
          <cell r="J21" t="str">
            <v>2013 YE</v>
          </cell>
          <cell r="K21" t="str">
            <v>U</v>
          </cell>
        </row>
        <row r="22">
          <cell r="A22" t="str">
            <v>Banco Macro S.A.</v>
          </cell>
          <cell r="B22" t="str">
            <v>Argentina</v>
          </cell>
          <cell r="C22" t="str">
            <v>E</v>
          </cell>
          <cell r="D22" t="str">
            <v>caa1</v>
          </cell>
          <cell r="E22" t="str">
            <v>caa1</v>
          </cell>
          <cell r="F22" t="str">
            <v>Caa2</v>
          </cell>
          <cell r="G22" t="str">
            <v>Foreign Currency Long Term Deposit Rating</v>
          </cell>
          <cell r="H22" t="str">
            <v>Stable</v>
          </cell>
          <cell r="I22">
            <v>9097120.6068738606</v>
          </cell>
          <cell r="J22" t="str">
            <v>2013 YE</v>
          </cell>
          <cell r="K22" t="str">
            <v>C</v>
          </cell>
        </row>
        <row r="23">
          <cell r="A23" t="str">
            <v>Banco Patagonia S.A.</v>
          </cell>
          <cell r="B23" t="str">
            <v>Argentina</v>
          </cell>
          <cell r="C23" t="str">
            <v>E</v>
          </cell>
          <cell r="D23" t="str">
            <v>caa1</v>
          </cell>
          <cell r="E23" t="str">
            <v>b1</v>
          </cell>
          <cell r="F23" t="str">
            <v>Caa2</v>
          </cell>
          <cell r="G23" t="str">
            <v>Foreign Currency Long Term Deposit Rating</v>
          </cell>
          <cell r="H23" t="str">
            <v>Stable</v>
          </cell>
          <cell r="I23">
            <v>4625098.65632826</v>
          </cell>
          <cell r="J23" t="str">
            <v>2013 YE</v>
          </cell>
          <cell r="K23" t="str">
            <v>U</v>
          </cell>
        </row>
        <row r="24">
          <cell r="A24" t="str">
            <v>Banco Piano S.A.</v>
          </cell>
          <cell r="B24" t="str">
            <v>Argentina</v>
          </cell>
          <cell r="C24" t="str">
            <v>E</v>
          </cell>
          <cell r="D24" t="str">
            <v>caa1</v>
          </cell>
          <cell r="E24" t="str">
            <v>caa1</v>
          </cell>
          <cell r="F24" t="str">
            <v>Caa2</v>
          </cell>
          <cell r="G24" t="str">
            <v>Foreign Currency Long Term Deposit Rating</v>
          </cell>
          <cell r="H24" t="str">
            <v>Stable</v>
          </cell>
          <cell r="I24">
            <v>405961.78519611002</v>
          </cell>
          <cell r="J24" t="str">
            <v>2014 H1</v>
          </cell>
          <cell r="K24" t="str">
            <v>U</v>
          </cell>
        </row>
        <row r="25">
          <cell r="A25" t="str">
            <v>Banco Santander Rio S.A.</v>
          </cell>
          <cell r="B25" t="str">
            <v>Argentina</v>
          </cell>
          <cell r="C25" t="str">
            <v>E</v>
          </cell>
          <cell r="D25" t="str">
            <v>caa1</v>
          </cell>
          <cell r="E25" t="str">
            <v>b1</v>
          </cell>
          <cell r="F25" t="str">
            <v>Caa2</v>
          </cell>
          <cell r="G25" t="str">
            <v>Foreign Currency Long Term Deposit Rating</v>
          </cell>
          <cell r="H25" t="str">
            <v>Stable</v>
          </cell>
          <cell r="I25">
            <v>10833919.569782101</v>
          </cell>
          <cell r="J25" t="str">
            <v>2013 YE</v>
          </cell>
          <cell r="K25" t="str">
            <v>U</v>
          </cell>
        </row>
        <row r="26">
          <cell r="A26" t="str">
            <v>Banco Supervielle S.A.</v>
          </cell>
          <cell r="B26" t="str">
            <v>Argentina</v>
          </cell>
          <cell r="C26" t="str">
            <v>E</v>
          </cell>
          <cell r="D26" t="str">
            <v>caa1</v>
          </cell>
          <cell r="E26" t="str">
            <v>caa1</v>
          </cell>
          <cell r="F26" t="str">
            <v>Caa2</v>
          </cell>
          <cell r="G26" t="str">
            <v>Foreign Currency Long Term Deposit Rating</v>
          </cell>
          <cell r="H26" t="str">
            <v>Stable</v>
          </cell>
          <cell r="I26">
            <v>2644962.32772585</v>
          </cell>
          <cell r="J26" t="str">
            <v>2013 YE</v>
          </cell>
          <cell r="K26" t="str">
            <v>C</v>
          </cell>
        </row>
        <row r="27">
          <cell r="A27" t="str">
            <v>Compania Financiera Argentina S.A.</v>
          </cell>
          <cell r="B27" t="str">
            <v>Argentina</v>
          </cell>
          <cell r="C27" t="str">
            <v>E</v>
          </cell>
          <cell r="D27" t="str">
            <v>caa1</v>
          </cell>
          <cell r="E27" t="str">
            <v>caa1</v>
          </cell>
          <cell r="F27" t="str">
            <v>Caa2</v>
          </cell>
          <cell r="G27" t="str">
            <v>Foreign Currency Long Term Deposit Rating</v>
          </cell>
          <cell r="H27" t="str">
            <v>Stable</v>
          </cell>
          <cell r="I27">
            <v>558731.49497748003</v>
          </cell>
          <cell r="J27" t="str">
            <v>2013 YE</v>
          </cell>
          <cell r="K27" t="str">
            <v>U</v>
          </cell>
        </row>
        <row r="28">
          <cell r="A28" t="str">
            <v>Cordial Compania Financiera S.A.</v>
          </cell>
          <cell r="B28" t="str">
            <v>Argentina</v>
          </cell>
          <cell r="C28" t="str">
            <v>E</v>
          </cell>
          <cell r="D28" t="str">
            <v>caa1</v>
          </cell>
          <cell r="E28" t="str">
            <v>caa1</v>
          </cell>
          <cell r="F28" t="str">
            <v>Caa2</v>
          </cell>
          <cell r="G28" t="str">
            <v>Foreign Currency Long Term Deposit Rating</v>
          </cell>
          <cell r="H28" t="str">
            <v>Stable</v>
          </cell>
          <cell r="I28">
            <v>234230.12449848</v>
          </cell>
          <cell r="J28" t="str">
            <v>2013 YE</v>
          </cell>
          <cell r="K28" t="str">
            <v>U</v>
          </cell>
        </row>
        <row r="29">
          <cell r="A29" t="str">
            <v>HSBC Bank Argentina S.A.</v>
          </cell>
          <cell r="B29" t="str">
            <v>Argentina</v>
          </cell>
          <cell r="C29" t="str">
            <v>E</v>
          </cell>
          <cell r="D29" t="str">
            <v>caa1</v>
          </cell>
          <cell r="E29" t="str">
            <v>ba1</v>
          </cell>
          <cell r="F29" t="str">
            <v>Caa2</v>
          </cell>
          <cell r="G29" t="str">
            <v>Foreign Currency Long Term Deposit Rating</v>
          </cell>
          <cell r="H29" t="str">
            <v>Stable</v>
          </cell>
          <cell r="I29">
            <v>6096292.3806691496</v>
          </cell>
          <cell r="J29" t="str">
            <v>2014 H1</v>
          </cell>
          <cell r="K29" t="str">
            <v>C</v>
          </cell>
        </row>
        <row r="30">
          <cell r="A30" t="str">
            <v>ICBC (Argentina) S.A.</v>
          </cell>
          <cell r="B30" t="str">
            <v>Argentina</v>
          </cell>
          <cell r="C30" t="str">
            <v>E</v>
          </cell>
          <cell r="D30" t="str">
            <v>caa1</v>
          </cell>
          <cell r="E30" t="str">
            <v>b1</v>
          </cell>
          <cell r="F30" t="str">
            <v>Caa2</v>
          </cell>
          <cell r="G30" t="str">
            <v>Foreign Currency Long Term Deposit Rating</v>
          </cell>
          <cell r="H30" t="str">
            <v>Stable</v>
          </cell>
          <cell r="I30">
            <v>4100509.07496351</v>
          </cell>
          <cell r="J30" t="str">
            <v>2013 YE</v>
          </cell>
          <cell r="K30" t="str">
            <v>U</v>
          </cell>
        </row>
        <row r="31">
          <cell r="A31" t="str">
            <v>Nuevo Banco de La Rioja S.A.</v>
          </cell>
          <cell r="B31" t="str">
            <v>Argentina</v>
          </cell>
          <cell r="C31" t="str">
            <v>E</v>
          </cell>
          <cell r="D31" t="str">
            <v>caa1</v>
          </cell>
          <cell r="E31" t="str">
            <v>caa1</v>
          </cell>
          <cell r="F31" t="str">
            <v>Caa2</v>
          </cell>
          <cell r="G31" t="str">
            <v>Foreign Currency Long Term Deposit Rating</v>
          </cell>
          <cell r="H31" t="str">
            <v>Stable</v>
          </cell>
          <cell r="I31">
            <v>145117.51610004</v>
          </cell>
          <cell r="J31" t="str">
            <v>2013 YE</v>
          </cell>
          <cell r="K31" t="str">
            <v>U</v>
          </cell>
        </row>
        <row r="32">
          <cell r="A32" t="str">
            <v>PSA Finance Argentina Comp.Fin.S.A.</v>
          </cell>
          <cell r="B32" t="str">
            <v>Argentina</v>
          </cell>
          <cell r="C32" t="str">
            <v>E</v>
          </cell>
          <cell r="D32" t="str">
            <v>caa1</v>
          </cell>
          <cell r="E32" t="str">
            <v>b2</v>
          </cell>
          <cell r="F32" t="str">
            <v>Caa2</v>
          </cell>
          <cell r="G32" t="str">
            <v>Foreign Currency Long Term Deposit Rating</v>
          </cell>
          <cell r="H32" t="str">
            <v>Stable</v>
          </cell>
          <cell r="I32">
            <v>413099.09702819999</v>
          </cell>
          <cell r="J32" t="str">
            <v>2013 YE</v>
          </cell>
          <cell r="K32" t="str">
            <v>U</v>
          </cell>
        </row>
        <row r="33">
          <cell r="A33" t="str">
            <v>Toyota Compania Financiera de Argentina S.A.</v>
          </cell>
          <cell r="B33" t="str">
            <v>Argentina</v>
          </cell>
          <cell r="C33" t="str">
            <v>E</v>
          </cell>
          <cell r="D33" t="str">
            <v>caa1</v>
          </cell>
          <cell r="E33" t="str">
            <v>ba2</v>
          </cell>
          <cell r="F33" t="str">
            <v>Caa2</v>
          </cell>
          <cell r="G33" t="str">
            <v>Foreign Currency Long Term Deposit Rating</v>
          </cell>
          <cell r="H33" t="str">
            <v>Stable</v>
          </cell>
          <cell r="I33">
            <v>209650.34620629001</v>
          </cell>
          <cell r="J33" t="str">
            <v>2013 YE</v>
          </cell>
          <cell r="K33" t="str">
            <v>U</v>
          </cell>
        </row>
        <row r="34">
          <cell r="A34" t="str">
            <v>Ardshininvestbank CJSC</v>
          </cell>
          <cell r="B34" t="str">
            <v>Armenia</v>
          </cell>
          <cell r="C34" t="str">
            <v>D-</v>
          </cell>
          <cell r="D34" t="str">
            <v>ba3</v>
          </cell>
          <cell r="E34" t="str">
            <v>ba3</v>
          </cell>
          <cell r="F34" t="str">
            <v>Ba3</v>
          </cell>
          <cell r="G34" t="str">
            <v>Foreign Currency Long Term Deposit Rating</v>
          </cell>
          <cell r="H34" t="str">
            <v>Stable</v>
          </cell>
          <cell r="I34">
            <v>665089.57338624005</v>
          </cell>
          <cell r="J34" t="str">
            <v>2013 YE</v>
          </cell>
          <cell r="K34" t="str">
            <v>U</v>
          </cell>
        </row>
        <row r="35">
          <cell r="A35" t="str">
            <v>Armeconombank (Armenian Economy Devt Bank)</v>
          </cell>
          <cell r="B35" t="str">
            <v>Armenia</v>
          </cell>
          <cell r="C35" t="str">
            <v>E+</v>
          </cell>
          <cell r="D35" t="str">
            <v>b1</v>
          </cell>
          <cell r="E35" t="str">
            <v>b1</v>
          </cell>
          <cell r="F35" t="str">
            <v>B1</v>
          </cell>
          <cell r="G35" t="str">
            <v>Foreign Currency Long Term Deposit Rating</v>
          </cell>
          <cell r="H35" t="str">
            <v>Negative(m)</v>
          </cell>
          <cell r="I35">
            <v>183141.91832960001</v>
          </cell>
          <cell r="J35" t="str">
            <v>2013 YE</v>
          </cell>
          <cell r="K35" t="str">
            <v>C</v>
          </cell>
        </row>
        <row r="36">
          <cell r="A36" t="str">
            <v>Unibank CJSC</v>
          </cell>
          <cell r="B36" t="str">
            <v>Armenia</v>
          </cell>
          <cell r="C36" t="str">
            <v>E+</v>
          </cell>
          <cell r="D36" t="str">
            <v>b2</v>
          </cell>
          <cell r="E36" t="str">
            <v>b2</v>
          </cell>
          <cell r="F36" t="str">
            <v>B1</v>
          </cell>
          <cell r="G36" t="str">
            <v>Foreign Currency Long Term Deposit Rating</v>
          </cell>
          <cell r="H36" t="str">
            <v>Negative(m)</v>
          </cell>
          <cell r="I36">
            <v>379033.68872896</v>
          </cell>
          <cell r="J36" t="str">
            <v>2013 YE</v>
          </cell>
          <cell r="K36" t="str">
            <v>C</v>
          </cell>
        </row>
        <row r="37">
          <cell r="A37" t="str">
            <v>AMP Bank Limited</v>
          </cell>
          <cell r="B37" t="str">
            <v>Australia</v>
          </cell>
          <cell r="C37" t="str">
            <v>D+</v>
          </cell>
          <cell r="D37" t="str">
            <v>baa3</v>
          </cell>
          <cell r="E37" t="str">
            <v>a2</v>
          </cell>
          <cell r="F37" t="str">
            <v>A2</v>
          </cell>
          <cell r="G37" t="str">
            <v>Foreign Currency Long Term Deposit Rating</v>
          </cell>
          <cell r="H37" t="str">
            <v>Stable</v>
          </cell>
          <cell r="I37">
            <v>14887811.40804</v>
          </cell>
          <cell r="J37" t="str">
            <v>2013 YE</v>
          </cell>
          <cell r="K37" t="str">
            <v>C</v>
          </cell>
        </row>
        <row r="38">
          <cell r="A38" t="str">
            <v>Australia and New Zealand Banking Grp. Ltd.</v>
          </cell>
          <cell r="B38" t="str">
            <v>Australia</v>
          </cell>
          <cell r="C38" t="str">
            <v>B-</v>
          </cell>
          <cell r="D38" t="str">
            <v>a1</v>
          </cell>
          <cell r="E38" t="str">
            <v>a1</v>
          </cell>
          <cell r="F38" t="str">
            <v>Aa2</v>
          </cell>
          <cell r="G38" t="str">
            <v>Foreign Currency Long Term Deposit Rating</v>
          </cell>
          <cell r="H38" t="str">
            <v>Stable</v>
          </cell>
          <cell r="I38">
            <v>683845883.8757</v>
          </cell>
          <cell r="J38" t="str">
            <v>2014 H1</v>
          </cell>
          <cell r="K38" t="str">
            <v>C</v>
          </cell>
        </row>
        <row r="39">
          <cell r="A39" t="str">
            <v>Bank of Queensland Limited</v>
          </cell>
          <cell r="B39" t="str">
            <v>Australia</v>
          </cell>
          <cell r="C39" t="str">
            <v>C-</v>
          </cell>
          <cell r="D39" t="str">
            <v>baa1</v>
          </cell>
          <cell r="E39" t="str">
            <v>baa1</v>
          </cell>
          <cell r="F39" t="str">
            <v>A3</v>
          </cell>
          <cell r="G39" t="str">
            <v>Foreign Currency Long Term Deposit Rating</v>
          </cell>
          <cell r="H39" t="str">
            <v>Stable</v>
          </cell>
          <cell r="I39">
            <v>37967892.966109999</v>
          </cell>
          <cell r="J39" t="str">
            <v>2014 H1</v>
          </cell>
          <cell r="K39" t="str">
            <v>C</v>
          </cell>
        </row>
        <row r="40">
          <cell r="A40" t="str">
            <v>Bendigo and Adelaide Bank Limited</v>
          </cell>
          <cell r="B40" t="str">
            <v>Australia</v>
          </cell>
          <cell r="C40" t="str">
            <v>C</v>
          </cell>
          <cell r="D40" t="str">
            <v>a3</v>
          </cell>
          <cell r="E40" t="str">
            <v>a3</v>
          </cell>
          <cell r="F40" t="str">
            <v>A2</v>
          </cell>
          <cell r="G40" t="str">
            <v>Foreign Currency Long Term Deposit Rating</v>
          </cell>
          <cell r="H40" t="str">
            <v>Stable</v>
          </cell>
          <cell r="I40">
            <v>54048454.309008002</v>
          </cell>
          <cell r="J40" t="str">
            <v>2014 H1</v>
          </cell>
          <cell r="K40" t="str">
            <v>C</v>
          </cell>
        </row>
        <row r="41">
          <cell r="A41" t="str">
            <v>Citigroup Pty Limited</v>
          </cell>
          <cell r="B41" t="str">
            <v>Australia</v>
          </cell>
          <cell r="C41" t="str">
            <v>C</v>
          </cell>
          <cell r="D41" t="str">
            <v>a3</v>
          </cell>
          <cell r="E41" t="str">
            <v>a3</v>
          </cell>
          <cell r="F41" t="str">
            <v>A3</v>
          </cell>
          <cell r="G41" t="str">
            <v>Foreign Currency Long Term Deposit Rating</v>
          </cell>
          <cell r="H41" t="str">
            <v>Stable</v>
          </cell>
          <cell r="I41">
            <v>15214536.287928</v>
          </cell>
          <cell r="J41" t="str">
            <v>2013 YE</v>
          </cell>
          <cell r="K41" t="str">
            <v>C</v>
          </cell>
        </row>
        <row r="42">
          <cell r="A42" t="str">
            <v>Commonwealth Bank of Australia</v>
          </cell>
          <cell r="B42" t="str">
            <v>Australia</v>
          </cell>
          <cell r="C42" t="str">
            <v>B-</v>
          </cell>
          <cell r="D42" t="str">
            <v>a1</v>
          </cell>
          <cell r="E42" t="str">
            <v>a1</v>
          </cell>
          <cell r="F42" t="str">
            <v>Aa2</v>
          </cell>
          <cell r="G42" t="str">
            <v>Foreign Currency Long Term Deposit Rating</v>
          </cell>
          <cell r="H42" t="str">
            <v>Stable</v>
          </cell>
          <cell r="I42">
            <v>699882804.65843999</v>
          </cell>
          <cell r="J42" t="str">
            <v>2014 H1</v>
          </cell>
          <cell r="K42" t="str">
            <v>C</v>
          </cell>
        </row>
        <row r="43">
          <cell r="A43" t="str">
            <v>Heritage Bank Limited</v>
          </cell>
          <cell r="B43" t="str">
            <v>Australia</v>
          </cell>
          <cell r="C43" t="str">
            <v>C</v>
          </cell>
          <cell r="D43" t="str">
            <v>a3</v>
          </cell>
          <cell r="E43" t="str">
            <v>a3</v>
          </cell>
          <cell r="F43" t="str">
            <v>A3</v>
          </cell>
          <cell r="G43" t="str">
            <v>Foreign Currency Long Term Deposit Rating</v>
          </cell>
          <cell r="H43" t="str">
            <v>Stable</v>
          </cell>
          <cell r="I43">
            <v>7486901.5172799602</v>
          </cell>
          <cell r="J43" t="str">
            <v>2014 H1</v>
          </cell>
          <cell r="K43" t="str">
            <v>C</v>
          </cell>
        </row>
        <row r="44">
          <cell r="A44" t="str">
            <v>HSBC Bank Australia Ltd</v>
          </cell>
          <cell r="B44" t="str">
            <v>Australia</v>
          </cell>
          <cell r="C44" t="str">
            <v>C-</v>
          </cell>
          <cell r="D44" t="str">
            <v>baa1</v>
          </cell>
          <cell r="E44" t="str">
            <v>a1</v>
          </cell>
          <cell r="F44" t="str">
            <v>A1</v>
          </cell>
          <cell r="G44" t="str">
            <v>Foreign Currency Long Term Deposit Rating</v>
          </cell>
          <cell r="H44" t="str">
            <v>Stable</v>
          </cell>
          <cell r="I44">
            <v>23112832.918823998</v>
          </cell>
          <cell r="J44" t="str">
            <v>2013 YE</v>
          </cell>
          <cell r="K44" t="str">
            <v>C</v>
          </cell>
        </row>
        <row r="45">
          <cell r="A45" t="str">
            <v>Investec Bank (Australia) Limited</v>
          </cell>
          <cell r="B45" t="str">
            <v>Australia</v>
          </cell>
          <cell r="C45" t="str">
            <v>D</v>
          </cell>
          <cell r="D45" t="str">
            <v>ba2</v>
          </cell>
          <cell r="E45" t="str">
            <v>ba1</v>
          </cell>
          <cell r="F45" t="str">
            <v>Ba1</v>
          </cell>
          <cell r="G45" t="str">
            <v>Foreign Currency Long Term Deposit Rating</v>
          </cell>
          <cell r="H45" t="str">
            <v>Rating(s) Under Review</v>
          </cell>
          <cell r="I45">
            <v>4954918.3350560004</v>
          </cell>
          <cell r="J45" t="str">
            <v>2012 YE</v>
          </cell>
          <cell r="K45" t="str">
            <v>C</v>
          </cell>
        </row>
        <row r="46">
          <cell r="A46" t="str">
            <v>Macquarie Bank Limited</v>
          </cell>
          <cell r="B46" t="str">
            <v>Australia</v>
          </cell>
          <cell r="C46" t="str">
            <v>C-</v>
          </cell>
          <cell r="D46" t="str">
            <v>baa1</v>
          </cell>
          <cell r="E46" t="str">
            <v>baa1</v>
          </cell>
          <cell r="F46" t="str">
            <v>A2</v>
          </cell>
          <cell r="G46" t="str">
            <v>Foreign Currency Long Term Deposit Rating</v>
          </cell>
          <cell r="H46" t="str">
            <v>Stable</v>
          </cell>
          <cell r="I46">
            <v>129565676.96898</v>
          </cell>
          <cell r="J46" t="str">
            <v>2013 YE</v>
          </cell>
          <cell r="K46" t="str">
            <v>C</v>
          </cell>
        </row>
        <row r="47">
          <cell r="A47" t="str">
            <v>Members Equity Bank Pty Ltd</v>
          </cell>
          <cell r="B47" t="str">
            <v>Australia</v>
          </cell>
          <cell r="C47" t="str">
            <v>C</v>
          </cell>
          <cell r="D47" t="str">
            <v>a3</v>
          </cell>
          <cell r="E47" t="str">
            <v>a3</v>
          </cell>
          <cell r="F47" t="str">
            <v>A3</v>
          </cell>
          <cell r="G47" t="str">
            <v>Foreign Currency Long Term Deposit Rating</v>
          </cell>
          <cell r="H47" t="str">
            <v>Stable</v>
          </cell>
          <cell r="I47">
            <v>12907557.966351399</v>
          </cell>
          <cell r="J47" t="str">
            <v>2013 YE</v>
          </cell>
          <cell r="K47" t="str">
            <v>C</v>
          </cell>
        </row>
        <row r="48">
          <cell r="A48" t="str">
            <v>National Australia Bank Limited</v>
          </cell>
          <cell r="B48" t="str">
            <v>Australia</v>
          </cell>
          <cell r="C48" t="str">
            <v>B-</v>
          </cell>
          <cell r="D48" t="str">
            <v>a1</v>
          </cell>
          <cell r="E48" t="str">
            <v>a1</v>
          </cell>
          <cell r="F48" t="str">
            <v>Aa2</v>
          </cell>
          <cell r="G48" t="str">
            <v>Foreign Currency Long Term Deposit Rating</v>
          </cell>
          <cell r="H48" t="str">
            <v>Stable</v>
          </cell>
          <cell r="I48">
            <v>784130427.81892002</v>
          </cell>
          <cell r="J48" t="str">
            <v>2014 H1</v>
          </cell>
          <cell r="K48" t="str">
            <v>C</v>
          </cell>
        </row>
        <row r="49">
          <cell r="A49" t="str">
            <v>Newcastle Permanent Building Society</v>
          </cell>
          <cell r="B49" t="str">
            <v>Australia</v>
          </cell>
          <cell r="C49" t="str">
            <v>C+</v>
          </cell>
          <cell r="D49" t="str">
            <v>a2</v>
          </cell>
          <cell r="E49" t="str">
            <v>a2</v>
          </cell>
          <cell r="F49" t="str">
            <v>A2</v>
          </cell>
          <cell r="G49" t="str">
            <v>Foreign Currency Long Term Deposit Rating</v>
          </cell>
          <cell r="H49" t="str">
            <v>Stable</v>
          </cell>
          <cell r="I49">
            <v>7625657.1808356801</v>
          </cell>
          <cell r="J49" t="str">
            <v>2013 YE</v>
          </cell>
          <cell r="K49" t="str">
            <v>C</v>
          </cell>
        </row>
        <row r="50">
          <cell r="A50" t="str">
            <v>Suncorp-Metway Ltd.</v>
          </cell>
          <cell r="B50" t="str">
            <v>Australia</v>
          </cell>
          <cell r="C50" t="str">
            <v>C-</v>
          </cell>
          <cell r="D50" t="str">
            <v>baa2</v>
          </cell>
          <cell r="E50" t="str">
            <v>a2</v>
          </cell>
          <cell r="F50" t="str">
            <v>A1</v>
          </cell>
          <cell r="G50" t="str">
            <v>Foreign Currency Long Term Deposit Rating</v>
          </cell>
          <cell r="H50" t="str">
            <v>Stable</v>
          </cell>
          <cell r="I50">
            <v>54210206.385360003</v>
          </cell>
          <cell r="J50" t="str">
            <v>2014 H1</v>
          </cell>
          <cell r="K50" t="str">
            <v>C</v>
          </cell>
        </row>
        <row r="51">
          <cell r="A51" t="str">
            <v>Victoria Teachers Mutual Bank</v>
          </cell>
          <cell r="B51" t="str">
            <v>Australia</v>
          </cell>
          <cell r="C51" t="str">
            <v>C-</v>
          </cell>
          <cell r="D51" t="str">
            <v>baa1</v>
          </cell>
          <cell r="E51" t="str">
            <v>baa1</v>
          </cell>
          <cell r="F51" t="str">
            <v>Baa1</v>
          </cell>
          <cell r="G51" t="str">
            <v>Foreign Currency Long Term Deposit Rating</v>
          </cell>
          <cell r="H51" t="str">
            <v>Stable</v>
          </cell>
          <cell r="I51">
            <v>1626174.38379928</v>
          </cell>
          <cell r="J51" t="str">
            <v>2013 YE</v>
          </cell>
          <cell r="K51" t="str">
            <v>C</v>
          </cell>
        </row>
        <row r="52">
          <cell r="A52" t="str">
            <v>Westpac Banking Corporation</v>
          </cell>
          <cell r="B52" t="str">
            <v>Australia</v>
          </cell>
          <cell r="C52" t="str">
            <v>B-</v>
          </cell>
          <cell r="D52" t="str">
            <v>a1</v>
          </cell>
          <cell r="E52" t="str">
            <v>a1</v>
          </cell>
          <cell r="F52" t="str">
            <v>Aa2</v>
          </cell>
          <cell r="G52" t="str">
            <v>Foreign Currency Long Term Deposit Rating</v>
          </cell>
          <cell r="H52" t="str">
            <v>Stable</v>
          </cell>
          <cell r="I52">
            <v>676023246.41250002</v>
          </cell>
          <cell r="J52" t="str">
            <v>2014 H1</v>
          </cell>
          <cell r="K52" t="str">
            <v>C</v>
          </cell>
        </row>
        <row r="53">
          <cell r="A53" t="str">
            <v>BAWAG P.S.K.</v>
          </cell>
          <cell r="B53" t="str">
            <v>Austria</v>
          </cell>
          <cell r="C53" t="str">
            <v>D+</v>
          </cell>
          <cell r="D53" t="str">
            <v>ba1</v>
          </cell>
          <cell r="E53" t="str">
            <v>ba1</v>
          </cell>
          <cell r="F53" t="str">
            <v>Baa2</v>
          </cell>
          <cell r="G53" t="str">
            <v>Foreign Currency Long Term Deposit Rating</v>
          </cell>
          <cell r="H53" t="str">
            <v>Negative(m)</v>
          </cell>
          <cell r="I53">
            <v>50159841.407820001</v>
          </cell>
          <cell r="J53" t="str">
            <v>2013 YE</v>
          </cell>
          <cell r="K53" t="str">
            <v>C</v>
          </cell>
        </row>
        <row r="54">
          <cell r="A54" t="str">
            <v>Erste Group Bank AG</v>
          </cell>
          <cell r="B54" t="str">
            <v>Austria</v>
          </cell>
          <cell r="C54" t="str">
            <v>D+</v>
          </cell>
          <cell r="D54" t="str">
            <v>baa3</v>
          </cell>
          <cell r="E54" t="str">
            <v>baa3</v>
          </cell>
          <cell r="F54" t="str">
            <v>Baa1</v>
          </cell>
          <cell r="G54" t="str">
            <v>Foreign Currency Long Term Deposit Rating</v>
          </cell>
          <cell r="H54" t="str">
            <v>Negative</v>
          </cell>
          <cell r="I54">
            <v>275275784.85418099</v>
          </cell>
          <cell r="J54" t="str">
            <v>2013 YE</v>
          </cell>
          <cell r="K54" t="str">
            <v>C</v>
          </cell>
        </row>
        <row r="55">
          <cell r="A55" t="str">
            <v>Hypo Tirol Bank AG</v>
          </cell>
          <cell r="B55" t="str">
            <v>Austria</v>
          </cell>
          <cell r="C55" t="str">
            <v>E+</v>
          </cell>
          <cell r="D55" t="str">
            <v>b1</v>
          </cell>
          <cell r="E55" t="str">
            <v>b1</v>
          </cell>
          <cell r="F55" t="str">
            <v>Baa3</v>
          </cell>
          <cell r="G55" t="str">
            <v>Foreign Currency Long Term Deposit Rating</v>
          </cell>
          <cell r="H55" t="str">
            <v>Negative</v>
          </cell>
          <cell r="I55">
            <v>12266699.313841</v>
          </cell>
          <cell r="J55" t="str">
            <v>2013 YE</v>
          </cell>
          <cell r="K55" t="str">
            <v>C</v>
          </cell>
        </row>
        <row r="56">
          <cell r="A56" t="str">
            <v>Kommunalkredit Austria AG</v>
          </cell>
          <cell r="B56" t="str">
            <v>Austria</v>
          </cell>
          <cell r="C56" t="str">
            <v>E</v>
          </cell>
          <cell r="D56" t="str">
            <v>caa3</v>
          </cell>
          <cell r="E56" t="str">
            <v>caa3</v>
          </cell>
          <cell r="F56" t="str">
            <v>Ba1</v>
          </cell>
          <cell r="G56" t="str">
            <v>Foreign Currency Long Term Deposit Rating</v>
          </cell>
          <cell r="H56" t="str">
            <v>Rating(s) Under Review</v>
          </cell>
          <cell r="I56">
            <v>16990100.088281799</v>
          </cell>
          <cell r="J56" t="str">
            <v>2013 YE</v>
          </cell>
          <cell r="K56" t="str">
            <v>C</v>
          </cell>
        </row>
        <row r="57">
          <cell r="A57" t="str">
            <v>Oesterreichische Volksbanken AG</v>
          </cell>
          <cell r="B57" t="str">
            <v>Austria</v>
          </cell>
          <cell r="C57" t="str">
            <v>E</v>
          </cell>
          <cell r="D57" t="str">
            <v>caa1</v>
          </cell>
          <cell r="E57" t="str">
            <v>caa1</v>
          </cell>
          <cell r="F57" t="str">
            <v>Ba1</v>
          </cell>
          <cell r="G57" t="str">
            <v>Foreign Currency Long Term Deposit Rating</v>
          </cell>
          <cell r="H57" t="str">
            <v>Rating(s) Under Review</v>
          </cell>
          <cell r="I57">
            <v>28804647.8823082</v>
          </cell>
          <cell r="J57" t="str">
            <v>2013 YE</v>
          </cell>
          <cell r="K57" t="str">
            <v>C</v>
          </cell>
        </row>
        <row r="58">
          <cell r="A58" t="str">
            <v>Raiffeisen Bank International AG</v>
          </cell>
          <cell r="B58" t="str">
            <v>Austria</v>
          </cell>
          <cell r="C58" t="str">
            <v>D+</v>
          </cell>
          <cell r="D58" t="str">
            <v>ba1</v>
          </cell>
          <cell r="E58" t="str">
            <v>baa2</v>
          </cell>
          <cell r="F58" t="str">
            <v>A3</v>
          </cell>
          <cell r="G58" t="str">
            <v>Foreign Currency Long Term Deposit Rating</v>
          </cell>
          <cell r="H58" t="str">
            <v>Negative(m)</v>
          </cell>
          <cell r="I58">
            <v>180014073.447263</v>
          </cell>
          <cell r="J58" t="str">
            <v>2013 YE</v>
          </cell>
          <cell r="K58" t="str">
            <v>C</v>
          </cell>
        </row>
        <row r="59">
          <cell r="A59" t="str">
            <v>Raiffeisenlandesbank Niederoesterreich-Wien</v>
          </cell>
          <cell r="B59" t="str">
            <v>Austria</v>
          </cell>
          <cell r="C59" t="str">
            <v>D+</v>
          </cell>
          <cell r="D59" t="str">
            <v>baa3</v>
          </cell>
          <cell r="E59" t="str">
            <v>baa2</v>
          </cell>
          <cell r="F59" t="str">
            <v>A3</v>
          </cell>
          <cell r="G59" t="str">
            <v>Foreign Currency Long Term Deposit Rating</v>
          </cell>
          <cell r="H59" t="str">
            <v>Negative</v>
          </cell>
          <cell r="I59">
            <v>40057037.266488597</v>
          </cell>
          <cell r="J59" t="str">
            <v>2013 YE</v>
          </cell>
          <cell r="K59" t="str">
            <v>C</v>
          </cell>
        </row>
        <row r="60">
          <cell r="A60" t="str">
            <v>Raiffeisenlandesbank Oberoesterreich AG</v>
          </cell>
          <cell r="B60" t="str">
            <v>Austria</v>
          </cell>
          <cell r="C60" t="str">
            <v>D+</v>
          </cell>
          <cell r="D60" t="str">
            <v>ba1</v>
          </cell>
          <cell r="E60" t="str">
            <v>baa2</v>
          </cell>
          <cell r="F60" t="str">
            <v>A3</v>
          </cell>
          <cell r="G60" t="str">
            <v>Foreign Currency Long Term Deposit Rating</v>
          </cell>
          <cell r="H60" t="str">
            <v>Negative</v>
          </cell>
          <cell r="I60">
            <v>51578422.958571598</v>
          </cell>
          <cell r="J60" t="str">
            <v>2013 YE</v>
          </cell>
          <cell r="K60" t="str">
            <v>C</v>
          </cell>
        </row>
        <row r="61">
          <cell r="A61" t="str">
            <v>Raiffeisen-Landesbank Steiermark AG</v>
          </cell>
          <cell r="B61" t="str">
            <v>Austria</v>
          </cell>
          <cell r="C61" t="str">
            <v>C-</v>
          </cell>
          <cell r="D61" t="str">
            <v>baa2</v>
          </cell>
          <cell r="E61" t="str">
            <v>baa2</v>
          </cell>
          <cell r="F61" t="str">
            <v>A3</v>
          </cell>
          <cell r="G61" t="str">
            <v>Foreign Currency Long Term Deposit Rating</v>
          </cell>
          <cell r="H61" t="str">
            <v>Negative(m)</v>
          </cell>
          <cell r="I61">
            <v>20059724.1947091</v>
          </cell>
          <cell r="J61" t="str">
            <v>2013 YE</v>
          </cell>
          <cell r="K61" t="str">
            <v>C</v>
          </cell>
        </row>
        <row r="62">
          <cell r="A62" t="str">
            <v>Raiffeisen-Landesbank Tirol AG</v>
          </cell>
          <cell r="B62" t="str">
            <v>Austria</v>
          </cell>
          <cell r="C62" t="str">
            <v>C-</v>
          </cell>
          <cell r="D62" t="str">
            <v>baa2</v>
          </cell>
          <cell r="E62" t="str">
            <v>baa2</v>
          </cell>
          <cell r="F62" t="str">
            <v>A3</v>
          </cell>
          <cell r="G62" t="str">
            <v>Foreign Currency Long Term Issuer Rating</v>
          </cell>
          <cell r="H62" t="str">
            <v>Negative(m)</v>
          </cell>
          <cell r="I62">
            <v>10057427.4933041</v>
          </cell>
          <cell r="J62" t="str">
            <v>2013 YE</v>
          </cell>
          <cell r="K62" t="str">
            <v>U</v>
          </cell>
        </row>
        <row r="63">
          <cell r="A63" t="str">
            <v>Raiffeisenlandesbank Vorarlberg</v>
          </cell>
          <cell r="B63" t="str">
            <v>Austria</v>
          </cell>
          <cell r="C63" t="str">
            <v>C-</v>
          </cell>
          <cell r="D63" t="str">
            <v>baa2</v>
          </cell>
          <cell r="E63" t="str">
            <v>baa2</v>
          </cell>
          <cell r="F63" t="str">
            <v>A3</v>
          </cell>
          <cell r="G63" t="str">
            <v>Foreign Currency Long Term Deposit Rating</v>
          </cell>
          <cell r="H63" t="str">
            <v>Negative(m)</v>
          </cell>
          <cell r="I63">
            <v>9237665.5505986102</v>
          </cell>
          <cell r="J63" t="str">
            <v>2013 YE</v>
          </cell>
          <cell r="K63" t="str">
            <v>U</v>
          </cell>
        </row>
        <row r="64">
          <cell r="A64" t="str">
            <v>Raiffeisenverband Salzburg</v>
          </cell>
          <cell r="B64" t="str">
            <v>Austria</v>
          </cell>
          <cell r="C64" t="str">
            <v>C-</v>
          </cell>
          <cell r="D64" t="str">
            <v>baa2</v>
          </cell>
          <cell r="E64" t="str">
            <v>baa2</v>
          </cell>
          <cell r="F64" t="str">
            <v>A3</v>
          </cell>
          <cell r="G64" t="str">
            <v>Foreign Currency Long Term Deposit Rating</v>
          </cell>
          <cell r="H64" t="str">
            <v>Negative(m)</v>
          </cell>
          <cell r="I64">
            <v>9252576.7784298006</v>
          </cell>
          <cell r="J64" t="str">
            <v>2013 YE</v>
          </cell>
          <cell r="K64" t="str">
            <v>C</v>
          </cell>
        </row>
        <row r="65">
          <cell r="A65" t="str">
            <v>UniCredit Bank Austria AG</v>
          </cell>
          <cell r="B65" t="str">
            <v>Austria</v>
          </cell>
          <cell r="C65" t="str">
            <v>D+</v>
          </cell>
          <cell r="D65" t="str">
            <v>ba1</v>
          </cell>
          <cell r="E65" t="str">
            <v>ba1</v>
          </cell>
          <cell r="F65" t="str">
            <v>Baa2</v>
          </cell>
          <cell r="G65" t="str">
            <v>Foreign Currency Long Term Deposit Rating</v>
          </cell>
          <cell r="H65" t="str">
            <v>Negative(m)</v>
          </cell>
          <cell r="I65">
            <v>270365982.16109997</v>
          </cell>
          <cell r="J65" t="str">
            <v>2013 YE</v>
          </cell>
          <cell r="K65" t="str">
            <v>C</v>
          </cell>
        </row>
        <row r="66">
          <cell r="A66" t="str">
            <v>Vorarlberger Landes- und Hypothekenbank AG</v>
          </cell>
          <cell r="B66" t="str">
            <v>Austria</v>
          </cell>
          <cell r="C66" t="str">
            <v>D+</v>
          </cell>
          <cell r="D66" t="str">
            <v>baa3</v>
          </cell>
          <cell r="E66" t="str">
            <v>baa3</v>
          </cell>
          <cell r="F66" t="str">
            <v>A2</v>
          </cell>
          <cell r="G66" t="str">
            <v>Foreign Currency Long Term Deposit Rating</v>
          </cell>
          <cell r="H66" t="str">
            <v>Negative(m)</v>
          </cell>
          <cell r="I66">
            <v>19491232.212668099</v>
          </cell>
          <cell r="J66" t="str">
            <v>2013 YE</v>
          </cell>
          <cell r="K66" t="str">
            <v>C</v>
          </cell>
        </row>
        <row r="67">
          <cell r="A67" t="str">
            <v>VTB Bank (Austria) AG</v>
          </cell>
          <cell r="B67" t="str">
            <v>Austria</v>
          </cell>
          <cell r="C67" t="str">
            <v>D-</v>
          </cell>
          <cell r="D67" t="str">
            <v>ba3</v>
          </cell>
          <cell r="E67" t="str">
            <v>baa3</v>
          </cell>
          <cell r="F67" t="str">
            <v>Baa3</v>
          </cell>
          <cell r="G67" t="str">
            <v>Foreign Currency Long Term Deposit Rating</v>
          </cell>
          <cell r="H67" t="str">
            <v>Rating(s) Under Review</v>
          </cell>
          <cell r="I67">
            <v>14233681.3556969</v>
          </cell>
          <cell r="J67" t="str">
            <v>2013 YE</v>
          </cell>
          <cell r="K67" t="str">
            <v>C</v>
          </cell>
        </row>
        <row r="68">
          <cell r="A68" t="str">
            <v>Bank Technique OJSC</v>
          </cell>
          <cell r="B68" t="str">
            <v>Azerbaijan</v>
          </cell>
          <cell r="C68" t="str">
            <v>E</v>
          </cell>
          <cell r="D68" t="str">
            <v>caa3</v>
          </cell>
          <cell r="E68" t="str">
            <v>caa3</v>
          </cell>
          <cell r="F68" t="str">
            <v>Caa2</v>
          </cell>
          <cell r="G68" t="str">
            <v>Foreign Currency Long Term Deposit Rating</v>
          </cell>
          <cell r="H68" t="str">
            <v>Stable</v>
          </cell>
          <cell r="I68">
            <v>642119.10201431997</v>
          </cell>
          <cell r="J68" t="str">
            <v>2013 YE</v>
          </cell>
          <cell r="K68" t="str">
            <v>C</v>
          </cell>
        </row>
        <row r="69">
          <cell r="A69" t="str">
            <v>International Bank of Azerbaijan</v>
          </cell>
          <cell r="B69" t="str">
            <v>Azerbaijan</v>
          </cell>
          <cell r="C69" t="str">
            <v>E+</v>
          </cell>
          <cell r="D69" t="str">
            <v>b3</v>
          </cell>
          <cell r="E69" t="str">
            <v>b3</v>
          </cell>
          <cell r="F69" t="str">
            <v>Ba3</v>
          </cell>
          <cell r="G69" t="str">
            <v>Foreign Currency Long Term Deposit Rating</v>
          </cell>
          <cell r="H69" t="str">
            <v>Positive(m)</v>
          </cell>
          <cell r="I69">
            <v>9805601.5549304392</v>
          </cell>
          <cell r="J69" t="str">
            <v>2013 YE</v>
          </cell>
          <cell r="K69" t="str">
            <v>C</v>
          </cell>
        </row>
        <row r="70">
          <cell r="A70" t="str">
            <v>Joint Stock Commercal Bank Respublika</v>
          </cell>
          <cell r="B70" t="str">
            <v>Azerbaijan</v>
          </cell>
          <cell r="C70" t="str">
            <v>E+</v>
          </cell>
          <cell r="D70" t="str">
            <v>b2</v>
          </cell>
          <cell r="E70" t="str">
            <v>b2</v>
          </cell>
          <cell r="F70" t="str">
            <v>B2</v>
          </cell>
          <cell r="G70" t="str">
            <v>Foreign Currency Long Term Deposit Rating</v>
          </cell>
          <cell r="H70" t="str">
            <v>Positive(m)</v>
          </cell>
          <cell r="I70">
            <v>607848.34191564005</v>
          </cell>
          <cell r="J70" t="str">
            <v>2013 YE</v>
          </cell>
          <cell r="K70" t="str">
            <v>C</v>
          </cell>
        </row>
        <row r="71">
          <cell r="A71" t="str">
            <v>Kapital Bank OJSC</v>
          </cell>
          <cell r="B71" t="str">
            <v>Azerbaijan</v>
          </cell>
          <cell r="C71" t="str">
            <v>E+</v>
          </cell>
          <cell r="D71" t="str">
            <v>b2</v>
          </cell>
          <cell r="E71" t="str">
            <v>b2</v>
          </cell>
          <cell r="F71" t="str">
            <v>B1</v>
          </cell>
          <cell r="G71" t="str">
            <v>Foreign Currency Long Term Deposit Rating</v>
          </cell>
          <cell r="H71" t="str">
            <v>Stable</v>
          </cell>
          <cell r="I71">
            <v>1345708.8108613801</v>
          </cell>
          <cell r="J71" t="str">
            <v>2013 YE</v>
          </cell>
          <cell r="K71" t="str">
            <v>C</v>
          </cell>
        </row>
        <row r="72">
          <cell r="A72" t="str">
            <v>OJSC Bank of Baku</v>
          </cell>
          <cell r="B72" t="str">
            <v>Azerbaijan</v>
          </cell>
          <cell r="C72" t="str">
            <v>E+</v>
          </cell>
          <cell r="D72" t="str">
            <v>b1</v>
          </cell>
          <cell r="E72" t="str">
            <v>b1</v>
          </cell>
          <cell r="F72" t="str">
            <v>B1</v>
          </cell>
          <cell r="G72" t="str">
            <v>Foreign Currency Long Term Deposit Rating</v>
          </cell>
          <cell r="H72" t="str">
            <v>Stable</v>
          </cell>
          <cell r="I72">
            <v>820676.57900466002</v>
          </cell>
          <cell r="J72" t="str">
            <v>2013 YE</v>
          </cell>
          <cell r="K72" t="str">
            <v>C</v>
          </cell>
        </row>
        <row r="73">
          <cell r="A73" t="str">
            <v>OJSC XALQ BANK</v>
          </cell>
          <cell r="B73" t="str">
            <v>Azerbaijan</v>
          </cell>
          <cell r="C73" t="str">
            <v>E+</v>
          </cell>
          <cell r="D73" t="str">
            <v>b3</v>
          </cell>
          <cell r="E73" t="str">
            <v>b3</v>
          </cell>
          <cell r="F73" t="str">
            <v>B2</v>
          </cell>
          <cell r="G73" t="str">
            <v>Foreign Currency Long Term Deposit Rating</v>
          </cell>
          <cell r="H73" t="str">
            <v>Stable</v>
          </cell>
          <cell r="I73">
            <v>1616074.9133633401</v>
          </cell>
          <cell r="J73" t="str">
            <v>2013 YE</v>
          </cell>
          <cell r="K73" t="str">
            <v>C</v>
          </cell>
        </row>
        <row r="74">
          <cell r="A74" t="str">
            <v>UniBank Commercial Bank</v>
          </cell>
          <cell r="B74" t="str">
            <v>Azerbaijan</v>
          </cell>
          <cell r="C74" t="str">
            <v>E+</v>
          </cell>
          <cell r="D74" t="str">
            <v>b2</v>
          </cell>
          <cell r="E74" t="str">
            <v>b2</v>
          </cell>
          <cell r="F74" t="str">
            <v>B2</v>
          </cell>
          <cell r="G74" t="str">
            <v>Foreign Currency Long Term Deposit Rating</v>
          </cell>
          <cell r="H74" t="str">
            <v>Positive(m)</v>
          </cell>
          <cell r="I74">
            <v>737702.80376180005</v>
          </cell>
          <cell r="J74" t="str">
            <v>2012 YE</v>
          </cell>
          <cell r="K74" t="str">
            <v>C</v>
          </cell>
        </row>
        <row r="75">
          <cell r="A75" t="str">
            <v>Arab Banking Corporation B.S.C.</v>
          </cell>
          <cell r="B75" t="str">
            <v>Bahrain</v>
          </cell>
          <cell r="C75" t="str">
            <v>D</v>
          </cell>
          <cell r="D75" t="str">
            <v>ba2</v>
          </cell>
          <cell r="E75" t="str">
            <v>ba1</v>
          </cell>
          <cell r="F75" t="str">
            <v>Ba1</v>
          </cell>
          <cell r="G75" t="str">
            <v>Foreign Currency Long Term Deposit Rating</v>
          </cell>
          <cell r="H75" t="str">
            <v>Positive</v>
          </cell>
          <cell r="I75">
            <v>26545000</v>
          </cell>
          <cell r="J75" t="str">
            <v>2013 YE</v>
          </cell>
          <cell r="K75" t="str">
            <v>C</v>
          </cell>
        </row>
        <row r="76">
          <cell r="A76" t="str">
            <v>Bahrain Islamic Bank</v>
          </cell>
          <cell r="B76" t="str">
            <v>Bahrain</v>
          </cell>
          <cell r="C76" t="str">
            <v>E</v>
          </cell>
          <cell r="D76" t="str">
            <v>caa1</v>
          </cell>
          <cell r="E76" t="str">
            <v>caa1</v>
          </cell>
          <cell r="F76" t="str">
            <v>Ba3</v>
          </cell>
          <cell r="G76" t="str">
            <v>Foreign Currency Long Term Issuer Rating</v>
          </cell>
          <cell r="H76" t="str">
            <v>Negative(m)</v>
          </cell>
          <cell r="I76">
            <v>2414572.9407476601</v>
          </cell>
          <cell r="J76" t="str">
            <v>2013 YE</v>
          </cell>
          <cell r="K76" t="str">
            <v>C</v>
          </cell>
        </row>
        <row r="77">
          <cell r="A77" t="str">
            <v>BBK B.S.C.</v>
          </cell>
          <cell r="B77" t="str">
            <v>Bahrain</v>
          </cell>
          <cell r="C77" t="str">
            <v>D+</v>
          </cell>
          <cell r="D77" t="str">
            <v>baa3</v>
          </cell>
          <cell r="E77" t="str">
            <v>baa3</v>
          </cell>
          <cell r="F77" t="str">
            <v>Baa2</v>
          </cell>
          <cell r="G77" t="str">
            <v>Foreign Currency Long Term Deposit Rating</v>
          </cell>
          <cell r="H77" t="str">
            <v>Negative</v>
          </cell>
          <cell r="I77">
            <v>8569400.5179069601</v>
          </cell>
          <cell r="J77" t="str">
            <v>2013 YE</v>
          </cell>
          <cell r="K77" t="str">
            <v>C</v>
          </cell>
        </row>
        <row r="78">
          <cell r="A78" t="str">
            <v>BMI Bank B.S.C.</v>
          </cell>
          <cell r="B78" t="str">
            <v>Bahrain</v>
          </cell>
          <cell r="C78" t="str">
            <v>E+</v>
          </cell>
          <cell r="D78" t="str">
            <v>b1</v>
          </cell>
          <cell r="E78" t="str">
            <v>b1</v>
          </cell>
          <cell r="F78" t="str">
            <v>Ba1</v>
          </cell>
          <cell r="G78" t="str">
            <v>Foreign Currency Long Term Deposit Rating</v>
          </cell>
          <cell r="H78" t="str">
            <v>Negative(m)</v>
          </cell>
          <cell r="I78">
            <v>1940517.2385267499</v>
          </cell>
          <cell r="J78" t="str">
            <v>2013 YE</v>
          </cell>
          <cell r="K78" t="str">
            <v>C</v>
          </cell>
        </row>
        <row r="79">
          <cell r="A79" t="str">
            <v>National Bank of Bahrain BSC</v>
          </cell>
          <cell r="B79" t="str">
            <v>Bahrain</v>
          </cell>
          <cell r="C79" t="str">
            <v>D+</v>
          </cell>
          <cell r="D79" t="str">
            <v>baa3</v>
          </cell>
          <cell r="E79" t="str">
            <v>baa3</v>
          </cell>
          <cell r="F79" t="str">
            <v>Baa2</v>
          </cell>
          <cell r="G79" t="str">
            <v>Foreign Currency Long Term Deposit Rating</v>
          </cell>
          <cell r="H79" t="str">
            <v>Negative(m)</v>
          </cell>
          <cell r="I79">
            <v>7292392.5622244803</v>
          </cell>
          <cell r="J79" t="str">
            <v>2013 YE</v>
          </cell>
          <cell r="K79" t="str">
            <v>C</v>
          </cell>
        </row>
        <row r="80">
          <cell r="A80" t="str">
            <v>Gulf International Bank BSC</v>
          </cell>
          <cell r="B80" t="str">
            <v>Bahrain - Off Shore</v>
          </cell>
          <cell r="C80" t="str">
            <v>D+</v>
          </cell>
          <cell r="D80" t="str">
            <v>ba1</v>
          </cell>
          <cell r="E80" t="str">
            <v>a3</v>
          </cell>
          <cell r="F80" t="str">
            <v>A3</v>
          </cell>
          <cell r="G80" t="str">
            <v>Foreign Currency Long Term Deposit Rating</v>
          </cell>
          <cell r="H80" t="str">
            <v>Negative</v>
          </cell>
          <cell r="I80">
            <v>21156900</v>
          </cell>
          <cell r="J80" t="str">
            <v>2013 YE</v>
          </cell>
          <cell r="K80" t="str">
            <v>C</v>
          </cell>
        </row>
        <row r="81">
          <cell r="A81" t="str">
            <v>Investcorp Bank B.S.C.</v>
          </cell>
          <cell r="B81" t="str">
            <v>Bahrain - Off Shore</v>
          </cell>
          <cell r="C81" t="str">
            <v>D</v>
          </cell>
          <cell r="D81" t="str">
            <v>ba2</v>
          </cell>
          <cell r="E81" t="str">
            <v>ba2</v>
          </cell>
          <cell r="F81" t="str">
            <v>Ba2</v>
          </cell>
          <cell r="G81" t="str">
            <v>Foreign Currency Long Term Deposit Rating</v>
          </cell>
          <cell r="H81" t="str">
            <v>Stable</v>
          </cell>
          <cell r="I81">
            <v>2357663</v>
          </cell>
          <cell r="J81" t="str">
            <v>2014 H1</v>
          </cell>
          <cell r="K81" t="str">
            <v>C</v>
          </cell>
        </row>
        <row r="82">
          <cell r="A82" t="str">
            <v>Belagroprombank JSC</v>
          </cell>
          <cell r="B82" t="str">
            <v>Belarus</v>
          </cell>
          <cell r="C82" t="str">
            <v>E</v>
          </cell>
          <cell r="D82" t="str">
            <v>caa1</v>
          </cell>
          <cell r="E82" t="str">
            <v>caa1</v>
          </cell>
          <cell r="F82" t="str">
            <v>Caa1</v>
          </cell>
          <cell r="G82" t="str">
            <v>Foreign Currency Long Term Deposit Rating</v>
          </cell>
          <cell r="H82" t="str">
            <v>Negative(m)</v>
          </cell>
          <cell r="I82">
            <v>6787248.9805800002</v>
          </cell>
          <cell r="J82" t="str">
            <v>2013 YE</v>
          </cell>
          <cell r="K82" t="str">
            <v>C</v>
          </cell>
        </row>
        <row r="83">
          <cell r="A83" t="str">
            <v>Belarusbank</v>
          </cell>
          <cell r="B83" t="str">
            <v>Belarus</v>
          </cell>
          <cell r="C83" t="str">
            <v>E+</v>
          </cell>
          <cell r="D83" t="str">
            <v>b3</v>
          </cell>
          <cell r="E83" t="str">
            <v>b3</v>
          </cell>
          <cell r="F83" t="str">
            <v>Caa1</v>
          </cell>
          <cell r="G83" t="str">
            <v>Foreign Currency Long Term Deposit Rating</v>
          </cell>
          <cell r="H83" t="str">
            <v>Negative</v>
          </cell>
          <cell r="I83">
            <v>14913341.18004</v>
          </cell>
          <cell r="J83" t="str">
            <v>2013 YE</v>
          </cell>
          <cell r="K83" t="str">
            <v>C</v>
          </cell>
        </row>
        <row r="84">
          <cell r="A84" t="str">
            <v>Belinvestbank</v>
          </cell>
          <cell r="B84" t="str">
            <v>Belarus</v>
          </cell>
          <cell r="C84" t="str">
            <v>E</v>
          </cell>
          <cell r="D84" t="str">
            <v>caa1</v>
          </cell>
          <cell r="E84" t="str">
            <v>caa1</v>
          </cell>
          <cell r="F84" t="str">
            <v>Caa1</v>
          </cell>
          <cell r="G84" t="str">
            <v>Foreign Currency Long Term Deposit Rating</v>
          </cell>
          <cell r="H84" t="str">
            <v>Negative(m)</v>
          </cell>
          <cell r="I84">
            <v>2613422.3439600002</v>
          </cell>
          <cell r="J84" t="str">
            <v>2013 YE</v>
          </cell>
          <cell r="K84" t="str">
            <v>C</v>
          </cell>
        </row>
        <row r="85">
          <cell r="A85" t="str">
            <v>BPS-Sberbank</v>
          </cell>
          <cell r="B85" t="str">
            <v>Belarus</v>
          </cell>
          <cell r="C85" t="str">
            <v>E+</v>
          </cell>
          <cell r="D85" t="str">
            <v>b3</v>
          </cell>
          <cell r="E85" t="str">
            <v>b1</v>
          </cell>
          <cell r="F85" t="str">
            <v>Caa1</v>
          </cell>
          <cell r="G85" t="str">
            <v>Foreign Currency Long Term Deposit Rating</v>
          </cell>
          <cell r="H85" t="str">
            <v>Negative</v>
          </cell>
          <cell r="I85">
            <v>3703785.8744999999</v>
          </cell>
          <cell r="J85" t="str">
            <v>2013 YE</v>
          </cell>
          <cell r="K85" t="str">
            <v>C</v>
          </cell>
        </row>
        <row r="86">
          <cell r="A86" t="str">
            <v>Minsk Transit Bank</v>
          </cell>
          <cell r="B86" t="str">
            <v>Belarus</v>
          </cell>
          <cell r="C86" t="str">
            <v>E+</v>
          </cell>
          <cell r="D86" t="str">
            <v>b3</v>
          </cell>
          <cell r="E86" t="str">
            <v>b3</v>
          </cell>
          <cell r="F86" t="str">
            <v>Caa1</v>
          </cell>
          <cell r="G86" t="str">
            <v>Foreign Currency Long Term Deposit Rating</v>
          </cell>
          <cell r="H86" t="str">
            <v>Negative</v>
          </cell>
          <cell r="I86">
            <v>454813.87517999997</v>
          </cell>
          <cell r="J86" t="str">
            <v>2013 YE</v>
          </cell>
          <cell r="K86" t="str">
            <v>C</v>
          </cell>
        </row>
        <row r="87">
          <cell r="A87" t="str">
            <v>Axa Bank Europe</v>
          </cell>
          <cell r="B87" t="str">
            <v>Belgium</v>
          </cell>
          <cell r="C87" t="str">
            <v>D+</v>
          </cell>
          <cell r="D87" t="str">
            <v>baa3</v>
          </cell>
          <cell r="E87" t="str">
            <v>a2</v>
          </cell>
          <cell r="F87" t="str">
            <v>A2</v>
          </cell>
          <cell r="G87" t="str">
            <v>Foreign Currency Long Term Deposit Rating</v>
          </cell>
          <cell r="H87" t="str">
            <v>Stable</v>
          </cell>
          <cell r="I87">
            <v>51703293.252158903</v>
          </cell>
          <cell r="J87" t="str">
            <v>2012 YE</v>
          </cell>
          <cell r="K87" t="str">
            <v>C</v>
          </cell>
        </row>
        <row r="88">
          <cell r="A88" t="str">
            <v>Bank of New York Mellon SA/NV (The)</v>
          </cell>
          <cell r="B88" t="str">
            <v>Belgium</v>
          </cell>
          <cell r="C88" t="str">
            <v>B-</v>
          </cell>
          <cell r="D88" t="str">
            <v>a1</v>
          </cell>
          <cell r="E88" t="str">
            <v>a1</v>
          </cell>
          <cell r="F88" t="str">
            <v>Aa2</v>
          </cell>
          <cell r="G88" t="str">
            <v>Foreign Currency Long Term Deposit Rating</v>
          </cell>
          <cell r="H88" t="str">
            <v>Stable</v>
          </cell>
          <cell r="I88">
            <v>52801514.601001702</v>
          </cell>
          <cell r="J88" t="str">
            <v>2010 YE</v>
          </cell>
          <cell r="K88" t="str">
            <v>U</v>
          </cell>
        </row>
        <row r="89">
          <cell r="A89" t="str">
            <v>Belfius Bank SA/NV</v>
          </cell>
          <cell r="B89" t="str">
            <v>Belgium</v>
          </cell>
          <cell r="C89" t="str">
            <v>D+</v>
          </cell>
          <cell r="D89" t="str">
            <v>ba1</v>
          </cell>
          <cell r="E89" t="str">
            <v>ba1</v>
          </cell>
          <cell r="F89" t="str">
            <v>Baa1</v>
          </cell>
          <cell r="G89" t="str">
            <v>Foreign Currency Long Term Deposit Rating</v>
          </cell>
          <cell r="H89" t="str">
            <v>Negative(m)</v>
          </cell>
          <cell r="I89">
            <v>251856669.97555599</v>
          </cell>
          <cell r="J89" t="str">
            <v>2013 YE</v>
          </cell>
          <cell r="K89" t="str">
            <v>C</v>
          </cell>
        </row>
        <row r="90">
          <cell r="A90" t="str">
            <v>BNP Paribas Fortis SA/NV</v>
          </cell>
          <cell r="B90" t="str">
            <v>Belgium</v>
          </cell>
          <cell r="C90" t="str">
            <v>C-</v>
          </cell>
          <cell r="D90" t="str">
            <v>baa1</v>
          </cell>
          <cell r="E90" t="str">
            <v>baa1</v>
          </cell>
          <cell r="F90" t="str">
            <v>A2</v>
          </cell>
          <cell r="G90" t="str">
            <v>Foreign Currency Long Term Deposit Rating</v>
          </cell>
          <cell r="H90" t="str">
            <v>Negative(m)</v>
          </cell>
          <cell r="I90">
            <v>360280825.61432999</v>
          </cell>
          <cell r="J90" t="str">
            <v>2013 YE</v>
          </cell>
          <cell r="K90" t="str">
            <v>C</v>
          </cell>
        </row>
        <row r="91">
          <cell r="A91" t="str">
            <v>ING Belgium SA/NV</v>
          </cell>
          <cell r="B91" t="str">
            <v>Belgium</v>
          </cell>
          <cell r="C91" t="str">
            <v>C-</v>
          </cell>
          <cell r="D91" t="str">
            <v>baa1</v>
          </cell>
          <cell r="E91" t="str">
            <v>baa1</v>
          </cell>
          <cell r="F91" t="str">
            <v>A2</v>
          </cell>
          <cell r="G91" t="str">
            <v>Foreign Currency Long Term Deposit Rating</v>
          </cell>
          <cell r="H91" t="str">
            <v>Negative</v>
          </cell>
          <cell r="I91">
            <v>197693582.12489501</v>
          </cell>
          <cell r="J91" t="str">
            <v>2013 YE</v>
          </cell>
          <cell r="K91" t="str">
            <v>C</v>
          </cell>
        </row>
        <row r="92">
          <cell r="A92" t="str">
            <v>KBC Bank N.V.</v>
          </cell>
          <cell r="B92" t="str">
            <v>Belgium</v>
          </cell>
          <cell r="C92" t="str">
            <v>C-</v>
          </cell>
          <cell r="D92" t="str">
            <v>baa2</v>
          </cell>
          <cell r="E92" t="str">
            <v>baa2</v>
          </cell>
          <cell r="F92" t="str">
            <v>A2</v>
          </cell>
          <cell r="G92" t="str">
            <v>Foreign Currency Long Term Deposit Rating</v>
          </cell>
          <cell r="H92" t="str">
            <v>Negative(m)</v>
          </cell>
          <cell r="I92">
            <v>287587500.15227997</v>
          </cell>
          <cell r="J92" t="str">
            <v>2013 YE</v>
          </cell>
          <cell r="K92" t="str">
            <v>C</v>
          </cell>
        </row>
        <row r="93">
          <cell r="A93" t="str">
            <v>Bank of N.T. Butterfield &amp; Son Ltd.(The)</v>
          </cell>
          <cell r="B93" t="str">
            <v>Bermuda</v>
          </cell>
          <cell r="C93" t="str">
            <v>D+</v>
          </cell>
          <cell r="D93" t="str">
            <v>baa3</v>
          </cell>
          <cell r="E93" t="str">
            <v>baa3</v>
          </cell>
          <cell r="F93" t="str">
            <v>A3</v>
          </cell>
          <cell r="G93" t="str">
            <v>Foreign Currency Long Term Deposit Rating</v>
          </cell>
          <cell r="H93" t="str">
            <v>Stable</v>
          </cell>
          <cell r="I93">
            <v>8870815</v>
          </cell>
          <cell r="J93" t="str">
            <v>2013 YE</v>
          </cell>
          <cell r="K93" t="str">
            <v>C</v>
          </cell>
        </row>
        <row r="94">
          <cell r="A94" t="str">
            <v>Bermuda Commercial Bank Limited</v>
          </cell>
          <cell r="B94" t="str">
            <v>Bermuda</v>
          </cell>
          <cell r="C94" t="str">
            <v>D</v>
          </cell>
          <cell r="D94" t="str">
            <v>ba2</v>
          </cell>
          <cell r="E94" t="str">
            <v>ba2</v>
          </cell>
          <cell r="F94" t="str">
            <v>Ba2</v>
          </cell>
          <cell r="G94" t="str">
            <v>Foreign Currency Long Term Deposit Rating</v>
          </cell>
          <cell r="H94" t="str">
            <v>Stable</v>
          </cell>
          <cell r="I94">
            <v>591673.63899999997</v>
          </cell>
          <cell r="J94" t="str">
            <v>2013 YE</v>
          </cell>
          <cell r="K94" t="str">
            <v>C</v>
          </cell>
        </row>
        <row r="95">
          <cell r="A95" t="str">
            <v>Banco BISA S.A.</v>
          </cell>
          <cell r="B95" t="str">
            <v>Bolivia</v>
          </cell>
          <cell r="C95" t="str">
            <v>D-</v>
          </cell>
          <cell r="D95" t="str">
            <v>ba3</v>
          </cell>
          <cell r="E95" t="str">
            <v>ba3</v>
          </cell>
          <cell r="F95" t="str">
            <v>B1</v>
          </cell>
          <cell r="G95" t="str">
            <v>Foreign Currency Long Term Deposit Rating</v>
          </cell>
          <cell r="H95" t="str">
            <v>Stable</v>
          </cell>
          <cell r="I95">
            <v>1936245.7269524001</v>
          </cell>
          <cell r="J95" t="str">
            <v>2013 YE</v>
          </cell>
          <cell r="K95" t="str">
            <v>C</v>
          </cell>
        </row>
        <row r="96">
          <cell r="A96" t="str">
            <v>Banco de Credito de Bolivia S.A.</v>
          </cell>
          <cell r="B96" t="str">
            <v>Bolivia</v>
          </cell>
          <cell r="C96" t="str">
            <v>D-</v>
          </cell>
          <cell r="D96" t="str">
            <v>ba3</v>
          </cell>
          <cell r="E96" t="str">
            <v>baa3</v>
          </cell>
          <cell r="F96" t="str">
            <v>B1</v>
          </cell>
          <cell r="G96" t="str">
            <v>Foreign Currency Long Term Deposit Rating</v>
          </cell>
          <cell r="H96" t="str">
            <v>Stable</v>
          </cell>
          <cell r="I96">
            <v>1676333.8606126001</v>
          </cell>
          <cell r="J96" t="str">
            <v>2013 YE</v>
          </cell>
          <cell r="K96" t="str">
            <v>C</v>
          </cell>
        </row>
        <row r="97">
          <cell r="A97" t="str">
            <v>Banco Economico S.A. (Bolivia)</v>
          </cell>
          <cell r="B97" t="str">
            <v>Bolivia</v>
          </cell>
          <cell r="C97" t="str">
            <v>E+</v>
          </cell>
          <cell r="D97" t="str">
            <v>b1</v>
          </cell>
          <cell r="E97" t="str">
            <v>b1</v>
          </cell>
          <cell r="F97" t="str">
            <v>B1</v>
          </cell>
          <cell r="G97" t="str">
            <v>Foreign Currency Long Term Deposit Rating</v>
          </cell>
          <cell r="H97" t="str">
            <v>Stable</v>
          </cell>
          <cell r="I97">
            <v>883018.37739459996</v>
          </cell>
          <cell r="J97" t="str">
            <v>2013 YE</v>
          </cell>
          <cell r="K97" t="str">
            <v>C</v>
          </cell>
        </row>
        <row r="98">
          <cell r="A98" t="str">
            <v>Banco FIE S.A.</v>
          </cell>
          <cell r="B98" t="str">
            <v>Bolivia</v>
          </cell>
          <cell r="C98" t="str">
            <v>E+</v>
          </cell>
          <cell r="D98" t="str">
            <v>b1</v>
          </cell>
          <cell r="E98" t="str">
            <v>b1</v>
          </cell>
          <cell r="F98" t="str">
            <v>B1</v>
          </cell>
          <cell r="G98" t="str">
            <v>Foreign Currency Long Term Deposit Rating</v>
          </cell>
          <cell r="H98" t="str">
            <v>Stable</v>
          </cell>
          <cell r="I98">
            <v>1144895.2220228</v>
          </cell>
          <cell r="J98" t="str">
            <v>2013 YE</v>
          </cell>
          <cell r="K98" t="str">
            <v>C</v>
          </cell>
        </row>
        <row r="99">
          <cell r="A99" t="str">
            <v>Banco Fortaleza S.A.</v>
          </cell>
          <cell r="B99" t="str">
            <v>Bolivia</v>
          </cell>
          <cell r="C99" t="str">
            <v>E+</v>
          </cell>
          <cell r="D99" t="str">
            <v>b2</v>
          </cell>
          <cell r="E99" t="str">
            <v>b2</v>
          </cell>
          <cell r="F99" t="str">
            <v>B2</v>
          </cell>
          <cell r="G99" t="str">
            <v>Foreign Currency Long Term Deposit Rating</v>
          </cell>
          <cell r="H99" t="str">
            <v>Stable</v>
          </cell>
          <cell r="I99">
            <v>234816.49735960001</v>
          </cell>
          <cell r="J99" t="str">
            <v>2013 YE</v>
          </cell>
          <cell r="K99" t="str">
            <v>C</v>
          </cell>
        </row>
        <row r="100">
          <cell r="A100" t="str">
            <v>Banco Ganadero S.A.</v>
          </cell>
          <cell r="B100" t="str">
            <v>Bolivia</v>
          </cell>
          <cell r="C100" t="str">
            <v>E+</v>
          </cell>
          <cell r="D100" t="str">
            <v>b1</v>
          </cell>
          <cell r="E100" t="str">
            <v>b1</v>
          </cell>
          <cell r="F100" t="str">
            <v>B1</v>
          </cell>
          <cell r="G100" t="str">
            <v>Foreign Currency Long Term Deposit Rating</v>
          </cell>
          <cell r="H100" t="str">
            <v>Stable</v>
          </cell>
          <cell r="I100">
            <v>949981.32950380002</v>
          </cell>
          <cell r="J100" t="str">
            <v>2013 YE</v>
          </cell>
          <cell r="K100" t="str">
            <v>C</v>
          </cell>
        </row>
        <row r="101">
          <cell r="A101" t="str">
            <v>Banco Los Andes Procredit S.A.</v>
          </cell>
          <cell r="B101" t="str">
            <v>Bolivia</v>
          </cell>
          <cell r="C101" t="str">
            <v>D-</v>
          </cell>
          <cell r="D101" t="str">
            <v>ba3</v>
          </cell>
          <cell r="E101" t="str">
            <v>ba3</v>
          </cell>
          <cell r="F101" t="str">
            <v>B1</v>
          </cell>
          <cell r="G101" t="str">
            <v>Foreign Currency Long Term Deposit Rating</v>
          </cell>
          <cell r="H101" t="str">
            <v>Stable</v>
          </cell>
          <cell r="I101">
            <v>732440.23008360004</v>
          </cell>
          <cell r="J101" t="str">
            <v>2013 YE</v>
          </cell>
          <cell r="K101" t="str">
            <v>C</v>
          </cell>
        </row>
        <row r="102">
          <cell r="A102" t="str">
            <v>Banco Mercantil Santa Cruz S.A.</v>
          </cell>
          <cell r="B102" t="str">
            <v>Bolivia</v>
          </cell>
          <cell r="C102" t="str">
            <v>D-</v>
          </cell>
          <cell r="D102" t="str">
            <v>ba3</v>
          </cell>
          <cell r="E102" t="str">
            <v>ba3</v>
          </cell>
          <cell r="F102" t="str">
            <v>B1</v>
          </cell>
          <cell r="G102" t="str">
            <v>Foreign Currency Long Term Deposit Rating</v>
          </cell>
          <cell r="H102" t="str">
            <v>Stable</v>
          </cell>
          <cell r="I102">
            <v>2627036.1741960002</v>
          </cell>
          <cell r="J102" t="str">
            <v>2013 YE</v>
          </cell>
          <cell r="K102" t="str">
            <v>C</v>
          </cell>
        </row>
        <row r="103">
          <cell r="A103" t="str">
            <v>Banco Nacional de Bolivia S.A.</v>
          </cell>
          <cell r="B103" t="str">
            <v>Bolivia</v>
          </cell>
          <cell r="C103" t="str">
            <v>D-</v>
          </cell>
          <cell r="D103" t="str">
            <v>ba3</v>
          </cell>
          <cell r="E103" t="str">
            <v>ba3</v>
          </cell>
          <cell r="F103" t="str">
            <v>B1</v>
          </cell>
          <cell r="G103" t="str">
            <v>Foreign Currency Long Term Deposit Rating</v>
          </cell>
          <cell r="H103" t="str">
            <v>Stable</v>
          </cell>
          <cell r="I103">
            <v>2258742.2530801999</v>
          </cell>
          <cell r="J103" t="str">
            <v>2013 YE</v>
          </cell>
          <cell r="K103" t="str">
            <v>C</v>
          </cell>
        </row>
        <row r="104">
          <cell r="A104" t="str">
            <v>Banco Solidario S.A. (Bolivia)</v>
          </cell>
          <cell r="B104" t="str">
            <v>Bolivia</v>
          </cell>
          <cell r="C104" t="str">
            <v>D-</v>
          </cell>
          <cell r="D104" t="str">
            <v>ba3</v>
          </cell>
          <cell r="E104" t="str">
            <v>ba3</v>
          </cell>
          <cell r="F104" t="str">
            <v>B1</v>
          </cell>
          <cell r="G104" t="str">
            <v>Foreign Currency Long Term Deposit Rating</v>
          </cell>
          <cell r="H104" t="str">
            <v>Stable</v>
          </cell>
          <cell r="I104">
            <v>1106093.7749224</v>
          </cell>
          <cell r="J104" t="str">
            <v>2013 YE</v>
          </cell>
          <cell r="K104" t="str">
            <v>C</v>
          </cell>
        </row>
        <row r="105">
          <cell r="A105" t="str">
            <v>Banco Union S.A. (Bolivia)</v>
          </cell>
          <cell r="B105" t="str">
            <v>Bolivia</v>
          </cell>
          <cell r="C105" t="str">
            <v>E+</v>
          </cell>
          <cell r="D105" t="str">
            <v>b1</v>
          </cell>
          <cell r="E105" t="str">
            <v>b1</v>
          </cell>
          <cell r="F105" t="str">
            <v>B1</v>
          </cell>
          <cell r="G105" t="str">
            <v>Foreign Currency Long Term Deposit Rating</v>
          </cell>
          <cell r="H105" t="str">
            <v>Stable</v>
          </cell>
          <cell r="I105">
            <v>2107276.2620661999</v>
          </cell>
          <cell r="J105" t="str">
            <v>2013 YE</v>
          </cell>
          <cell r="K105" t="str">
            <v>C</v>
          </cell>
        </row>
        <row r="106">
          <cell r="A106" t="str">
            <v>Cooperativa Jesus Nazareno LTDA</v>
          </cell>
          <cell r="B106" t="str">
            <v>Bolivia</v>
          </cell>
          <cell r="C106" t="str">
            <v>E+</v>
          </cell>
          <cell r="D106" t="str">
            <v>b2</v>
          </cell>
          <cell r="E106" t="str">
            <v>b2</v>
          </cell>
          <cell r="F106" t="str">
            <v>B2</v>
          </cell>
          <cell r="G106" t="str">
            <v>Foreign Currency Long Term Deposit Rating</v>
          </cell>
          <cell r="H106" t="str">
            <v>Stable</v>
          </cell>
          <cell r="I106">
            <v>227027.84455318001</v>
          </cell>
          <cell r="J106" t="str">
            <v>2013 YE</v>
          </cell>
          <cell r="K106" t="str">
            <v>U</v>
          </cell>
        </row>
        <row r="107">
          <cell r="A107" t="str">
            <v>Fondo Financiero Privado Eco Futuro S.A.</v>
          </cell>
          <cell r="B107" t="str">
            <v>Bolivia</v>
          </cell>
          <cell r="C107" t="str">
            <v>E+</v>
          </cell>
          <cell r="D107" t="str">
            <v>b2</v>
          </cell>
          <cell r="E107" t="str">
            <v>b2</v>
          </cell>
          <cell r="F107" t="str">
            <v>B2</v>
          </cell>
          <cell r="G107" t="str">
            <v>Foreign Currency Long Term Deposit Rating</v>
          </cell>
          <cell r="H107" t="str">
            <v>Stable</v>
          </cell>
          <cell r="I107">
            <v>306910.192729161</v>
          </cell>
          <cell r="J107" t="str">
            <v>2013 YE</v>
          </cell>
          <cell r="K107" t="str">
            <v>C</v>
          </cell>
        </row>
        <row r="108">
          <cell r="A108" t="str">
            <v>Fondo Financiero Privado Fassil S.A.</v>
          </cell>
          <cell r="B108" t="str">
            <v>Bolivia</v>
          </cell>
          <cell r="C108" t="str">
            <v>E+</v>
          </cell>
          <cell r="D108" t="str">
            <v>b2</v>
          </cell>
          <cell r="E108" t="str">
            <v>b2</v>
          </cell>
          <cell r="F108" t="str">
            <v>B2</v>
          </cell>
          <cell r="G108" t="str">
            <v>Foreign Currency Long Term Deposit Rating</v>
          </cell>
          <cell r="H108" t="str">
            <v>Stable</v>
          </cell>
          <cell r="I108">
            <v>718251.29277478496</v>
          </cell>
          <cell r="J108" t="str">
            <v>2013 YE</v>
          </cell>
          <cell r="K108" t="str">
            <v>C</v>
          </cell>
        </row>
        <row r="109">
          <cell r="A109" t="str">
            <v>Banco ABC Brasil S.A.</v>
          </cell>
          <cell r="B109" t="str">
            <v>Brazil</v>
          </cell>
          <cell r="C109" t="str">
            <v>D+</v>
          </cell>
          <cell r="D109" t="str">
            <v>baa3</v>
          </cell>
          <cell r="E109" t="str">
            <v>baa3</v>
          </cell>
          <cell r="F109" t="str">
            <v>Baa3</v>
          </cell>
          <cell r="G109" t="str">
            <v>Foreign Currency Long Term Deposit Rating</v>
          </cell>
          <cell r="H109" t="str">
            <v>Stable</v>
          </cell>
          <cell r="I109">
            <v>7315776.2700023996</v>
          </cell>
          <cell r="J109" t="str">
            <v>2013 YE</v>
          </cell>
          <cell r="K109" t="str">
            <v>C</v>
          </cell>
        </row>
        <row r="110">
          <cell r="A110" t="str">
            <v>Banco Alfa de Investimento S.A.</v>
          </cell>
          <cell r="B110" t="str">
            <v>Brazil</v>
          </cell>
          <cell r="C110" t="str">
            <v>C-</v>
          </cell>
          <cell r="D110" t="str">
            <v>baa2</v>
          </cell>
          <cell r="E110" t="str">
            <v>baa2</v>
          </cell>
          <cell r="F110" t="str">
            <v>Baa2</v>
          </cell>
          <cell r="G110" t="str">
            <v>Foreign Currency Long Term Deposit Rating</v>
          </cell>
          <cell r="H110" t="str">
            <v>Stable</v>
          </cell>
          <cell r="I110">
            <v>5635104.0063988799</v>
          </cell>
          <cell r="J110" t="str">
            <v>2013 YE</v>
          </cell>
          <cell r="K110" t="str">
            <v>U</v>
          </cell>
        </row>
        <row r="111">
          <cell r="A111" t="str">
            <v>Banco Barclays S.A.</v>
          </cell>
          <cell r="B111" t="str">
            <v>Brazil</v>
          </cell>
          <cell r="C111" t="str">
            <v>D</v>
          </cell>
          <cell r="D111" t="str">
            <v>ba2</v>
          </cell>
          <cell r="E111" t="str">
            <v>baa3</v>
          </cell>
          <cell r="F111" t="str">
            <v>Baa3</v>
          </cell>
          <cell r="G111" t="str">
            <v>Foreign Currency Long Term Deposit Rating</v>
          </cell>
          <cell r="H111" t="str">
            <v>Stable</v>
          </cell>
          <cell r="I111">
            <v>2963334.1387459198</v>
          </cell>
          <cell r="J111" t="str">
            <v>2013 YE</v>
          </cell>
          <cell r="K111" t="str">
            <v>U</v>
          </cell>
        </row>
        <row r="112">
          <cell r="A112" t="str">
            <v>Banco BBM S.A.</v>
          </cell>
          <cell r="B112" t="str">
            <v>Brazil</v>
          </cell>
          <cell r="C112" t="str">
            <v>D+</v>
          </cell>
          <cell r="D112" t="str">
            <v>ba1</v>
          </cell>
          <cell r="E112" t="str">
            <v>ba1</v>
          </cell>
          <cell r="F112" t="str">
            <v>Ba1</v>
          </cell>
          <cell r="G112" t="str">
            <v>Foreign Currency Long Term Deposit Rating</v>
          </cell>
          <cell r="H112" t="str">
            <v>Stable</v>
          </cell>
          <cell r="I112">
            <v>1370260.05336672</v>
          </cell>
          <cell r="J112" t="str">
            <v>2013 YE</v>
          </cell>
          <cell r="K112" t="str">
            <v>C</v>
          </cell>
        </row>
        <row r="113">
          <cell r="A113" t="str">
            <v>Banco BGN S.A.</v>
          </cell>
          <cell r="B113" t="str">
            <v>Brazil</v>
          </cell>
          <cell r="C113" t="str">
            <v>D-</v>
          </cell>
          <cell r="D113" t="str">
            <v>ba3</v>
          </cell>
          <cell r="E113" t="str">
            <v>ba1</v>
          </cell>
          <cell r="F113" t="str">
            <v>Ba1</v>
          </cell>
          <cell r="G113" t="str">
            <v>Foreign Currency Long Term Deposit Rating</v>
          </cell>
          <cell r="H113" t="str">
            <v>Stable</v>
          </cell>
          <cell r="I113">
            <v>1786280.40279264</v>
          </cell>
          <cell r="J113" t="str">
            <v>2013 YE</v>
          </cell>
          <cell r="K113" t="str">
            <v>U</v>
          </cell>
        </row>
        <row r="114">
          <cell r="A114" t="str">
            <v>Banco BMG S.A.</v>
          </cell>
          <cell r="B114" t="str">
            <v>Brazil</v>
          </cell>
          <cell r="C114" t="str">
            <v>E+</v>
          </cell>
          <cell r="D114" t="str">
            <v>b1</v>
          </cell>
          <cell r="E114" t="str">
            <v>b1</v>
          </cell>
          <cell r="F114" t="str">
            <v>B1</v>
          </cell>
          <cell r="G114" t="str">
            <v>Foreign Currency Long Term Deposit Rating</v>
          </cell>
          <cell r="H114" t="str">
            <v>Stable</v>
          </cell>
          <cell r="I114">
            <v>11914354.251868799</v>
          </cell>
          <cell r="J114" t="str">
            <v>2013 YE</v>
          </cell>
          <cell r="K114" t="str">
            <v>C</v>
          </cell>
        </row>
        <row r="115">
          <cell r="A115" t="str">
            <v>Banco Bonsucesso S.A.</v>
          </cell>
          <cell r="B115" t="str">
            <v>Brazil</v>
          </cell>
          <cell r="C115" t="str">
            <v>E+</v>
          </cell>
          <cell r="D115" t="str">
            <v>b2</v>
          </cell>
          <cell r="E115" t="str">
            <v>b2</v>
          </cell>
          <cell r="F115" t="str">
            <v>B2</v>
          </cell>
          <cell r="G115" t="str">
            <v>Foreign Currency Long Term Deposit Rating</v>
          </cell>
          <cell r="H115" t="str">
            <v>Negative(m)</v>
          </cell>
          <cell r="I115">
            <v>1236375.9787584001</v>
          </cell>
          <cell r="J115" t="str">
            <v>2013 YE</v>
          </cell>
          <cell r="K115" t="str">
            <v>U</v>
          </cell>
        </row>
        <row r="116">
          <cell r="A116" t="str">
            <v>Banco Bradesco S.A.</v>
          </cell>
          <cell r="B116" t="str">
            <v>Brazil</v>
          </cell>
          <cell r="C116" t="str">
            <v>C-</v>
          </cell>
          <cell r="D116" t="str">
            <v>baa1</v>
          </cell>
          <cell r="E116" t="str">
            <v>baa1</v>
          </cell>
          <cell r="F116" t="str">
            <v>Baa2</v>
          </cell>
          <cell r="G116" t="str">
            <v>Foreign Currency Long Term Deposit Rating</v>
          </cell>
          <cell r="H116" t="str">
            <v>Stable</v>
          </cell>
          <cell r="I116">
            <v>384927113.99038303</v>
          </cell>
          <cell r="J116" t="str">
            <v>2013 YE</v>
          </cell>
          <cell r="K116" t="str">
            <v>C</v>
          </cell>
        </row>
        <row r="117">
          <cell r="A117" t="str">
            <v>Banco BTG Pactual S.A.</v>
          </cell>
          <cell r="B117" t="str">
            <v>Brazil</v>
          </cell>
          <cell r="C117" t="str">
            <v>D+</v>
          </cell>
          <cell r="D117" t="str">
            <v>baa3</v>
          </cell>
          <cell r="E117" t="str">
            <v>baa3</v>
          </cell>
          <cell r="F117" t="str">
            <v>Baa3</v>
          </cell>
          <cell r="G117" t="str">
            <v>Foreign Currency Long Term Deposit Rating</v>
          </cell>
          <cell r="H117" t="str">
            <v>Stable</v>
          </cell>
          <cell r="I117">
            <v>50779412.162891001</v>
          </cell>
          <cell r="J117" t="str">
            <v>2013 YE</v>
          </cell>
          <cell r="K117" t="str">
            <v>C</v>
          </cell>
        </row>
        <row r="118">
          <cell r="A118" t="str">
            <v>Banco Citibank S.A.</v>
          </cell>
          <cell r="B118" t="str">
            <v>Brazil</v>
          </cell>
          <cell r="C118" t="str">
            <v>C-</v>
          </cell>
          <cell r="D118" t="str">
            <v>baa2</v>
          </cell>
          <cell r="E118" t="str">
            <v>baa2</v>
          </cell>
          <cell r="F118" t="str">
            <v>Baa2</v>
          </cell>
          <cell r="G118" t="str">
            <v>Foreign Currency Long Term Deposit Rating</v>
          </cell>
          <cell r="H118" t="str">
            <v>Stable</v>
          </cell>
          <cell r="I118">
            <v>22286654.870260801</v>
          </cell>
          <cell r="J118" t="str">
            <v>2013 YE</v>
          </cell>
          <cell r="K118" t="str">
            <v>U</v>
          </cell>
        </row>
        <row r="119">
          <cell r="A119" t="str">
            <v>Banco Daycoval S.A.</v>
          </cell>
          <cell r="B119" t="str">
            <v>Brazil</v>
          </cell>
          <cell r="C119" t="str">
            <v>D+</v>
          </cell>
          <cell r="D119" t="str">
            <v>baa3</v>
          </cell>
          <cell r="E119" t="str">
            <v>baa3</v>
          </cell>
          <cell r="F119" t="str">
            <v>Baa3</v>
          </cell>
          <cell r="G119" t="str">
            <v>Foreign Currency Long Term Deposit Rating</v>
          </cell>
          <cell r="H119" t="str">
            <v>Stable</v>
          </cell>
          <cell r="I119">
            <v>6336737.5830969596</v>
          </cell>
          <cell r="J119" t="str">
            <v>2013 YE</v>
          </cell>
          <cell r="K119" t="str">
            <v>C</v>
          </cell>
        </row>
        <row r="120">
          <cell r="A120" t="str">
            <v>Banco do Brasil S.A.</v>
          </cell>
          <cell r="B120" t="str">
            <v>Brazil</v>
          </cell>
          <cell r="C120" t="str">
            <v>C-</v>
          </cell>
          <cell r="D120" t="str">
            <v>baa2</v>
          </cell>
          <cell r="E120" t="str">
            <v>baa2</v>
          </cell>
          <cell r="F120" t="str">
            <v>Baa2</v>
          </cell>
          <cell r="G120" t="str">
            <v>Foreign Currency Long Term Deposit Rating</v>
          </cell>
          <cell r="H120" t="str">
            <v>Stable(m)</v>
          </cell>
          <cell r="I120">
            <v>552682053.81601298</v>
          </cell>
          <cell r="J120" t="str">
            <v>2013 YE</v>
          </cell>
          <cell r="K120" t="str">
            <v>C</v>
          </cell>
        </row>
        <row r="121">
          <cell r="A121" t="str">
            <v>Banco do Estado de Sergipe S.A.</v>
          </cell>
          <cell r="B121" t="str">
            <v>Brazil</v>
          </cell>
          <cell r="C121" t="str">
            <v>D</v>
          </cell>
          <cell r="D121" t="str">
            <v>ba2</v>
          </cell>
          <cell r="E121" t="str">
            <v>ba2</v>
          </cell>
          <cell r="F121" t="str">
            <v>Ba2</v>
          </cell>
          <cell r="G121" t="str">
            <v>Foreign Currency Long Term Deposit Rating</v>
          </cell>
          <cell r="H121" t="str">
            <v>Stable</v>
          </cell>
          <cell r="I121">
            <v>1502436.8057164799</v>
          </cell>
          <cell r="J121" t="str">
            <v>2013 YE</v>
          </cell>
          <cell r="K121" t="str">
            <v>C</v>
          </cell>
        </row>
        <row r="122">
          <cell r="A122" t="str">
            <v>Banco do Estado do Para S.A.</v>
          </cell>
          <cell r="B122" t="str">
            <v>Brazil</v>
          </cell>
          <cell r="C122" t="str">
            <v>D-</v>
          </cell>
          <cell r="D122" t="str">
            <v>ba3</v>
          </cell>
          <cell r="E122" t="str">
            <v>ba3</v>
          </cell>
          <cell r="F122" t="str">
            <v>Ba3</v>
          </cell>
          <cell r="G122" t="str">
            <v>Foreign Currency Long Term Deposit Rating</v>
          </cell>
          <cell r="H122" t="str">
            <v>Stable</v>
          </cell>
          <cell r="I122">
            <v>1928389.12514304</v>
          </cell>
          <cell r="J122" t="str">
            <v>2013 YE</v>
          </cell>
          <cell r="K122" t="str">
            <v>U</v>
          </cell>
        </row>
        <row r="123">
          <cell r="A123" t="str">
            <v>Banco do Estado do Rio Grande do Sul S.A.</v>
          </cell>
          <cell r="B123" t="str">
            <v>Brazil</v>
          </cell>
          <cell r="C123" t="str">
            <v>D+</v>
          </cell>
          <cell r="D123" t="str">
            <v>baa3</v>
          </cell>
          <cell r="E123" t="str">
            <v>baa3</v>
          </cell>
          <cell r="F123" t="str">
            <v>Baa3</v>
          </cell>
          <cell r="G123" t="str">
            <v>Foreign Currency Long Term Deposit Rating</v>
          </cell>
          <cell r="H123" t="str">
            <v>Stable</v>
          </cell>
          <cell r="I123">
            <v>22554069.093438201</v>
          </cell>
          <cell r="J123" t="str">
            <v>2013 YE</v>
          </cell>
          <cell r="K123" t="str">
            <v>C</v>
          </cell>
        </row>
        <row r="124">
          <cell r="A124" t="str">
            <v>Banco do Nordeste do Brasil S.A.</v>
          </cell>
          <cell r="B124" t="str">
            <v>Brazil</v>
          </cell>
          <cell r="C124" t="str">
            <v>D</v>
          </cell>
          <cell r="D124" t="str">
            <v>ba2</v>
          </cell>
          <cell r="E124" t="str">
            <v>ba2</v>
          </cell>
          <cell r="F124" t="str">
            <v>Baa3</v>
          </cell>
          <cell r="G124" t="str">
            <v>Foreign Currency Long Term Deposit Rating</v>
          </cell>
          <cell r="H124" t="str">
            <v>Stable</v>
          </cell>
          <cell r="I124">
            <v>14334005.8591906</v>
          </cell>
          <cell r="J124" t="str">
            <v>2013 YE</v>
          </cell>
          <cell r="K124" t="str">
            <v>U</v>
          </cell>
        </row>
        <row r="125">
          <cell r="A125" t="str">
            <v>Banco Fibra S.A.</v>
          </cell>
          <cell r="B125" t="str">
            <v>Brazil</v>
          </cell>
          <cell r="C125" t="str">
            <v>E+</v>
          </cell>
          <cell r="D125" t="str">
            <v>b1</v>
          </cell>
          <cell r="E125" t="str">
            <v>b1</v>
          </cell>
          <cell r="F125" t="str">
            <v>B1</v>
          </cell>
          <cell r="G125" t="str">
            <v>Foreign Currency Long Term Deposit Rating</v>
          </cell>
          <cell r="H125" t="str">
            <v>Stable</v>
          </cell>
          <cell r="I125">
            <v>3952936.7761603198</v>
          </cell>
          <cell r="J125" t="str">
            <v>2013 YE</v>
          </cell>
          <cell r="K125" t="str">
            <v>C</v>
          </cell>
        </row>
        <row r="126">
          <cell r="A126" t="str">
            <v>Banco Ford S.A.</v>
          </cell>
          <cell r="B126" t="str">
            <v>Brazil</v>
          </cell>
          <cell r="C126" t="str">
            <v>D-</v>
          </cell>
          <cell r="D126" t="str">
            <v>ba3</v>
          </cell>
          <cell r="E126" t="str">
            <v>ba2</v>
          </cell>
          <cell r="F126" t="str">
            <v>Ba2</v>
          </cell>
          <cell r="G126" t="str">
            <v>Foreign Currency Long Term Deposit Rating</v>
          </cell>
          <cell r="H126" t="str">
            <v>Stable</v>
          </cell>
          <cell r="I126">
            <v>707419.73760959995</v>
          </cell>
          <cell r="J126" t="str">
            <v>2013 YE</v>
          </cell>
          <cell r="K126" t="str">
            <v>C</v>
          </cell>
        </row>
        <row r="127">
          <cell r="A127" t="str">
            <v>Banco GMAC S.A.</v>
          </cell>
          <cell r="B127" t="str">
            <v>Brazil</v>
          </cell>
          <cell r="C127" t="str">
            <v>D-</v>
          </cell>
          <cell r="D127" t="str">
            <v>ba3</v>
          </cell>
          <cell r="E127" t="str">
            <v>ba3</v>
          </cell>
          <cell r="F127" t="str">
            <v>Ba3</v>
          </cell>
          <cell r="G127" t="str">
            <v>Foreign Currency Long Term Deposit Rating</v>
          </cell>
          <cell r="H127" t="str">
            <v>Stable</v>
          </cell>
          <cell r="I127">
            <v>5509259.3511744002</v>
          </cell>
          <cell r="J127" t="str">
            <v>2013 YE</v>
          </cell>
          <cell r="K127" t="str">
            <v>U</v>
          </cell>
        </row>
        <row r="128">
          <cell r="A128" t="str">
            <v>Banco Industrial do Brasil S.A.</v>
          </cell>
          <cell r="B128" t="str">
            <v>Brazil</v>
          </cell>
          <cell r="C128" t="str">
            <v>D</v>
          </cell>
          <cell r="D128" t="str">
            <v>ba2</v>
          </cell>
          <cell r="E128" t="str">
            <v>ba2</v>
          </cell>
          <cell r="F128" t="str">
            <v>Ba2</v>
          </cell>
          <cell r="G128" t="str">
            <v>Foreign Currency Long Term Deposit Rating</v>
          </cell>
          <cell r="H128" t="str">
            <v>Stable</v>
          </cell>
          <cell r="I128">
            <v>930490.20705167996</v>
          </cell>
          <cell r="J128" t="str">
            <v>2013 YE</v>
          </cell>
          <cell r="K128" t="str">
            <v>C</v>
          </cell>
        </row>
        <row r="129">
          <cell r="A129" t="str">
            <v>Banco Industrial e Comercial S.A. (Bicbanco)</v>
          </cell>
          <cell r="B129" t="str">
            <v>Brazil</v>
          </cell>
          <cell r="C129" t="str">
            <v>D+</v>
          </cell>
          <cell r="D129" t="str">
            <v>ba1</v>
          </cell>
          <cell r="E129" t="str">
            <v>ba1</v>
          </cell>
          <cell r="F129" t="str">
            <v>Ba1</v>
          </cell>
          <cell r="G129" t="str">
            <v>Foreign Currency Long Term Deposit Rating</v>
          </cell>
          <cell r="H129" t="str">
            <v>Developing</v>
          </cell>
          <cell r="I129">
            <v>6572515.0570051204</v>
          </cell>
          <cell r="J129" t="str">
            <v>2013 YE</v>
          </cell>
          <cell r="K129" t="str">
            <v>C</v>
          </cell>
        </row>
        <row r="130">
          <cell r="A130" t="str">
            <v>Banco Indusval S.A. (BI&amp;P)</v>
          </cell>
          <cell r="B130" t="str">
            <v>Brazil</v>
          </cell>
          <cell r="C130" t="str">
            <v>D-</v>
          </cell>
          <cell r="D130" t="str">
            <v>ba3</v>
          </cell>
          <cell r="E130" t="str">
            <v>ba3</v>
          </cell>
          <cell r="F130" t="str">
            <v>Ba3</v>
          </cell>
          <cell r="G130" t="str">
            <v>Foreign Currency Long Term Deposit Rating</v>
          </cell>
          <cell r="H130" t="str">
            <v>Negative</v>
          </cell>
          <cell r="I130">
            <v>2092531.5448536</v>
          </cell>
          <cell r="J130" t="str">
            <v>2013 YE</v>
          </cell>
          <cell r="K130" t="str">
            <v>C</v>
          </cell>
        </row>
        <row r="131">
          <cell r="A131" t="str">
            <v>Banco Itau BBA S.A.</v>
          </cell>
          <cell r="B131" t="str">
            <v>Brazil</v>
          </cell>
          <cell r="C131" t="str">
            <v>C-</v>
          </cell>
          <cell r="D131" t="str">
            <v>baa1</v>
          </cell>
          <cell r="E131" t="str">
            <v>baa1</v>
          </cell>
          <cell r="F131" t="str">
            <v>Baa2</v>
          </cell>
          <cell r="G131" t="str">
            <v>Foreign Currency Long Term Deposit Rating</v>
          </cell>
          <cell r="H131" t="str">
            <v>Stable</v>
          </cell>
          <cell r="I131">
            <v>111655582.714137</v>
          </cell>
          <cell r="J131" t="str">
            <v>2013 YE</v>
          </cell>
          <cell r="K131" t="str">
            <v>U</v>
          </cell>
        </row>
        <row r="132">
          <cell r="A132" t="str">
            <v>Banco Mercantil do Brasil S.A.</v>
          </cell>
          <cell r="B132" t="str">
            <v>Brazil</v>
          </cell>
          <cell r="C132" t="str">
            <v>D</v>
          </cell>
          <cell r="D132" t="str">
            <v>ba2</v>
          </cell>
          <cell r="E132" t="str">
            <v>ba2</v>
          </cell>
          <cell r="F132" t="str">
            <v>Ba2</v>
          </cell>
          <cell r="G132" t="str">
            <v>Foreign Currency Long Term Deposit Rating</v>
          </cell>
          <cell r="H132" t="str">
            <v>Stable</v>
          </cell>
          <cell r="I132">
            <v>5714771.2743004803</v>
          </cell>
          <cell r="J132" t="str">
            <v>2013 YE</v>
          </cell>
          <cell r="K132" t="str">
            <v>C</v>
          </cell>
        </row>
        <row r="133">
          <cell r="A133" t="str">
            <v>Banco Mizuho do Brasil S.A.</v>
          </cell>
          <cell r="B133" t="str">
            <v>Brazil</v>
          </cell>
          <cell r="C133" t="str">
            <v>D-</v>
          </cell>
          <cell r="D133" t="str">
            <v>ba3</v>
          </cell>
          <cell r="E133" t="str">
            <v>baa2</v>
          </cell>
          <cell r="F133" t="str">
            <v>Baa2</v>
          </cell>
          <cell r="G133" t="str">
            <v>Foreign Currency Long Term Deposit Rating</v>
          </cell>
          <cell r="H133" t="str">
            <v>Stable</v>
          </cell>
          <cell r="I133">
            <v>633048.22052688</v>
          </cell>
          <cell r="J133" t="str">
            <v>2013 YE</v>
          </cell>
          <cell r="K133" t="str">
            <v>U</v>
          </cell>
        </row>
        <row r="134">
          <cell r="A134" t="str">
            <v>Banco Modal S.A.</v>
          </cell>
          <cell r="B134" t="str">
            <v>Brazil</v>
          </cell>
          <cell r="C134" t="str">
            <v>D-</v>
          </cell>
          <cell r="D134" t="str">
            <v>ba3</v>
          </cell>
          <cell r="E134" t="str">
            <v>ba3</v>
          </cell>
          <cell r="F134" t="str">
            <v>Ba3</v>
          </cell>
          <cell r="G134" t="str">
            <v>Foreign Currency Long Term Deposit Rating</v>
          </cell>
          <cell r="H134" t="str">
            <v>Stable</v>
          </cell>
          <cell r="I134">
            <v>507610.05041808001</v>
          </cell>
          <cell r="J134" t="str">
            <v>2013 YE</v>
          </cell>
          <cell r="K134" t="str">
            <v>U</v>
          </cell>
        </row>
        <row r="135">
          <cell r="A135" t="str">
            <v>Banco Original do Agronegocio S.A.</v>
          </cell>
          <cell r="B135" t="str">
            <v>Brazil</v>
          </cell>
          <cell r="C135" t="str">
            <v>E+</v>
          </cell>
          <cell r="D135" t="str">
            <v>b1</v>
          </cell>
          <cell r="E135" t="str">
            <v>b1</v>
          </cell>
          <cell r="F135" t="str">
            <v>B1</v>
          </cell>
          <cell r="G135" t="str">
            <v>Foreign Currency Long Term Deposit Rating</v>
          </cell>
          <cell r="H135" t="str">
            <v>Stable</v>
          </cell>
          <cell r="I135">
            <v>225718.34485152</v>
          </cell>
          <cell r="J135" t="str">
            <v>2013 YE</v>
          </cell>
          <cell r="K135" t="str">
            <v>U</v>
          </cell>
        </row>
        <row r="136">
          <cell r="A136" t="str">
            <v>Banco Original S.A.</v>
          </cell>
          <cell r="B136" t="str">
            <v>Brazil</v>
          </cell>
          <cell r="C136" t="str">
            <v>E+</v>
          </cell>
          <cell r="D136" t="str">
            <v>b1</v>
          </cell>
          <cell r="E136" t="str">
            <v>b1</v>
          </cell>
          <cell r="F136" t="str">
            <v>B1</v>
          </cell>
          <cell r="G136" t="str">
            <v>Foreign Currency Long Term Deposit Rating</v>
          </cell>
          <cell r="H136" t="str">
            <v>Stable</v>
          </cell>
          <cell r="I136">
            <v>1090871.68574928</v>
          </cell>
          <cell r="J136" t="str">
            <v>2013 YE</v>
          </cell>
          <cell r="K136" t="str">
            <v>U</v>
          </cell>
        </row>
        <row r="137">
          <cell r="A137" t="str">
            <v>Banco Panamericano S.A. (Banco Pan)</v>
          </cell>
          <cell r="B137" t="str">
            <v>Brazil</v>
          </cell>
          <cell r="C137" t="str">
            <v>E+</v>
          </cell>
          <cell r="D137" t="str">
            <v>b1</v>
          </cell>
          <cell r="E137" t="str">
            <v>ba2</v>
          </cell>
          <cell r="F137" t="str">
            <v>Ba2</v>
          </cell>
          <cell r="G137" t="str">
            <v>Foreign Currency Long Term Deposit Rating</v>
          </cell>
          <cell r="H137" t="str">
            <v>Stable</v>
          </cell>
          <cell r="I137">
            <v>9152448.1112337597</v>
          </cell>
          <cell r="J137" t="str">
            <v>2013 YE</v>
          </cell>
          <cell r="K137" t="str">
            <v>C</v>
          </cell>
        </row>
        <row r="138">
          <cell r="A138" t="str">
            <v>Banco Paulista S.A.</v>
          </cell>
          <cell r="B138" t="str">
            <v>Brazil</v>
          </cell>
          <cell r="C138" t="str">
            <v>E+</v>
          </cell>
          <cell r="D138" t="str">
            <v>b2</v>
          </cell>
          <cell r="E138" t="str">
            <v>b2</v>
          </cell>
          <cell r="F138" t="str">
            <v>B2</v>
          </cell>
          <cell r="G138" t="str">
            <v>Foreign Currency Long Term Deposit Rating</v>
          </cell>
          <cell r="H138" t="str">
            <v>Stable</v>
          </cell>
          <cell r="I138">
            <v>579668.54427216004</v>
          </cell>
          <cell r="J138" t="str">
            <v>2013 YE</v>
          </cell>
          <cell r="K138" t="str">
            <v>U</v>
          </cell>
        </row>
        <row r="139">
          <cell r="A139" t="str">
            <v>Banco Pine S.A.</v>
          </cell>
          <cell r="B139" t="str">
            <v>Brazil</v>
          </cell>
          <cell r="C139" t="str">
            <v>D+</v>
          </cell>
          <cell r="D139" t="str">
            <v>ba1</v>
          </cell>
          <cell r="E139" t="str">
            <v>ba1</v>
          </cell>
          <cell r="F139" t="str">
            <v>Ba1</v>
          </cell>
          <cell r="G139" t="str">
            <v>Foreign Currency Long Term Deposit Rating</v>
          </cell>
          <cell r="H139" t="str">
            <v>Stable</v>
          </cell>
          <cell r="I139">
            <v>4469499.2479843199</v>
          </cell>
          <cell r="J139" t="str">
            <v>2013 YE</v>
          </cell>
          <cell r="K139" t="str">
            <v>C</v>
          </cell>
        </row>
        <row r="140">
          <cell r="A140" t="str">
            <v>Banco Psa Finance Brasil S.A.</v>
          </cell>
          <cell r="B140" t="str">
            <v>Brazil</v>
          </cell>
          <cell r="C140" t="str">
            <v>D-</v>
          </cell>
          <cell r="D140" t="str">
            <v>ba3</v>
          </cell>
          <cell r="E140" t="str">
            <v>ba2</v>
          </cell>
          <cell r="F140" t="str">
            <v>Ba2</v>
          </cell>
          <cell r="G140" t="str">
            <v>Foreign Currency Long Term Deposit Rating</v>
          </cell>
          <cell r="H140" t="str">
            <v>Negative(m)</v>
          </cell>
          <cell r="I140">
            <v>1392848.58807456</v>
          </cell>
          <cell r="J140" t="str">
            <v>2013 YE</v>
          </cell>
          <cell r="K140" t="str">
            <v>U</v>
          </cell>
        </row>
        <row r="141">
          <cell r="A141" t="str">
            <v>Banco Safra S.A.</v>
          </cell>
          <cell r="B141" t="str">
            <v>Brazil</v>
          </cell>
          <cell r="C141" t="str">
            <v>C-</v>
          </cell>
          <cell r="D141" t="str">
            <v>baa2</v>
          </cell>
          <cell r="E141" t="str">
            <v>baa2</v>
          </cell>
          <cell r="F141" t="str">
            <v>Baa2</v>
          </cell>
          <cell r="G141" t="str">
            <v>Foreign Currency Long Term Deposit Rating</v>
          </cell>
          <cell r="H141" t="str">
            <v>Stable</v>
          </cell>
          <cell r="I141">
            <v>55800318.0072245</v>
          </cell>
          <cell r="J141" t="str">
            <v>2013 YE</v>
          </cell>
          <cell r="K141" t="str">
            <v>C</v>
          </cell>
        </row>
        <row r="142">
          <cell r="A142" t="str">
            <v>Banco Santander (Brasil) S.A.</v>
          </cell>
          <cell r="B142" t="str">
            <v>Brazil</v>
          </cell>
          <cell r="C142" t="str">
            <v>C-</v>
          </cell>
          <cell r="D142" t="str">
            <v>baa2</v>
          </cell>
          <cell r="E142" t="str">
            <v>baa2</v>
          </cell>
          <cell r="F142" t="str">
            <v>Baa2</v>
          </cell>
          <cell r="G142" t="str">
            <v>Foreign Currency Long Term Deposit Rating</v>
          </cell>
          <cell r="H142" t="str">
            <v>Stable</v>
          </cell>
          <cell r="I142">
            <v>205940708.973138</v>
          </cell>
          <cell r="J142" t="str">
            <v>2013 YE</v>
          </cell>
          <cell r="K142" t="str">
            <v>C</v>
          </cell>
        </row>
        <row r="143">
          <cell r="A143" t="str">
            <v>Banco Sofisa S.A.</v>
          </cell>
          <cell r="B143" t="str">
            <v>Brazil</v>
          </cell>
          <cell r="C143" t="str">
            <v>D</v>
          </cell>
          <cell r="D143" t="str">
            <v>ba2</v>
          </cell>
          <cell r="E143" t="str">
            <v>ba2</v>
          </cell>
          <cell r="F143" t="str">
            <v>Ba2</v>
          </cell>
          <cell r="G143" t="str">
            <v>Foreign Currency Long Term Deposit Rating</v>
          </cell>
          <cell r="H143" t="str">
            <v>Stable</v>
          </cell>
          <cell r="I143">
            <v>1525258.8892238401</v>
          </cell>
          <cell r="J143" t="str">
            <v>2013 YE</v>
          </cell>
          <cell r="K143" t="str">
            <v>C</v>
          </cell>
        </row>
        <row r="144">
          <cell r="A144" t="str">
            <v>Banco Votorantim S.A.</v>
          </cell>
          <cell r="B144" t="str">
            <v>Brazil</v>
          </cell>
          <cell r="C144" t="str">
            <v>D+</v>
          </cell>
          <cell r="D144" t="str">
            <v>baa3</v>
          </cell>
          <cell r="E144" t="str">
            <v>baa2</v>
          </cell>
          <cell r="F144" t="str">
            <v>Baa2</v>
          </cell>
          <cell r="G144" t="str">
            <v>Foreign Currency Long Term Deposit Rating</v>
          </cell>
          <cell r="H144" t="str">
            <v>Stable</v>
          </cell>
          <cell r="I144">
            <v>44713372.473660998</v>
          </cell>
          <cell r="J144" t="str">
            <v>2013 YE</v>
          </cell>
          <cell r="K144" t="str">
            <v>C</v>
          </cell>
        </row>
        <row r="145">
          <cell r="A145" t="str">
            <v>BES Investimento do Brasil S.A.</v>
          </cell>
          <cell r="B145" t="str">
            <v>Brazil</v>
          </cell>
          <cell r="C145" t="str">
            <v>D-</v>
          </cell>
          <cell r="D145" t="str">
            <v>ba3</v>
          </cell>
          <cell r="E145" t="str">
            <v>ba3</v>
          </cell>
          <cell r="F145" t="str">
            <v>Ba3</v>
          </cell>
          <cell r="G145" t="str">
            <v>Foreign Currency Long Term Deposit Rating</v>
          </cell>
          <cell r="H145" t="str">
            <v>Stable</v>
          </cell>
          <cell r="I145">
            <v>3431776.6567348801</v>
          </cell>
          <cell r="J145" t="str">
            <v>2013 YE</v>
          </cell>
          <cell r="K145" t="str">
            <v>U</v>
          </cell>
        </row>
        <row r="146">
          <cell r="A146" t="str">
            <v>BRB-Banco de Brasilia S.A.</v>
          </cell>
          <cell r="B146" t="str">
            <v>Brazil</v>
          </cell>
          <cell r="C146" t="str">
            <v>E+</v>
          </cell>
          <cell r="D146" t="str">
            <v>b1</v>
          </cell>
          <cell r="E146" t="str">
            <v>b1</v>
          </cell>
          <cell r="F146" t="str">
            <v>Ba3</v>
          </cell>
          <cell r="G146" t="str">
            <v>Foreign Currency Long Term Deposit Rating</v>
          </cell>
          <cell r="H146" t="str">
            <v>Stable</v>
          </cell>
          <cell r="I146">
            <v>4891993.6888147201</v>
          </cell>
          <cell r="J146" t="str">
            <v>2013 YE</v>
          </cell>
          <cell r="K146" t="str">
            <v>C</v>
          </cell>
        </row>
        <row r="147">
          <cell r="A147" t="str">
            <v>Caixa Economica Federal (CAIXA)</v>
          </cell>
          <cell r="B147" t="str">
            <v>Brazil</v>
          </cell>
          <cell r="C147" t="str">
            <v>D</v>
          </cell>
          <cell r="D147" t="str">
            <v>ba2</v>
          </cell>
          <cell r="E147" t="str">
            <v>ba2</v>
          </cell>
          <cell r="F147" t="str">
            <v>Baa2</v>
          </cell>
          <cell r="G147" t="str">
            <v>Foreign Currency Long Term Deposit Rating</v>
          </cell>
          <cell r="H147" t="str">
            <v>Stable</v>
          </cell>
          <cell r="I147">
            <v>363812798.22214299</v>
          </cell>
          <cell r="J147" t="str">
            <v>2013 YE</v>
          </cell>
          <cell r="K147" t="str">
            <v>C</v>
          </cell>
        </row>
        <row r="148">
          <cell r="A148" t="str">
            <v>HSBC Bank Brasil S.A. - Banco Multiplo</v>
          </cell>
          <cell r="B148" t="str">
            <v>Brazil</v>
          </cell>
          <cell r="C148" t="str">
            <v>C-</v>
          </cell>
          <cell r="D148" t="str">
            <v>baa2</v>
          </cell>
          <cell r="E148" t="str">
            <v>a1</v>
          </cell>
          <cell r="F148" t="str">
            <v>Baa2</v>
          </cell>
          <cell r="G148" t="str">
            <v>Foreign Currency Long Term Deposit Rating</v>
          </cell>
          <cell r="H148" t="str">
            <v>Stable</v>
          </cell>
          <cell r="I148">
            <v>67495929.860053897</v>
          </cell>
          <cell r="J148" t="str">
            <v>2013 YE</v>
          </cell>
          <cell r="K148" t="str">
            <v>C</v>
          </cell>
        </row>
        <row r="149">
          <cell r="A149" t="str">
            <v>Itau Unibanco S.A.</v>
          </cell>
          <cell r="B149" t="str">
            <v>Brazil</v>
          </cell>
          <cell r="C149" t="str">
            <v>C-</v>
          </cell>
          <cell r="D149" t="str">
            <v>baa1</v>
          </cell>
          <cell r="E149" t="str">
            <v>baa1</v>
          </cell>
          <cell r="F149" t="str">
            <v>Baa2</v>
          </cell>
          <cell r="G149" t="str">
            <v>Foreign Currency Long Term Deposit Rating</v>
          </cell>
          <cell r="H149" t="str">
            <v>Stable</v>
          </cell>
          <cell r="I149">
            <v>411490718.77967101</v>
          </cell>
          <cell r="J149" t="str">
            <v>2013 YE</v>
          </cell>
          <cell r="K149" t="str">
            <v>C</v>
          </cell>
        </row>
        <row r="150">
          <cell r="A150" t="str">
            <v>Corporate Commercial Bank AD</v>
          </cell>
          <cell r="B150" t="str">
            <v>Bulgaria</v>
          </cell>
          <cell r="C150" t="str">
            <v>E</v>
          </cell>
          <cell r="D150" t="str">
            <v>ca</v>
          </cell>
          <cell r="E150" t="str">
            <v>ca</v>
          </cell>
          <cell r="F150" t="str">
            <v>B3</v>
          </cell>
          <cell r="G150" t="str">
            <v>Foreign Currency Long Term Deposit Rating</v>
          </cell>
          <cell r="H150" t="str">
            <v>Rating(s) Under Review</v>
          </cell>
          <cell r="I150">
            <v>4750458.74038863</v>
          </cell>
          <cell r="J150" t="str">
            <v>2013 YE</v>
          </cell>
          <cell r="K150" t="str">
            <v>C</v>
          </cell>
        </row>
        <row r="151">
          <cell r="A151" t="str">
            <v>DSK Bank PLC</v>
          </cell>
          <cell r="B151" t="str">
            <v>Bulgaria</v>
          </cell>
          <cell r="C151" t="str">
            <v>D</v>
          </cell>
          <cell r="D151" t="str">
            <v>ba2</v>
          </cell>
          <cell r="E151" t="str">
            <v>ba2</v>
          </cell>
          <cell r="F151" t="str">
            <v>Ba1</v>
          </cell>
          <cell r="G151" t="str">
            <v>Foreign Currency Long Term Deposit Rating</v>
          </cell>
          <cell r="H151" t="str">
            <v>Negative</v>
          </cell>
          <cell r="I151">
            <v>6246865.3542522602</v>
          </cell>
          <cell r="J151" t="str">
            <v>2013 YE</v>
          </cell>
          <cell r="K151" t="str">
            <v>C</v>
          </cell>
        </row>
        <row r="152">
          <cell r="A152" t="str">
            <v>Raiffeisenbank (Bulgaria) EAD</v>
          </cell>
          <cell r="B152" t="str">
            <v>Bulgaria</v>
          </cell>
          <cell r="C152" t="str">
            <v>E+</v>
          </cell>
          <cell r="D152" t="str">
            <v>b1</v>
          </cell>
          <cell r="E152" t="str">
            <v>ba2</v>
          </cell>
          <cell r="F152" t="str">
            <v>Ba2</v>
          </cell>
          <cell r="G152" t="str">
            <v>Foreign Currency Long Term Deposit Rating</v>
          </cell>
          <cell r="H152" t="str">
            <v>Negative(m)</v>
          </cell>
          <cell r="I152">
            <v>4202496.0944874603</v>
          </cell>
          <cell r="J152" t="str">
            <v>2013 YE</v>
          </cell>
          <cell r="K152" t="str">
            <v>C</v>
          </cell>
        </row>
        <row r="153">
          <cell r="A153" t="str">
            <v>Bank of Montreal</v>
          </cell>
          <cell r="B153" t="str">
            <v>Canada</v>
          </cell>
          <cell r="C153" t="str">
            <v>C+</v>
          </cell>
          <cell r="D153" t="str">
            <v>a2</v>
          </cell>
          <cell r="E153" t="str">
            <v>a2</v>
          </cell>
          <cell r="F153" t="str">
            <v>Aa3</v>
          </cell>
          <cell r="G153" t="str">
            <v>Foreign Currency Long Term Deposit Rating</v>
          </cell>
          <cell r="H153" t="str">
            <v>Negative(m)</v>
          </cell>
          <cell r="I153">
            <v>506309169.10276002</v>
          </cell>
          <cell r="J153" t="str">
            <v>2014 H1</v>
          </cell>
          <cell r="K153" t="str">
            <v>C</v>
          </cell>
        </row>
        <row r="154">
          <cell r="A154" t="str">
            <v>Bank of Nova Scotia</v>
          </cell>
          <cell r="B154" t="str">
            <v>Canada</v>
          </cell>
          <cell r="C154" t="str">
            <v>B-</v>
          </cell>
          <cell r="D154" t="str">
            <v>a1</v>
          </cell>
          <cell r="E154" t="str">
            <v>a1</v>
          </cell>
          <cell r="F154" t="str">
            <v>Aa2</v>
          </cell>
          <cell r="G154" t="str">
            <v>Foreign Currency Long Term Deposit Rating</v>
          </cell>
          <cell r="H154" t="str">
            <v>Negative(m)</v>
          </cell>
          <cell r="I154">
            <v>725725998.09151995</v>
          </cell>
          <cell r="J154" t="str">
            <v>2014 H1</v>
          </cell>
          <cell r="K154" t="str">
            <v>C</v>
          </cell>
        </row>
        <row r="155">
          <cell r="A155" t="str">
            <v>Caisse centrale Desjardins</v>
          </cell>
          <cell r="B155" t="str">
            <v>Canada</v>
          </cell>
          <cell r="C155" t="str">
            <v>C</v>
          </cell>
          <cell r="D155" t="str">
            <v>a3</v>
          </cell>
          <cell r="E155" t="str">
            <v>a1</v>
          </cell>
          <cell r="F155" t="str">
            <v>Aa2</v>
          </cell>
          <cell r="G155" t="str">
            <v>Foreign Currency Long Term Deposit Rating</v>
          </cell>
          <cell r="H155" t="str">
            <v>Negative(m)</v>
          </cell>
          <cell r="I155">
            <v>32737599.979538999</v>
          </cell>
          <cell r="J155" t="str">
            <v>2013 YE</v>
          </cell>
          <cell r="K155" t="str">
            <v>C</v>
          </cell>
        </row>
        <row r="156">
          <cell r="A156" t="str">
            <v>Canadian Imperial Bank of Commerce</v>
          </cell>
          <cell r="B156" t="str">
            <v>Canada</v>
          </cell>
          <cell r="C156" t="str">
            <v>C+</v>
          </cell>
          <cell r="D156" t="str">
            <v>a2</v>
          </cell>
          <cell r="E156" t="str">
            <v>a2</v>
          </cell>
          <cell r="F156" t="str">
            <v>Aa3</v>
          </cell>
          <cell r="G156" t="str">
            <v>Foreign Currency Long Term Deposit Rating</v>
          </cell>
          <cell r="H156" t="str">
            <v>Negative(m)</v>
          </cell>
          <cell r="I156">
            <v>346297324.14256001</v>
          </cell>
          <cell r="J156" t="str">
            <v>2014 H1</v>
          </cell>
          <cell r="K156" t="str">
            <v>C</v>
          </cell>
        </row>
        <row r="157">
          <cell r="A157" t="str">
            <v>National Bank of Canada</v>
          </cell>
          <cell r="B157" t="str">
            <v>Canada</v>
          </cell>
          <cell r="C157" t="str">
            <v>C</v>
          </cell>
          <cell r="D157" t="str">
            <v>a3</v>
          </cell>
          <cell r="E157" t="str">
            <v>a3</v>
          </cell>
          <cell r="F157" t="str">
            <v>Aa3</v>
          </cell>
          <cell r="G157" t="str">
            <v>Foreign Currency Long Term Deposit Rating</v>
          </cell>
          <cell r="H157" t="str">
            <v>Negative(m)</v>
          </cell>
          <cell r="I157">
            <v>174416145.77812001</v>
          </cell>
          <cell r="J157" t="str">
            <v>2014 H1</v>
          </cell>
          <cell r="K157" t="str">
            <v>C</v>
          </cell>
        </row>
        <row r="158">
          <cell r="A158" t="str">
            <v>Royal Bank of Canada</v>
          </cell>
          <cell r="B158" t="str">
            <v>Canada</v>
          </cell>
          <cell r="C158" t="str">
            <v>C+</v>
          </cell>
          <cell r="D158" t="str">
            <v>a2</v>
          </cell>
          <cell r="E158" t="str">
            <v>a2</v>
          </cell>
          <cell r="F158" t="str">
            <v>Aa3</v>
          </cell>
          <cell r="G158" t="str">
            <v>Foreign Currency Long Term Deposit Rating</v>
          </cell>
          <cell r="H158" t="str">
            <v>Negative(m)</v>
          </cell>
          <cell r="I158">
            <v>770256500.43032002</v>
          </cell>
          <cell r="J158" t="str">
            <v>2014 H1</v>
          </cell>
          <cell r="K158" t="str">
            <v>C</v>
          </cell>
        </row>
        <row r="159">
          <cell r="A159" t="str">
            <v>Toronto-Dominion Bank (The)</v>
          </cell>
          <cell r="B159" t="str">
            <v>Canada</v>
          </cell>
          <cell r="C159" t="str">
            <v>B</v>
          </cell>
          <cell r="D159" t="str">
            <v>aa3</v>
          </cell>
          <cell r="E159" t="str">
            <v>aa3</v>
          </cell>
          <cell r="F159" t="str">
            <v>Aa1</v>
          </cell>
          <cell r="G159" t="str">
            <v>Foreign Currency Long Term Deposit Rating</v>
          </cell>
          <cell r="H159" t="str">
            <v>Negative(m)</v>
          </cell>
          <cell r="I159">
            <v>777051342.99100006</v>
          </cell>
          <cell r="J159" t="str">
            <v>2014 H1</v>
          </cell>
          <cell r="K159" t="str">
            <v>C</v>
          </cell>
        </row>
        <row r="160">
          <cell r="A160" t="str">
            <v>Banco de Chile</v>
          </cell>
          <cell r="B160" t="str">
            <v>Chile</v>
          </cell>
          <cell r="C160" t="str">
            <v>B-</v>
          </cell>
          <cell r="D160" t="str">
            <v>a1</v>
          </cell>
          <cell r="E160" t="str">
            <v>a1</v>
          </cell>
          <cell r="F160" t="str">
            <v>Aa3</v>
          </cell>
          <cell r="G160" t="str">
            <v>Foreign Currency Long Term Deposit Rating</v>
          </cell>
          <cell r="H160" t="str">
            <v>Stable</v>
          </cell>
          <cell r="I160">
            <v>49355526.013099998</v>
          </cell>
          <cell r="J160" t="str">
            <v>2013 YE</v>
          </cell>
          <cell r="K160" t="str">
            <v>C</v>
          </cell>
        </row>
        <row r="161">
          <cell r="A161" t="str">
            <v>Banco de Credito e Inversiones</v>
          </cell>
          <cell r="B161" t="str">
            <v>Chile</v>
          </cell>
          <cell r="C161" t="str">
            <v>C</v>
          </cell>
          <cell r="D161" t="str">
            <v>a3</v>
          </cell>
          <cell r="E161" t="str">
            <v>a3</v>
          </cell>
          <cell r="F161" t="str">
            <v>A1</v>
          </cell>
          <cell r="G161" t="str">
            <v>Foreign Currency Long Term Deposit Rating</v>
          </cell>
          <cell r="H161" t="str">
            <v>Negative</v>
          </cell>
          <cell r="I161">
            <v>38532043.173969999</v>
          </cell>
          <cell r="J161" t="str">
            <v>2013 YE</v>
          </cell>
          <cell r="K161" t="str">
            <v>C</v>
          </cell>
        </row>
        <row r="162">
          <cell r="A162" t="str">
            <v>Banco del Estado de Chile</v>
          </cell>
          <cell r="B162" t="str">
            <v>Chile</v>
          </cell>
          <cell r="C162" t="str">
            <v>C</v>
          </cell>
          <cell r="D162" t="str">
            <v>a3</v>
          </cell>
          <cell r="E162" t="str">
            <v>aa3</v>
          </cell>
          <cell r="F162" t="str">
            <v>Aa3</v>
          </cell>
          <cell r="G162" t="str">
            <v>Foreign Currency Long Term Deposit Rating</v>
          </cell>
          <cell r="H162" t="str">
            <v>Stable</v>
          </cell>
          <cell r="I162">
            <v>48644539.482660003</v>
          </cell>
          <cell r="J162" t="str">
            <v>2013 YE</v>
          </cell>
          <cell r="K162" t="str">
            <v>C</v>
          </cell>
        </row>
        <row r="163">
          <cell r="A163" t="str">
            <v>Banco Itau Chile</v>
          </cell>
          <cell r="B163" t="str">
            <v>Chile</v>
          </cell>
          <cell r="C163" t="str">
            <v>C-</v>
          </cell>
          <cell r="D163" t="str">
            <v>baa2</v>
          </cell>
          <cell r="E163" t="str">
            <v>baa2</v>
          </cell>
          <cell r="F163" t="str">
            <v>A3</v>
          </cell>
          <cell r="G163" t="str">
            <v>Foreign Currency Long Term Deposit Rating</v>
          </cell>
          <cell r="H163" t="str">
            <v>Stable</v>
          </cell>
          <cell r="I163">
            <v>12933589.645409999</v>
          </cell>
          <cell r="J163" t="str">
            <v>2013 YE</v>
          </cell>
          <cell r="K163" t="str">
            <v>C</v>
          </cell>
        </row>
        <row r="164">
          <cell r="A164" t="str">
            <v>Banco Santander-Chile</v>
          </cell>
          <cell r="B164" t="str">
            <v>Chile</v>
          </cell>
          <cell r="C164" t="str">
            <v>C+</v>
          </cell>
          <cell r="D164" t="str">
            <v>a2</v>
          </cell>
          <cell r="E164" t="str">
            <v>a2</v>
          </cell>
          <cell r="F164" t="str">
            <v>Aa3</v>
          </cell>
          <cell r="G164" t="str">
            <v>Foreign Currency Long Term Deposit Rating</v>
          </cell>
          <cell r="H164" t="str">
            <v>Stable</v>
          </cell>
          <cell r="I164">
            <v>51416543.484159999</v>
          </cell>
          <cell r="J164" t="str">
            <v>2013 YE</v>
          </cell>
          <cell r="K164" t="str">
            <v>C</v>
          </cell>
        </row>
        <row r="165">
          <cell r="A165" t="str">
            <v>BBVA (Chile)</v>
          </cell>
          <cell r="B165" t="str">
            <v>Chile</v>
          </cell>
          <cell r="C165" t="str">
            <v>D+</v>
          </cell>
          <cell r="D165" t="str">
            <v>baa3</v>
          </cell>
          <cell r="E165" t="str">
            <v>baa2</v>
          </cell>
          <cell r="F165" t="str">
            <v>Baa1</v>
          </cell>
          <cell r="G165" t="str">
            <v>Foreign Currency Long Term Deposit Rating</v>
          </cell>
          <cell r="H165" t="str">
            <v>Stable</v>
          </cell>
          <cell r="I165">
            <v>19284313.52098</v>
          </cell>
          <cell r="J165" t="str">
            <v>2013 YE</v>
          </cell>
          <cell r="K165" t="str">
            <v>C</v>
          </cell>
        </row>
        <row r="166">
          <cell r="A166" t="str">
            <v>CorpBanca</v>
          </cell>
          <cell r="B166" t="str">
            <v>Chile</v>
          </cell>
          <cell r="C166" t="str">
            <v>D+</v>
          </cell>
          <cell r="D166" t="str">
            <v>ba1</v>
          </cell>
          <cell r="E166" t="str">
            <v>ba1</v>
          </cell>
          <cell r="F166" t="str">
            <v>Baa3</v>
          </cell>
          <cell r="G166" t="str">
            <v>Foreign Currency Long Term Deposit Rating</v>
          </cell>
          <cell r="H166" t="str">
            <v>Rating(s) Under Review</v>
          </cell>
          <cell r="I166">
            <v>33285833.14711</v>
          </cell>
          <cell r="J166" t="str">
            <v>2013 YE</v>
          </cell>
          <cell r="K166" t="str">
            <v>C</v>
          </cell>
        </row>
        <row r="167">
          <cell r="A167" t="str">
            <v>Agricultural Bank of China Limited</v>
          </cell>
          <cell r="B167" t="str">
            <v>China</v>
          </cell>
          <cell r="C167" t="str">
            <v>D+</v>
          </cell>
          <cell r="D167" t="str">
            <v>baa3</v>
          </cell>
          <cell r="E167" t="str">
            <v>baa3</v>
          </cell>
          <cell r="F167" t="str">
            <v>A1</v>
          </cell>
          <cell r="G167" t="str">
            <v>Foreign Currency Long Term Deposit Rating</v>
          </cell>
          <cell r="H167" t="str">
            <v>Stable</v>
          </cell>
          <cell r="I167">
            <v>2405408345.3825402</v>
          </cell>
          <cell r="J167" t="str">
            <v>2013 YE</v>
          </cell>
          <cell r="K167" t="str">
            <v>C</v>
          </cell>
        </row>
        <row r="168">
          <cell r="A168" t="str">
            <v>Bank of China Limited</v>
          </cell>
          <cell r="B168" t="str">
            <v>China</v>
          </cell>
          <cell r="C168" t="str">
            <v>C-</v>
          </cell>
          <cell r="D168" t="str">
            <v>baa2</v>
          </cell>
          <cell r="E168" t="str">
            <v>baa2</v>
          </cell>
          <cell r="F168" t="str">
            <v>A1</v>
          </cell>
          <cell r="G168" t="str">
            <v>Foreign Currency Long Term Deposit Rating</v>
          </cell>
          <cell r="H168" t="str">
            <v>Stable</v>
          </cell>
          <cell r="I168">
            <v>2291795140.6282301</v>
          </cell>
          <cell r="J168" t="str">
            <v>2013 YE</v>
          </cell>
          <cell r="K168" t="str">
            <v>C</v>
          </cell>
        </row>
        <row r="169">
          <cell r="A169" t="str">
            <v>Bank of Communications Co., Ltd.</v>
          </cell>
          <cell r="B169" t="str">
            <v>China</v>
          </cell>
          <cell r="C169" t="str">
            <v>D+</v>
          </cell>
          <cell r="D169" t="str">
            <v>baa3</v>
          </cell>
          <cell r="E169" t="str">
            <v>baa3</v>
          </cell>
          <cell r="F169" t="str">
            <v>A2</v>
          </cell>
          <cell r="G169" t="str">
            <v>Foreign Currency Long Term Deposit Rating</v>
          </cell>
          <cell r="H169" t="str">
            <v>Stable</v>
          </cell>
          <cell r="I169">
            <v>984644085.45548999</v>
          </cell>
          <cell r="J169" t="str">
            <v>2013 YE</v>
          </cell>
          <cell r="K169" t="str">
            <v>C</v>
          </cell>
        </row>
        <row r="170">
          <cell r="A170" t="str">
            <v>Bank of Shanghai Co., Ltd.</v>
          </cell>
          <cell r="B170" t="str">
            <v>China</v>
          </cell>
          <cell r="C170" t="str">
            <v>D</v>
          </cell>
          <cell r="D170" t="str">
            <v>ba2</v>
          </cell>
          <cell r="E170" t="str">
            <v>ba2</v>
          </cell>
          <cell r="F170" t="str">
            <v>Baa3</v>
          </cell>
          <cell r="G170" t="str">
            <v>Foreign Currency Long Term Deposit Rating</v>
          </cell>
          <cell r="H170" t="str">
            <v>Stable</v>
          </cell>
          <cell r="I170">
            <v>161502896.470424</v>
          </cell>
          <cell r="J170" t="str">
            <v>2013 YE</v>
          </cell>
          <cell r="K170" t="str">
            <v>C</v>
          </cell>
        </row>
        <row r="171">
          <cell r="A171" t="str">
            <v>China CITIC Bank</v>
          </cell>
          <cell r="B171" t="str">
            <v>China</v>
          </cell>
          <cell r="C171" t="str">
            <v>D</v>
          </cell>
          <cell r="D171" t="str">
            <v>ba2</v>
          </cell>
          <cell r="E171" t="str">
            <v>ba2</v>
          </cell>
          <cell r="F171" t="str">
            <v>Baa2</v>
          </cell>
          <cell r="G171" t="str">
            <v>Foreign Currency Long Term Deposit Rating</v>
          </cell>
          <cell r="H171" t="str">
            <v>Stable</v>
          </cell>
          <cell r="I171">
            <v>601462345.84460998</v>
          </cell>
          <cell r="J171" t="str">
            <v>2013 YE</v>
          </cell>
          <cell r="K171" t="str">
            <v>C</v>
          </cell>
        </row>
        <row r="172">
          <cell r="A172" t="str">
            <v>China Construction Bank Corporation</v>
          </cell>
          <cell r="B172" t="str">
            <v>China</v>
          </cell>
          <cell r="C172" t="str">
            <v>C-</v>
          </cell>
          <cell r="D172" t="str">
            <v>baa2</v>
          </cell>
          <cell r="E172" t="str">
            <v>baa2</v>
          </cell>
          <cell r="F172" t="str">
            <v>A1</v>
          </cell>
          <cell r="G172" t="str">
            <v>Foreign Currency Long Term Deposit Rating</v>
          </cell>
          <cell r="H172" t="str">
            <v>Stable</v>
          </cell>
          <cell r="I172">
            <v>2537737583.8916998</v>
          </cell>
          <cell r="J172" t="str">
            <v>2013 YE</v>
          </cell>
          <cell r="K172" t="str">
            <v>C</v>
          </cell>
        </row>
        <row r="173">
          <cell r="A173" t="str">
            <v>China Everbright Bank</v>
          </cell>
          <cell r="B173" t="str">
            <v>China</v>
          </cell>
          <cell r="C173" t="str">
            <v>D-</v>
          </cell>
          <cell r="D173" t="str">
            <v>ba3</v>
          </cell>
          <cell r="E173" t="str">
            <v>ba3</v>
          </cell>
          <cell r="F173" t="str">
            <v>Baa3</v>
          </cell>
          <cell r="G173" t="str">
            <v>Foreign Currency Long Term Deposit Rating</v>
          </cell>
          <cell r="H173" t="str">
            <v>Stable</v>
          </cell>
          <cell r="I173">
            <v>398930595.26822001</v>
          </cell>
          <cell r="J173" t="str">
            <v>2013 YE</v>
          </cell>
          <cell r="K173" t="str">
            <v>C</v>
          </cell>
        </row>
        <row r="174">
          <cell r="A174" t="str">
            <v>China Guangfa Bank</v>
          </cell>
          <cell r="B174" t="str">
            <v>China</v>
          </cell>
          <cell r="C174" t="str">
            <v>D-</v>
          </cell>
          <cell r="D174" t="str">
            <v>ba3</v>
          </cell>
          <cell r="E174" t="str">
            <v>ba3</v>
          </cell>
          <cell r="F174" t="str">
            <v>Ba2</v>
          </cell>
          <cell r="G174" t="str">
            <v>Foreign Currency Long Term Deposit Rating</v>
          </cell>
          <cell r="H174" t="str">
            <v>Stable</v>
          </cell>
          <cell r="I174">
            <v>242793883.086889</v>
          </cell>
          <cell r="J174" t="str">
            <v>2013 YE</v>
          </cell>
          <cell r="K174" t="str">
            <v>U</v>
          </cell>
        </row>
        <row r="175">
          <cell r="A175" t="str">
            <v>China Merchants Bank</v>
          </cell>
          <cell r="B175" t="str">
            <v>China</v>
          </cell>
          <cell r="C175" t="str">
            <v>D+</v>
          </cell>
          <cell r="D175" t="str">
            <v>baa3</v>
          </cell>
          <cell r="E175" t="str">
            <v>baa3</v>
          </cell>
          <cell r="F175" t="str">
            <v>Baa1</v>
          </cell>
          <cell r="G175" t="str">
            <v>Foreign Currency Long Term Deposit Rating</v>
          </cell>
          <cell r="H175" t="str">
            <v>Stable</v>
          </cell>
          <cell r="I175">
            <v>663439912.24522996</v>
          </cell>
          <cell r="J175" t="str">
            <v>2013 YE</v>
          </cell>
          <cell r="K175" t="str">
            <v>C</v>
          </cell>
        </row>
        <row r="176">
          <cell r="A176" t="str">
            <v>HSBC Bank (China) Company Limited</v>
          </cell>
          <cell r="B176" t="str">
            <v>China</v>
          </cell>
          <cell r="C176" t="str">
            <v>D</v>
          </cell>
          <cell r="D176" t="str">
            <v>ba2</v>
          </cell>
          <cell r="E176" t="str">
            <v>a2</v>
          </cell>
          <cell r="F176" t="str">
            <v>A2</v>
          </cell>
          <cell r="G176" t="str">
            <v>Foreign Currency Long Term Deposit Rating</v>
          </cell>
          <cell r="H176" t="str">
            <v>Stable</v>
          </cell>
          <cell r="I176">
            <v>60427772.557187498</v>
          </cell>
          <cell r="J176" t="str">
            <v>2013 YE</v>
          </cell>
          <cell r="K176" t="str">
            <v>C</v>
          </cell>
        </row>
        <row r="177">
          <cell r="A177" t="str">
            <v>Industrial &amp; Commercial Bank of China Ltd</v>
          </cell>
          <cell r="B177" t="str">
            <v>China</v>
          </cell>
          <cell r="C177" t="str">
            <v>C-</v>
          </cell>
          <cell r="D177" t="str">
            <v>baa2</v>
          </cell>
          <cell r="E177" t="str">
            <v>baa2</v>
          </cell>
          <cell r="F177" t="str">
            <v>A1</v>
          </cell>
          <cell r="G177" t="str">
            <v>Foreign Currency Long Term Deposit Rating</v>
          </cell>
          <cell r="H177" t="str">
            <v>Stable</v>
          </cell>
          <cell r="I177">
            <v>3124886677.53304</v>
          </cell>
          <cell r="J177" t="str">
            <v>2013 YE</v>
          </cell>
          <cell r="K177" t="str">
            <v>C</v>
          </cell>
        </row>
        <row r="178">
          <cell r="A178" t="str">
            <v>Ping An Bank Co., Ltd</v>
          </cell>
          <cell r="B178" t="str">
            <v>China</v>
          </cell>
          <cell r="C178" t="str">
            <v>D</v>
          </cell>
          <cell r="D178" t="str">
            <v>ba2</v>
          </cell>
          <cell r="E178" t="str">
            <v>ba1</v>
          </cell>
          <cell r="F178" t="str">
            <v>Ba1</v>
          </cell>
          <cell r="G178" t="str">
            <v>Foreign Currency Long Term Deposit Rating</v>
          </cell>
          <cell r="H178" t="str">
            <v>Stable</v>
          </cell>
          <cell r="I178">
            <v>312483018.50256997</v>
          </cell>
          <cell r="J178" t="str">
            <v>2013 YE</v>
          </cell>
          <cell r="K178" t="str">
            <v>C</v>
          </cell>
        </row>
        <row r="179">
          <cell r="A179" t="str">
            <v>Shanghai Pudong Development Bank Co., Ltd.</v>
          </cell>
          <cell r="B179" t="str">
            <v>China</v>
          </cell>
          <cell r="C179" t="str">
            <v>D</v>
          </cell>
          <cell r="D179" t="str">
            <v>ba2</v>
          </cell>
          <cell r="E179" t="str">
            <v>ba2</v>
          </cell>
          <cell r="F179" t="str">
            <v>Baa3</v>
          </cell>
          <cell r="G179" t="str">
            <v>Foreign Currency Long Term Deposit Rating</v>
          </cell>
          <cell r="H179" t="str">
            <v>Stable</v>
          </cell>
          <cell r="I179">
            <v>607893241.44624996</v>
          </cell>
          <cell r="J179" t="str">
            <v>2013 YE</v>
          </cell>
          <cell r="K179" t="str">
            <v>C</v>
          </cell>
        </row>
        <row r="180">
          <cell r="A180" t="str">
            <v>Banco Davivienda S.A.</v>
          </cell>
          <cell r="B180" t="str">
            <v>Colombia</v>
          </cell>
          <cell r="C180" t="str">
            <v>D+</v>
          </cell>
          <cell r="D180" t="str">
            <v>ba1</v>
          </cell>
          <cell r="E180" t="str">
            <v>ba1</v>
          </cell>
          <cell r="F180" t="str">
            <v>Baa3</v>
          </cell>
          <cell r="G180" t="str">
            <v>Foreign Currency Long Term Deposit Rating</v>
          </cell>
          <cell r="H180" t="str">
            <v>Stable</v>
          </cell>
          <cell r="I180">
            <v>29179429.5085769</v>
          </cell>
          <cell r="J180" t="str">
            <v>2013 YE</v>
          </cell>
          <cell r="K180" t="str">
            <v>C</v>
          </cell>
        </row>
        <row r="181">
          <cell r="A181" t="str">
            <v>Banco de Bogota S.A.</v>
          </cell>
          <cell r="B181" t="str">
            <v>Colombia</v>
          </cell>
          <cell r="C181" t="str">
            <v>C-</v>
          </cell>
          <cell r="D181" t="str">
            <v>baa2</v>
          </cell>
          <cell r="E181" t="str">
            <v>baa2</v>
          </cell>
          <cell r="F181" t="str">
            <v>Baa3</v>
          </cell>
          <cell r="G181" t="str">
            <v>Foreign Currency Long Term Deposit Rating</v>
          </cell>
          <cell r="H181" t="str">
            <v>Stable</v>
          </cell>
          <cell r="I181">
            <v>52106290.963200003</v>
          </cell>
          <cell r="J181" t="str">
            <v>2013 YE</v>
          </cell>
          <cell r="K181" t="str">
            <v>C</v>
          </cell>
        </row>
        <row r="182">
          <cell r="A182" t="str">
            <v>Banco GNB Sudameris S.A.</v>
          </cell>
          <cell r="B182" t="str">
            <v>Colombia</v>
          </cell>
          <cell r="C182" t="str">
            <v>D-</v>
          </cell>
          <cell r="D182" t="str">
            <v>ba3</v>
          </cell>
          <cell r="E182" t="str">
            <v>ba3</v>
          </cell>
          <cell r="F182" t="str">
            <v>Ba1</v>
          </cell>
          <cell r="G182" t="str">
            <v>Foreign Currency Long Term Deposit Rating</v>
          </cell>
          <cell r="H182" t="str">
            <v>Stable</v>
          </cell>
          <cell r="I182">
            <v>9035473.0128000006</v>
          </cell>
          <cell r="J182" t="str">
            <v>2013 YE</v>
          </cell>
          <cell r="K182" t="str">
            <v>C</v>
          </cell>
        </row>
        <row r="183">
          <cell r="A183" t="str">
            <v>Bancolombia S.A.</v>
          </cell>
          <cell r="B183" t="str">
            <v>Colombia</v>
          </cell>
          <cell r="C183" t="str">
            <v>D+</v>
          </cell>
          <cell r="D183" t="str">
            <v>baa3</v>
          </cell>
          <cell r="E183" t="str">
            <v>baa3</v>
          </cell>
          <cell r="F183" t="str">
            <v>Baa3</v>
          </cell>
          <cell r="G183" t="str">
            <v>Foreign Currency Long Term Deposit Rating</v>
          </cell>
          <cell r="H183" t="str">
            <v>Negative</v>
          </cell>
          <cell r="I183">
            <v>67710486.341600001</v>
          </cell>
          <cell r="J183" t="str">
            <v>2013 YE</v>
          </cell>
          <cell r="K183" t="str">
            <v>C</v>
          </cell>
        </row>
        <row r="184">
          <cell r="A184" t="str">
            <v>BBVA Colombia S.A.</v>
          </cell>
          <cell r="B184" t="str">
            <v>Colombia</v>
          </cell>
          <cell r="C184" t="str">
            <v>D+</v>
          </cell>
          <cell r="D184" t="str">
            <v>baa3</v>
          </cell>
          <cell r="E184" t="str">
            <v>baa2</v>
          </cell>
          <cell r="F184" t="str">
            <v>Baa3</v>
          </cell>
          <cell r="G184" t="str">
            <v>Foreign Currency Long Term Deposit Rating</v>
          </cell>
          <cell r="H184" t="str">
            <v>Stable</v>
          </cell>
          <cell r="I184">
            <v>18050600.722399998</v>
          </cell>
          <cell r="J184" t="str">
            <v>2013 YE</v>
          </cell>
          <cell r="K184" t="str">
            <v>C</v>
          </cell>
        </row>
        <row r="185">
          <cell r="A185" t="str">
            <v>Banco de Costa Rica</v>
          </cell>
          <cell r="B185" t="str">
            <v>Costa Rica</v>
          </cell>
          <cell r="C185" t="str">
            <v>D+</v>
          </cell>
          <cell r="D185" t="str">
            <v>baa3</v>
          </cell>
          <cell r="E185" t="str">
            <v>baa3</v>
          </cell>
          <cell r="F185" t="str">
            <v>Baa3</v>
          </cell>
          <cell r="G185" t="str">
            <v>Foreign Currency Long Term Deposit Rating</v>
          </cell>
          <cell r="H185" t="str">
            <v>Negative</v>
          </cell>
          <cell r="I185">
            <v>8508088.7319349404</v>
          </cell>
          <cell r="J185" t="str">
            <v>2013 YE</v>
          </cell>
          <cell r="K185" t="str">
            <v>C</v>
          </cell>
        </row>
        <row r="186">
          <cell r="A186" t="str">
            <v>Banco Nacional de Costa Rica</v>
          </cell>
          <cell r="B186" t="str">
            <v>Costa Rica</v>
          </cell>
          <cell r="C186" t="str">
            <v>D+</v>
          </cell>
          <cell r="D186" t="str">
            <v>ba1</v>
          </cell>
          <cell r="E186" t="str">
            <v>baa3</v>
          </cell>
          <cell r="F186" t="str">
            <v>Baa3</v>
          </cell>
          <cell r="G186" t="str">
            <v>Foreign Currency Long Term Deposit Rating</v>
          </cell>
          <cell r="H186" t="str">
            <v>Negative</v>
          </cell>
          <cell r="I186">
            <v>10158910.708679199</v>
          </cell>
          <cell r="J186" t="str">
            <v>2013 YE</v>
          </cell>
          <cell r="K186" t="str">
            <v>C</v>
          </cell>
        </row>
        <row r="187">
          <cell r="A187" t="str">
            <v>BANK OF CYPRUS PUBLIC COMPANY LIMITED</v>
          </cell>
          <cell r="B187" t="str">
            <v>Cyprus</v>
          </cell>
          <cell r="C187" t="str">
            <v>E</v>
          </cell>
          <cell r="D187" t="str">
            <v>ca</v>
          </cell>
          <cell r="E187" t="str">
            <v>ca</v>
          </cell>
          <cell r="F187" t="str">
            <v>Ca</v>
          </cell>
          <cell r="G187" t="str">
            <v>Foreign Currency Long Term Deposit Rating</v>
          </cell>
          <cell r="H187" t="str">
            <v>Positive</v>
          </cell>
          <cell r="I187">
            <v>41810005.358481899</v>
          </cell>
          <cell r="J187" t="str">
            <v>2013 YE</v>
          </cell>
          <cell r="K187" t="str">
            <v>C</v>
          </cell>
        </row>
        <row r="188">
          <cell r="A188" t="str">
            <v>Hellenic Bank Public Company Ltd</v>
          </cell>
          <cell r="B188" t="str">
            <v>Cyprus</v>
          </cell>
          <cell r="C188" t="str">
            <v>E</v>
          </cell>
          <cell r="D188" t="str">
            <v>caa3</v>
          </cell>
          <cell r="E188" t="str">
            <v>caa3</v>
          </cell>
          <cell r="F188" t="str">
            <v>Caa3</v>
          </cell>
          <cell r="G188" t="str">
            <v>Foreign Currency Long Term Deposit Rating</v>
          </cell>
          <cell r="H188" t="str">
            <v>Stable</v>
          </cell>
          <cell r="I188">
            <v>8796708.1225187704</v>
          </cell>
          <cell r="J188" t="str">
            <v>2013 YE</v>
          </cell>
          <cell r="K188" t="str">
            <v>C</v>
          </cell>
        </row>
        <row r="189">
          <cell r="A189" t="str">
            <v>RCB Bank Ltd.</v>
          </cell>
          <cell r="B189" t="str">
            <v>Cyprus</v>
          </cell>
          <cell r="C189" t="str">
            <v>E</v>
          </cell>
          <cell r="D189" t="str">
            <v>caa2</v>
          </cell>
          <cell r="E189" t="str">
            <v>caa2</v>
          </cell>
          <cell r="F189" t="str">
            <v>Caa2</v>
          </cell>
          <cell r="G189" t="str">
            <v>Foreign Currency Long Term Deposit Rating</v>
          </cell>
          <cell r="H189" t="str">
            <v>Stable</v>
          </cell>
          <cell r="I189">
            <v>11236517</v>
          </cell>
          <cell r="J189" t="str">
            <v>2013 YE</v>
          </cell>
          <cell r="K189" t="str">
            <v>C</v>
          </cell>
        </row>
        <row r="190">
          <cell r="A190" t="str">
            <v>Ceska Sporitelna, a.s.</v>
          </cell>
          <cell r="B190" t="str">
            <v>Czech Republic</v>
          </cell>
          <cell r="C190" t="str">
            <v>C-</v>
          </cell>
          <cell r="D190" t="str">
            <v>baa1</v>
          </cell>
          <cell r="E190" t="str">
            <v>baa1</v>
          </cell>
          <cell r="F190" t="str">
            <v>A2</v>
          </cell>
          <cell r="G190" t="str">
            <v>Foreign Currency Long Term Deposit Rating</v>
          </cell>
          <cell r="H190" t="str">
            <v>Negative(m)</v>
          </cell>
          <cell r="I190">
            <v>48766174.551639996</v>
          </cell>
          <cell r="J190" t="str">
            <v>2013 YE</v>
          </cell>
          <cell r="K190" t="str">
            <v>C</v>
          </cell>
        </row>
        <row r="191">
          <cell r="A191" t="str">
            <v>Ceskoslovenska Obchodni Banka, a.s.</v>
          </cell>
          <cell r="B191" t="str">
            <v>Czech Republic</v>
          </cell>
          <cell r="C191" t="str">
            <v>C-</v>
          </cell>
          <cell r="D191" t="str">
            <v>baa1</v>
          </cell>
          <cell r="E191" t="str">
            <v>baa1</v>
          </cell>
          <cell r="F191" t="str">
            <v>A2</v>
          </cell>
          <cell r="G191" t="str">
            <v>Foreign Currency Long Term Deposit Rating</v>
          </cell>
          <cell r="H191" t="str">
            <v>Negative(m)</v>
          </cell>
          <cell r="I191">
            <v>52094045.884400003</v>
          </cell>
          <cell r="J191" t="str">
            <v>2013 YE</v>
          </cell>
          <cell r="K191" t="str">
            <v>C</v>
          </cell>
        </row>
        <row r="192">
          <cell r="A192" t="str">
            <v>Komercni Banka a.s.</v>
          </cell>
          <cell r="B192" t="str">
            <v>Czech Republic</v>
          </cell>
          <cell r="C192" t="str">
            <v>C-</v>
          </cell>
          <cell r="D192" t="str">
            <v>baa1</v>
          </cell>
          <cell r="E192" t="str">
            <v>baa1</v>
          </cell>
          <cell r="F192" t="str">
            <v>A2</v>
          </cell>
          <cell r="G192" t="str">
            <v>Foreign Currency Long Term Deposit Rating</v>
          </cell>
          <cell r="H192" t="str">
            <v>Negative(m)</v>
          </cell>
          <cell r="I192">
            <v>43493340.7064</v>
          </cell>
          <cell r="J192" t="str">
            <v>2013 YE</v>
          </cell>
          <cell r="K192" t="str">
            <v>C</v>
          </cell>
        </row>
        <row r="193">
          <cell r="A193" t="str">
            <v>Danske Bank A/S</v>
          </cell>
          <cell r="B193" t="str">
            <v>Denmark</v>
          </cell>
          <cell r="C193" t="str">
            <v>C-</v>
          </cell>
          <cell r="D193" t="str">
            <v>baa2</v>
          </cell>
          <cell r="E193" t="str">
            <v>baa2</v>
          </cell>
          <cell r="F193" t="str">
            <v>Baa1</v>
          </cell>
          <cell r="G193" t="str">
            <v>Foreign Currency Long Term Deposit Rating</v>
          </cell>
          <cell r="H193" t="str">
            <v>Positive(m)</v>
          </cell>
          <cell r="I193">
            <v>596046818.63586998</v>
          </cell>
          <cell r="J193" t="str">
            <v>2013 YE</v>
          </cell>
          <cell r="K193" t="str">
            <v>C</v>
          </cell>
        </row>
        <row r="194">
          <cell r="A194" t="str">
            <v>FIH Erhvervsbank A/S</v>
          </cell>
          <cell r="B194" t="str">
            <v>Denmark</v>
          </cell>
          <cell r="C194" t="str">
            <v>E+</v>
          </cell>
          <cell r="D194" t="str">
            <v>b2</v>
          </cell>
          <cell r="E194" t="str">
            <v>b2</v>
          </cell>
          <cell r="F194" t="str">
            <v>B1</v>
          </cell>
          <cell r="G194" t="str">
            <v>Foreign Currency Long Term Deposit Rating</v>
          </cell>
          <cell r="H194" t="str">
            <v>Negative</v>
          </cell>
          <cell r="I194">
            <v>5079385.435873</v>
          </cell>
          <cell r="J194" t="str">
            <v>2013 YE</v>
          </cell>
          <cell r="K194" t="str">
            <v>C</v>
          </cell>
        </row>
        <row r="195">
          <cell r="A195" t="str">
            <v>Jyske Bank A/S</v>
          </cell>
          <cell r="B195" t="str">
            <v>Denmark</v>
          </cell>
          <cell r="C195" t="str">
            <v>C-</v>
          </cell>
          <cell r="D195" t="str">
            <v>baa2</v>
          </cell>
          <cell r="E195" t="str">
            <v>baa2</v>
          </cell>
          <cell r="F195" t="str">
            <v>Baa1</v>
          </cell>
          <cell r="G195" t="str">
            <v>Foreign Currency Long Term Deposit Rating</v>
          </cell>
          <cell r="H195" t="str">
            <v>Negative(m)</v>
          </cell>
          <cell r="I195">
            <v>48392901.231640004</v>
          </cell>
          <cell r="J195" t="str">
            <v>2013 YE</v>
          </cell>
          <cell r="K195" t="str">
            <v>C</v>
          </cell>
        </row>
        <row r="196">
          <cell r="A196" t="str">
            <v>Nordea Bank Danmark A/S</v>
          </cell>
          <cell r="B196" t="str">
            <v>Denmark</v>
          </cell>
          <cell r="C196" t="str">
            <v>C-</v>
          </cell>
          <cell r="D196" t="str">
            <v>baa1</v>
          </cell>
          <cell r="E196" t="str">
            <v>a2</v>
          </cell>
          <cell r="F196" t="str">
            <v>A1</v>
          </cell>
          <cell r="G196" t="str">
            <v>Foreign Currency Long Term Deposit Rating</v>
          </cell>
          <cell r="H196" t="str">
            <v>Stable</v>
          </cell>
          <cell r="I196">
            <v>152601544.24200001</v>
          </cell>
          <cell r="J196" t="str">
            <v>2013 YE</v>
          </cell>
          <cell r="K196" t="str">
            <v>C</v>
          </cell>
        </row>
        <row r="197">
          <cell r="A197" t="str">
            <v>Nykredit Bank A/S</v>
          </cell>
          <cell r="B197" t="str">
            <v>Denmark</v>
          </cell>
          <cell r="C197" t="str">
            <v>D+</v>
          </cell>
          <cell r="D197" t="str">
            <v>baa3</v>
          </cell>
          <cell r="E197" t="str">
            <v>baa2</v>
          </cell>
          <cell r="F197" t="str">
            <v>Baa2</v>
          </cell>
          <cell r="G197" t="str">
            <v>Foreign Currency Long Term Deposit Rating</v>
          </cell>
          <cell r="H197" t="str">
            <v>Stable(m)</v>
          </cell>
          <cell r="I197">
            <v>41398202.029940002</v>
          </cell>
          <cell r="J197" t="str">
            <v>2013 YE</v>
          </cell>
          <cell r="K197" t="str">
            <v>C</v>
          </cell>
        </row>
        <row r="198">
          <cell r="A198" t="str">
            <v>Ringkjobing Landbobank A/s</v>
          </cell>
          <cell r="B198" t="str">
            <v>Denmark</v>
          </cell>
          <cell r="C198" t="str">
            <v>C-</v>
          </cell>
          <cell r="D198" t="str">
            <v>baa1</v>
          </cell>
          <cell r="E198" t="str">
            <v>baa1</v>
          </cell>
          <cell r="F198" t="str">
            <v>Baa1</v>
          </cell>
          <cell r="G198" t="str">
            <v>Foreign Currency Long Term Deposit Rating</v>
          </cell>
          <cell r="H198" t="str">
            <v>Stable</v>
          </cell>
          <cell r="I198">
            <v>3617004.0247091101</v>
          </cell>
          <cell r="J198" t="str">
            <v>2013 YE</v>
          </cell>
          <cell r="K198" t="str">
            <v>C</v>
          </cell>
        </row>
        <row r="199">
          <cell r="A199" t="str">
            <v>Sydbank A/S</v>
          </cell>
          <cell r="B199" t="str">
            <v>Denmark</v>
          </cell>
          <cell r="C199" t="str">
            <v>C-</v>
          </cell>
          <cell r="D199" t="str">
            <v>baa2</v>
          </cell>
          <cell r="E199" t="str">
            <v>baa2</v>
          </cell>
          <cell r="F199" t="str">
            <v>Baa1</v>
          </cell>
          <cell r="G199" t="str">
            <v>Foreign Currency Long Term Deposit Rating</v>
          </cell>
          <cell r="H199" t="str">
            <v>Negative(m)</v>
          </cell>
          <cell r="I199">
            <v>27316082.765719999</v>
          </cell>
          <cell r="J199" t="str">
            <v>2013 YE</v>
          </cell>
          <cell r="K199" t="str">
            <v>C</v>
          </cell>
        </row>
        <row r="200">
          <cell r="A200" t="str">
            <v>Banco de Reservas de la Republica Dominicana</v>
          </cell>
          <cell r="B200" t="str">
            <v>Dominican Republic</v>
          </cell>
          <cell r="C200" t="str">
            <v>E+</v>
          </cell>
          <cell r="D200" t="str">
            <v>b3</v>
          </cell>
          <cell r="E200" t="str">
            <v>b1</v>
          </cell>
          <cell r="F200" t="str">
            <v>B2</v>
          </cell>
          <cell r="G200" t="str">
            <v>Foreign Currency Long Term Deposit Rating</v>
          </cell>
          <cell r="H200" t="str">
            <v>Stable(m)</v>
          </cell>
          <cell r="I200">
            <v>7285846.1123850299</v>
          </cell>
          <cell r="J200" t="str">
            <v>2013 YE</v>
          </cell>
          <cell r="K200" t="str">
            <v>C</v>
          </cell>
        </row>
        <row r="201">
          <cell r="A201" t="str">
            <v>Bank of Alexandria SAE</v>
          </cell>
          <cell r="B201" t="str">
            <v>Egypt</v>
          </cell>
          <cell r="C201" t="str">
            <v>E</v>
          </cell>
          <cell r="D201" t="str">
            <v>caa1</v>
          </cell>
          <cell r="E201" t="str">
            <v>b3</v>
          </cell>
          <cell r="F201" t="str">
            <v>Caa2</v>
          </cell>
          <cell r="G201" t="str">
            <v>Foreign Currency Long Term Deposit Rating</v>
          </cell>
          <cell r="H201" t="str">
            <v>Negative</v>
          </cell>
          <cell r="I201">
            <v>5889036.9516836395</v>
          </cell>
          <cell r="J201" t="str">
            <v>2013 YE</v>
          </cell>
          <cell r="K201" t="str">
            <v>U</v>
          </cell>
        </row>
        <row r="202">
          <cell r="A202" t="str">
            <v>Banque du Caire SAE</v>
          </cell>
          <cell r="B202" t="str">
            <v>Egypt</v>
          </cell>
          <cell r="C202" t="str">
            <v>E</v>
          </cell>
          <cell r="D202" t="str">
            <v>caa2</v>
          </cell>
          <cell r="E202" t="str">
            <v>caa2</v>
          </cell>
          <cell r="F202" t="str">
            <v>Caa2</v>
          </cell>
          <cell r="G202" t="str">
            <v>Foreign Currency Long Term Deposit Rating</v>
          </cell>
          <cell r="H202" t="str">
            <v>Negative</v>
          </cell>
          <cell r="I202">
            <v>8801129.9169827998</v>
          </cell>
          <cell r="J202" t="str">
            <v>2012 YE</v>
          </cell>
          <cell r="K202" t="str">
            <v>U</v>
          </cell>
        </row>
        <row r="203">
          <cell r="A203" t="str">
            <v>Banque Misr SAE</v>
          </cell>
          <cell r="B203" t="str">
            <v>Egypt</v>
          </cell>
          <cell r="C203" t="str">
            <v>E</v>
          </cell>
          <cell r="D203" t="str">
            <v>caa2</v>
          </cell>
          <cell r="E203" t="str">
            <v>caa2</v>
          </cell>
          <cell r="F203" t="str">
            <v>Caa2</v>
          </cell>
          <cell r="G203" t="str">
            <v>Foreign Currency Long Term Deposit Rating</v>
          </cell>
          <cell r="H203" t="str">
            <v>Negative</v>
          </cell>
          <cell r="I203">
            <v>31079901.3642276</v>
          </cell>
          <cell r="J203" t="str">
            <v>2013 YE</v>
          </cell>
          <cell r="K203" t="str">
            <v>U</v>
          </cell>
        </row>
        <row r="204">
          <cell r="A204" t="str">
            <v>Commercial International Bank (Egypt) SAE</v>
          </cell>
          <cell r="B204" t="str">
            <v>Egypt</v>
          </cell>
          <cell r="C204" t="str">
            <v>E</v>
          </cell>
          <cell r="D204" t="str">
            <v>caa1</v>
          </cell>
          <cell r="E204" t="str">
            <v>caa1</v>
          </cell>
          <cell r="F204" t="str">
            <v>Caa2</v>
          </cell>
          <cell r="G204" t="str">
            <v>Foreign Currency Long Term Deposit Rating</v>
          </cell>
          <cell r="H204" t="str">
            <v>Negative</v>
          </cell>
          <cell r="I204">
            <v>16370609.3215732</v>
          </cell>
          <cell r="J204" t="str">
            <v>2013 YE</v>
          </cell>
          <cell r="K204" t="str">
            <v>C</v>
          </cell>
        </row>
        <row r="205">
          <cell r="A205" t="str">
            <v>National Bank of Egypt SAE</v>
          </cell>
          <cell r="B205" t="str">
            <v>Egypt</v>
          </cell>
          <cell r="C205" t="str">
            <v>E</v>
          </cell>
          <cell r="D205" t="str">
            <v>caa2</v>
          </cell>
          <cell r="E205" t="str">
            <v>caa2</v>
          </cell>
          <cell r="F205" t="str">
            <v>Caa2</v>
          </cell>
          <cell r="G205" t="str">
            <v>Foreign Currency Long Term Deposit Rating</v>
          </cell>
          <cell r="H205" t="str">
            <v>Negative</v>
          </cell>
          <cell r="I205">
            <v>52226037.595337197</v>
          </cell>
          <cell r="J205" t="str">
            <v>2013 YE</v>
          </cell>
          <cell r="K205" t="str">
            <v>U</v>
          </cell>
        </row>
        <row r="206">
          <cell r="A206" t="str">
            <v>Aktia Bank p.l.c.</v>
          </cell>
          <cell r="B206" t="str">
            <v>Finland</v>
          </cell>
          <cell r="C206" t="str">
            <v>C-</v>
          </cell>
          <cell r="D206" t="str">
            <v>baa2</v>
          </cell>
          <cell r="E206" t="str">
            <v>baa2</v>
          </cell>
          <cell r="F206" t="str">
            <v>A3</v>
          </cell>
          <cell r="G206" t="str">
            <v>Foreign Currency Long Term Deposit Rating</v>
          </cell>
          <cell r="H206" t="str">
            <v>Negative(m)</v>
          </cell>
          <cell r="I206">
            <v>15066149.523209499</v>
          </cell>
          <cell r="J206" t="str">
            <v>2013 YE</v>
          </cell>
          <cell r="K206" t="str">
            <v>C</v>
          </cell>
        </row>
        <row r="207">
          <cell r="A207" t="str">
            <v>Danske Bank Plc</v>
          </cell>
          <cell r="B207" t="str">
            <v>Finland</v>
          </cell>
          <cell r="C207" t="str">
            <v>C-</v>
          </cell>
          <cell r="D207" t="str">
            <v>baa1</v>
          </cell>
          <cell r="E207" t="str">
            <v>baa1</v>
          </cell>
          <cell r="F207" t="str">
            <v>A2</v>
          </cell>
          <cell r="G207" t="str">
            <v>Foreign Currency Long Term Deposit Rating</v>
          </cell>
          <cell r="H207" t="str">
            <v>Negative(m)</v>
          </cell>
          <cell r="I207">
            <v>36763352.364609003</v>
          </cell>
          <cell r="J207" t="str">
            <v>2013 YE</v>
          </cell>
          <cell r="K207" t="str">
            <v>C</v>
          </cell>
        </row>
        <row r="208">
          <cell r="A208" t="str">
            <v>Nordea Bank Finland Plc</v>
          </cell>
          <cell r="B208" t="str">
            <v>Finland</v>
          </cell>
          <cell r="C208" t="str">
            <v>C</v>
          </cell>
          <cell r="D208" t="str">
            <v>a3</v>
          </cell>
          <cell r="E208" t="str">
            <v>a2</v>
          </cell>
          <cell r="F208" t="str">
            <v>Aa3</v>
          </cell>
          <cell r="G208" t="str">
            <v>Foreign Currency Long Term Deposit Rating</v>
          </cell>
          <cell r="H208" t="str">
            <v>Negative(m)</v>
          </cell>
          <cell r="I208">
            <v>419942954.43351001</v>
          </cell>
          <cell r="J208" t="str">
            <v>2013 YE</v>
          </cell>
          <cell r="K208" t="str">
            <v>C</v>
          </cell>
        </row>
        <row r="209">
          <cell r="A209" t="str">
            <v>OP-Pohjola Group</v>
          </cell>
          <cell r="B209" t="str">
            <v>Finland</v>
          </cell>
          <cell r="C209" t="str">
            <v>C</v>
          </cell>
          <cell r="D209" t="str">
            <v>a3</v>
          </cell>
          <cell r="E209" t="str">
            <v>a3</v>
          </cell>
          <cell r="F209">
            <v>0</v>
          </cell>
          <cell r="G209">
            <v>0</v>
          </cell>
          <cell r="H209" t="str">
            <v>Stable</v>
          </cell>
          <cell r="I209">
            <v>139145952.01370999</v>
          </cell>
          <cell r="J209" t="str">
            <v>2013 YE</v>
          </cell>
          <cell r="K209" t="str">
            <v>C</v>
          </cell>
        </row>
        <row r="210">
          <cell r="A210" t="str">
            <v>Pohjola Bank plc</v>
          </cell>
          <cell r="B210" t="str">
            <v>Finland</v>
          </cell>
          <cell r="C210" t="str">
            <v>C-</v>
          </cell>
          <cell r="D210" t="str">
            <v>baa2</v>
          </cell>
          <cell r="E210" t="str">
            <v>a3</v>
          </cell>
          <cell r="F210" t="str">
            <v>Aa3</v>
          </cell>
          <cell r="G210" t="str">
            <v>Foreign Currency Long Term Deposit Rating</v>
          </cell>
          <cell r="H210" t="str">
            <v>Negative(m)</v>
          </cell>
          <cell r="I210">
            <v>60243620.305200003</v>
          </cell>
          <cell r="J210" t="str">
            <v>2013 YE</v>
          </cell>
          <cell r="K210" t="str">
            <v>C</v>
          </cell>
        </row>
        <row r="211">
          <cell r="A211" t="str">
            <v>Banque Federative du Credit Mutuel</v>
          </cell>
          <cell r="B211" t="str">
            <v>France</v>
          </cell>
          <cell r="C211" t="str">
            <v>C-</v>
          </cell>
          <cell r="D211" t="str">
            <v>baa2</v>
          </cell>
          <cell r="E211" t="str">
            <v>a3</v>
          </cell>
          <cell r="F211" t="str">
            <v>Aa3</v>
          </cell>
          <cell r="G211" t="str">
            <v>Foreign Currency Long Term Deposit Rating</v>
          </cell>
          <cell r="H211" t="str">
            <v>Negative(m)</v>
          </cell>
          <cell r="I211">
            <v>550797829.97475004</v>
          </cell>
          <cell r="J211" t="str">
            <v>2013 YE</v>
          </cell>
          <cell r="K211" t="str">
            <v>C</v>
          </cell>
        </row>
        <row r="212">
          <cell r="A212" t="str">
            <v>Banque Palatine</v>
          </cell>
          <cell r="B212" t="str">
            <v>France</v>
          </cell>
          <cell r="C212" t="str">
            <v>D+</v>
          </cell>
          <cell r="D212" t="str">
            <v>baa3</v>
          </cell>
          <cell r="E212" t="str">
            <v>baa2</v>
          </cell>
          <cell r="F212" t="str">
            <v>A2</v>
          </cell>
          <cell r="G212" t="str">
            <v>Foreign Currency Long Term Deposit Rating</v>
          </cell>
          <cell r="H212" t="str">
            <v>Negative</v>
          </cell>
          <cell r="I212">
            <v>18715758.198384002</v>
          </cell>
          <cell r="J212" t="str">
            <v>2013 YE</v>
          </cell>
          <cell r="K212" t="str">
            <v>C</v>
          </cell>
        </row>
        <row r="213">
          <cell r="A213" t="str">
            <v>Banque PSA Finance</v>
          </cell>
          <cell r="B213" t="str">
            <v>France</v>
          </cell>
          <cell r="C213" t="str">
            <v>D</v>
          </cell>
          <cell r="D213" t="str">
            <v>ba2</v>
          </cell>
          <cell r="E213" t="str">
            <v>ba2</v>
          </cell>
          <cell r="F213" t="str">
            <v>Ba1</v>
          </cell>
          <cell r="G213" t="str">
            <v>Foreign Currency Long Term Deposit Rating</v>
          </cell>
          <cell r="H213" t="str">
            <v>Negative(m)</v>
          </cell>
          <cell r="I213">
            <v>34609766.953469999</v>
          </cell>
          <cell r="J213" t="str">
            <v>2013 YE</v>
          </cell>
          <cell r="K213" t="str">
            <v>C</v>
          </cell>
        </row>
        <row r="214">
          <cell r="A214" t="str">
            <v>BNP Paribas</v>
          </cell>
          <cell r="B214" t="str">
            <v>France</v>
          </cell>
          <cell r="C214" t="str">
            <v>C-</v>
          </cell>
          <cell r="D214" t="str">
            <v>baa1</v>
          </cell>
          <cell r="E214" t="str">
            <v>baa1</v>
          </cell>
          <cell r="F214" t="str">
            <v>A1</v>
          </cell>
          <cell r="G214" t="str">
            <v>Foreign Currency Long Term Deposit Rating</v>
          </cell>
          <cell r="H214" t="str">
            <v>Negative(m)</v>
          </cell>
          <cell r="I214">
            <v>2052791716.30632</v>
          </cell>
          <cell r="J214" t="str">
            <v>2013 YE</v>
          </cell>
          <cell r="K214" t="str">
            <v>C</v>
          </cell>
        </row>
        <row r="215">
          <cell r="A215" t="str">
            <v>BPCE</v>
          </cell>
          <cell r="B215" t="str">
            <v>France</v>
          </cell>
          <cell r="C215" t="str">
            <v>D</v>
          </cell>
          <cell r="D215" t="str">
            <v>ba2</v>
          </cell>
          <cell r="E215" t="str">
            <v>baa2</v>
          </cell>
          <cell r="F215" t="str">
            <v>A2</v>
          </cell>
          <cell r="G215" t="str">
            <v>Foreign Currency Long Term Deposit Rating</v>
          </cell>
          <cell r="H215" t="str">
            <v>Negative(m)</v>
          </cell>
          <cell r="I215">
            <v>987227859.36141002</v>
          </cell>
          <cell r="J215" t="str">
            <v>2013 YE</v>
          </cell>
          <cell r="K215" t="str">
            <v>C</v>
          </cell>
        </row>
        <row r="216">
          <cell r="A216" t="str">
            <v>Caisse C'ale du Credit Immobilier de France</v>
          </cell>
          <cell r="B216" t="str">
            <v>France</v>
          </cell>
          <cell r="C216" t="str">
            <v>E</v>
          </cell>
          <cell r="D216" t="str">
            <v>ca</v>
          </cell>
          <cell r="E216" t="str">
            <v>ca</v>
          </cell>
          <cell r="F216" t="str">
            <v>Baa2</v>
          </cell>
          <cell r="G216" t="str">
            <v>Foreign Currency Long Term Deposit Rating</v>
          </cell>
          <cell r="H216" t="str">
            <v>Stable</v>
          </cell>
          <cell r="I216">
            <v>33655115.018802904</v>
          </cell>
          <cell r="J216" t="str">
            <v>2013 YE</v>
          </cell>
          <cell r="K216" t="str">
            <v>C</v>
          </cell>
        </row>
        <row r="217">
          <cell r="A217" t="str">
            <v>Credit Agricole Corporate and Investment Bank</v>
          </cell>
          <cell r="B217" t="str">
            <v>France</v>
          </cell>
          <cell r="C217" t="str">
            <v>D-</v>
          </cell>
          <cell r="D217" t="str">
            <v>ba3</v>
          </cell>
          <cell r="E217" t="str">
            <v>baa2</v>
          </cell>
          <cell r="F217" t="str">
            <v>A2</v>
          </cell>
          <cell r="G217" t="str">
            <v>Foreign Currency Long Term Deposit Rating</v>
          </cell>
          <cell r="H217" t="str">
            <v>Negative(m)</v>
          </cell>
          <cell r="I217">
            <v>834948743.00348997</v>
          </cell>
          <cell r="J217" t="str">
            <v>2013 YE</v>
          </cell>
          <cell r="K217" t="str">
            <v>C</v>
          </cell>
        </row>
        <row r="218">
          <cell r="A218" t="str">
            <v>Credit Agricole S.A.</v>
          </cell>
          <cell r="B218" t="str">
            <v>France</v>
          </cell>
          <cell r="C218" t="str">
            <v>D</v>
          </cell>
          <cell r="D218" t="str">
            <v>ba2</v>
          </cell>
          <cell r="E218" t="str">
            <v>baa2</v>
          </cell>
          <cell r="F218" t="str">
            <v>A2</v>
          </cell>
          <cell r="G218" t="str">
            <v>Foreign Currency Long Term Deposit Rating</v>
          </cell>
          <cell r="H218" t="str">
            <v>Negative(m)</v>
          </cell>
          <cell r="I218">
            <v>2117721717.04743</v>
          </cell>
          <cell r="J218" t="str">
            <v>2013 YE</v>
          </cell>
          <cell r="K218" t="str">
            <v>C</v>
          </cell>
        </row>
        <row r="219">
          <cell r="A219" t="str">
            <v>Credit Foncier de France</v>
          </cell>
          <cell r="B219" t="str">
            <v>France</v>
          </cell>
          <cell r="C219" t="str">
            <v>E+</v>
          </cell>
          <cell r="D219" t="str">
            <v>b1</v>
          </cell>
          <cell r="E219" t="str">
            <v>baa2</v>
          </cell>
          <cell r="F219" t="str">
            <v>A2</v>
          </cell>
          <cell r="G219" t="str">
            <v>Foreign Currency Long Term Deposit Rating</v>
          </cell>
          <cell r="H219" t="str">
            <v>Negative(m)</v>
          </cell>
          <cell r="I219">
            <v>203880285.0036</v>
          </cell>
          <cell r="J219" t="str">
            <v>2013 YE</v>
          </cell>
          <cell r="K219" t="str">
            <v>C</v>
          </cell>
        </row>
        <row r="220">
          <cell r="A220" t="str">
            <v>Credit Industriel et Commercial</v>
          </cell>
          <cell r="B220" t="str">
            <v>France</v>
          </cell>
          <cell r="C220" t="str">
            <v>C-</v>
          </cell>
          <cell r="D220" t="str">
            <v>baa2</v>
          </cell>
          <cell r="E220" t="str">
            <v>a3</v>
          </cell>
          <cell r="F220" t="str">
            <v>Aa3</v>
          </cell>
          <cell r="G220" t="str">
            <v>Foreign Currency Long Term Deposit Rating</v>
          </cell>
          <cell r="H220" t="str">
            <v>Negative(m)</v>
          </cell>
          <cell r="I220">
            <v>320950229.67720002</v>
          </cell>
          <cell r="J220" t="str">
            <v>2013 YE</v>
          </cell>
          <cell r="K220" t="str">
            <v>C</v>
          </cell>
        </row>
        <row r="221">
          <cell r="A221" t="str">
            <v>Credit Mutuel Arkea</v>
          </cell>
          <cell r="B221" t="str">
            <v>France</v>
          </cell>
          <cell r="C221" t="str">
            <v>D+</v>
          </cell>
          <cell r="D221" t="str">
            <v>baa3</v>
          </cell>
          <cell r="E221" t="str">
            <v>a3</v>
          </cell>
          <cell r="F221" t="str">
            <v>Aa3</v>
          </cell>
          <cell r="G221" t="str">
            <v>Local Currency Long Term Deposit Rating</v>
          </cell>
          <cell r="H221" t="str">
            <v>Negative(m)</v>
          </cell>
          <cell r="I221">
            <v>129483320.391993</v>
          </cell>
          <cell r="J221" t="str">
            <v>2013 YE</v>
          </cell>
          <cell r="K221" t="str">
            <v>C</v>
          </cell>
        </row>
        <row r="222">
          <cell r="A222" t="str">
            <v>Dexia Credit Local</v>
          </cell>
          <cell r="B222" t="str">
            <v>France</v>
          </cell>
          <cell r="C222" t="str">
            <v>E</v>
          </cell>
          <cell r="D222" t="str">
            <v>ca</v>
          </cell>
          <cell r="E222" t="str">
            <v>ca</v>
          </cell>
          <cell r="F222" t="str">
            <v>Baa2</v>
          </cell>
          <cell r="G222" t="str">
            <v>Foreign Currency Long Term Deposit Rating</v>
          </cell>
          <cell r="H222" t="str">
            <v>Negative</v>
          </cell>
          <cell r="I222">
            <v>305398777.28094</v>
          </cell>
          <cell r="J222" t="str">
            <v>2013 YE</v>
          </cell>
          <cell r="K222" t="str">
            <v>C</v>
          </cell>
        </row>
        <row r="223">
          <cell r="A223" t="str">
            <v>HSBC France</v>
          </cell>
          <cell r="B223" t="str">
            <v>France</v>
          </cell>
          <cell r="C223" t="str">
            <v>C-</v>
          </cell>
          <cell r="D223" t="str">
            <v>baa2</v>
          </cell>
          <cell r="E223" t="str">
            <v>a2</v>
          </cell>
          <cell r="F223" t="str">
            <v>A1</v>
          </cell>
          <cell r="G223" t="str">
            <v>Foreign Currency Long Term Deposit Rating</v>
          </cell>
          <cell r="H223" t="str">
            <v>Negative(m)</v>
          </cell>
          <cell r="I223">
            <v>287842419.40562999</v>
          </cell>
          <cell r="J223" t="str">
            <v>2013 YE</v>
          </cell>
          <cell r="K223" t="str">
            <v>C</v>
          </cell>
        </row>
        <row r="224">
          <cell r="A224" t="str">
            <v>Natixis</v>
          </cell>
          <cell r="B224" t="str">
            <v>France</v>
          </cell>
          <cell r="C224" t="str">
            <v>D</v>
          </cell>
          <cell r="D224" t="str">
            <v>ba2</v>
          </cell>
          <cell r="E224" t="str">
            <v>baa2</v>
          </cell>
          <cell r="F224" t="str">
            <v>A2</v>
          </cell>
          <cell r="G224" t="str">
            <v>Foreign Currency Long Term Deposit Rating</v>
          </cell>
          <cell r="H224" t="str">
            <v>Negative(m)</v>
          </cell>
          <cell r="I224">
            <v>702930884.49021006</v>
          </cell>
          <cell r="J224" t="str">
            <v>2013 YE</v>
          </cell>
          <cell r="K224" t="str">
            <v>C</v>
          </cell>
        </row>
        <row r="225">
          <cell r="A225" t="str">
            <v>RCI Banque</v>
          </cell>
          <cell r="B225" t="str">
            <v>France</v>
          </cell>
          <cell r="C225" t="str">
            <v>D+</v>
          </cell>
          <cell r="D225" t="str">
            <v>baa3</v>
          </cell>
          <cell r="E225" t="str">
            <v>baa3</v>
          </cell>
          <cell r="F225" t="str">
            <v>Baa3</v>
          </cell>
          <cell r="G225" t="str">
            <v>Foreign Currency Long Term Deposit Rating</v>
          </cell>
          <cell r="H225" t="str">
            <v>Stable</v>
          </cell>
          <cell r="I225">
            <v>40656176.05455</v>
          </cell>
          <cell r="J225" t="str">
            <v>2013 YE</v>
          </cell>
          <cell r="K225" t="str">
            <v>C</v>
          </cell>
        </row>
        <row r="226">
          <cell r="A226" t="str">
            <v>Societe Generale</v>
          </cell>
          <cell r="B226" t="str">
            <v>France</v>
          </cell>
          <cell r="C226" t="str">
            <v>C-</v>
          </cell>
          <cell r="D226" t="str">
            <v>baa2</v>
          </cell>
          <cell r="E226" t="str">
            <v>baa2</v>
          </cell>
          <cell r="F226" t="str">
            <v>A2</v>
          </cell>
          <cell r="G226" t="str">
            <v>Foreign Currency Long Term Deposit Rating</v>
          </cell>
          <cell r="H226" t="str">
            <v>Negative(m)</v>
          </cell>
          <cell r="I226">
            <v>1463324702.51124</v>
          </cell>
          <cell r="J226" t="str">
            <v>2013 YE</v>
          </cell>
          <cell r="K226" t="str">
            <v>C</v>
          </cell>
        </row>
        <row r="227">
          <cell r="A227" t="str">
            <v>Socram Banque</v>
          </cell>
          <cell r="B227" t="str">
            <v>France</v>
          </cell>
          <cell r="C227" t="str">
            <v>D+</v>
          </cell>
          <cell r="D227" t="str">
            <v>baa3</v>
          </cell>
          <cell r="E227" t="str">
            <v>baa1</v>
          </cell>
          <cell r="F227" t="str">
            <v>Baa1</v>
          </cell>
          <cell r="G227" t="str">
            <v>Foreign Currency Long Term Deposit Rating</v>
          </cell>
          <cell r="H227" t="str">
            <v>Stable</v>
          </cell>
          <cell r="I227">
            <v>2375016.2911871802</v>
          </cell>
          <cell r="J227" t="str">
            <v>2012 YE</v>
          </cell>
          <cell r="K227" t="str">
            <v>C</v>
          </cell>
        </row>
        <row r="228">
          <cell r="A228" t="str">
            <v>Bank of Georgia</v>
          </cell>
          <cell r="B228" t="str">
            <v>Georgia</v>
          </cell>
          <cell r="C228" t="str">
            <v>D-</v>
          </cell>
          <cell r="D228" t="str">
            <v>ba3</v>
          </cell>
          <cell r="E228" t="str">
            <v>ba3</v>
          </cell>
          <cell r="F228" t="str">
            <v>B1</v>
          </cell>
          <cell r="G228" t="str">
            <v>Foreign Currency Long Term Deposit Rating</v>
          </cell>
          <cell r="H228" t="str">
            <v>Stable</v>
          </cell>
          <cell r="I228">
            <v>3760798.9135448802</v>
          </cell>
          <cell r="J228" t="str">
            <v>2013 YE</v>
          </cell>
          <cell r="K228" t="str">
            <v>C</v>
          </cell>
        </row>
        <row r="229">
          <cell r="A229" t="str">
            <v>TBC Bank</v>
          </cell>
          <cell r="B229" t="str">
            <v>Georgia</v>
          </cell>
          <cell r="C229" t="str">
            <v>D-</v>
          </cell>
          <cell r="D229" t="str">
            <v>ba3</v>
          </cell>
          <cell r="E229" t="str">
            <v>ba3</v>
          </cell>
          <cell r="F229" t="str">
            <v>B1</v>
          </cell>
          <cell r="G229" t="str">
            <v>Foreign Currency Long Term Deposit Rating</v>
          </cell>
          <cell r="H229" t="str">
            <v>Stable</v>
          </cell>
          <cell r="I229">
            <v>2565756.8419690002</v>
          </cell>
          <cell r="J229" t="str">
            <v>2013 YE</v>
          </cell>
          <cell r="K229" t="str">
            <v>C</v>
          </cell>
        </row>
        <row r="230">
          <cell r="A230" t="str">
            <v>Bausparkasse Mainz AG</v>
          </cell>
          <cell r="B230" t="str">
            <v>Germany</v>
          </cell>
          <cell r="C230" t="str">
            <v>C-</v>
          </cell>
          <cell r="D230" t="str">
            <v>baa1</v>
          </cell>
          <cell r="E230" t="str">
            <v>baa1</v>
          </cell>
          <cell r="F230" t="str">
            <v>Baa1</v>
          </cell>
          <cell r="G230" t="str">
            <v>Foreign Currency Long Term Deposit Rating</v>
          </cell>
          <cell r="H230" t="str">
            <v>Stable</v>
          </cell>
          <cell r="I230">
            <v>3353623.8858228102</v>
          </cell>
          <cell r="J230" t="str">
            <v>2013 YE</v>
          </cell>
          <cell r="K230" t="str">
            <v>U</v>
          </cell>
        </row>
        <row r="231">
          <cell r="A231" t="str">
            <v>Bayerische Landesbank</v>
          </cell>
          <cell r="B231" t="str">
            <v>Germany</v>
          </cell>
          <cell r="C231" t="str">
            <v>D</v>
          </cell>
          <cell r="D231" t="str">
            <v>ba2</v>
          </cell>
          <cell r="E231" t="str">
            <v>baa3</v>
          </cell>
          <cell r="F231" t="str">
            <v>A3</v>
          </cell>
          <cell r="G231" t="str">
            <v>Foreign Currency Long Term Deposit Rating</v>
          </cell>
          <cell r="H231" t="str">
            <v>Negative(m)</v>
          </cell>
          <cell r="I231">
            <v>352203330.13791001</v>
          </cell>
          <cell r="J231" t="str">
            <v>2013 YE</v>
          </cell>
          <cell r="K231" t="str">
            <v>C</v>
          </cell>
        </row>
        <row r="232">
          <cell r="A232" t="str">
            <v>Berlin Hyp AG</v>
          </cell>
          <cell r="B232" t="str">
            <v>Germany</v>
          </cell>
          <cell r="C232" t="str">
            <v>D</v>
          </cell>
          <cell r="D232" t="str">
            <v>ba2</v>
          </cell>
          <cell r="E232" t="str">
            <v>baa3</v>
          </cell>
          <cell r="F232" t="str">
            <v>A2</v>
          </cell>
          <cell r="G232" t="str">
            <v>Foreign Currency Long Term Deposit Rating</v>
          </cell>
          <cell r="H232" t="str">
            <v>Negative(m)</v>
          </cell>
          <cell r="I232">
            <v>45977361.244755901</v>
          </cell>
          <cell r="J232" t="str">
            <v>2013 YE</v>
          </cell>
          <cell r="K232" t="str">
            <v>U</v>
          </cell>
        </row>
        <row r="233">
          <cell r="A233" t="str">
            <v>Bremer Landesbank Kreditanstalt Oldenburg GZ</v>
          </cell>
          <cell r="B233" t="str">
            <v>Germany</v>
          </cell>
          <cell r="C233" t="str">
            <v>E+</v>
          </cell>
          <cell r="D233" t="str">
            <v>b1</v>
          </cell>
          <cell r="E233" t="str">
            <v>ba2</v>
          </cell>
          <cell r="F233" t="str">
            <v>Baa2</v>
          </cell>
          <cell r="G233" t="str">
            <v>Foreign Currency Long Term Deposit Rating</v>
          </cell>
          <cell r="H233" t="str">
            <v>Negative(m)</v>
          </cell>
          <cell r="I233">
            <v>45492752.158650003</v>
          </cell>
          <cell r="J233" t="str">
            <v>2013 YE</v>
          </cell>
          <cell r="K233" t="str">
            <v>C</v>
          </cell>
        </row>
        <row r="234">
          <cell r="A234" t="str">
            <v>Commerzbank AG</v>
          </cell>
          <cell r="B234" t="str">
            <v>Germany</v>
          </cell>
          <cell r="C234" t="str">
            <v>D+</v>
          </cell>
          <cell r="D234" t="str">
            <v>ba1</v>
          </cell>
          <cell r="E234" t="str">
            <v>ba1</v>
          </cell>
          <cell r="F234" t="str">
            <v>Baa1</v>
          </cell>
          <cell r="G234" t="str">
            <v>Foreign Currency Long Term Deposit Rating</v>
          </cell>
          <cell r="H234" t="str">
            <v>Negative(m)</v>
          </cell>
          <cell r="I234">
            <v>690653422.07211006</v>
          </cell>
          <cell r="J234" t="str">
            <v>2013 YE</v>
          </cell>
          <cell r="K234" t="str">
            <v>C</v>
          </cell>
        </row>
        <row r="235">
          <cell r="A235" t="str">
            <v>Debeka Bausparkasse AG</v>
          </cell>
          <cell r="B235" t="str">
            <v>Germany</v>
          </cell>
          <cell r="C235" t="str">
            <v>C</v>
          </cell>
          <cell r="D235" t="str">
            <v>a3</v>
          </cell>
          <cell r="E235" t="str">
            <v>a3</v>
          </cell>
          <cell r="F235" t="str">
            <v>A3</v>
          </cell>
          <cell r="G235" t="str">
            <v>Foreign Currency Long Term Deposit Rating</v>
          </cell>
          <cell r="H235" t="str">
            <v>Stable</v>
          </cell>
          <cell r="I235">
            <v>12583088.800132699</v>
          </cell>
          <cell r="J235" t="str">
            <v>2013 YE</v>
          </cell>
          <cell r="K235" t="str">
            <v>U</v>
          </cell>
        </row>
        <row r="236">
          <cell r="A236" t="str">
            <v>DekaBank Deutsche Girozentrale</v>
          </cell>
          <cell r="B236" t="str">
            <v>Germany</v>
          </cell>
          <cell r="C236" t="str">
            <v>C-</v>
          </cell>
          <cell r="D236" t="str">
            <v>baa2</v>
          </cell>
          <cell r="E236" t="str">
            <v>a3</v>
          </cell>
          <cell r="F236" t="str">
            <v>A1</v>
          </cell>
          <cell r="G236" t="str">
            <v>Foreign Currency Long Term Deposit Rating</v>
          </cell>
          <cell r="H236" t="str">
            <v>Negative(m)</v>
          </cell>
          <cell r="I236">
            <v>159941713.52523899</v>
          </cell>
          <cell r="J236" t="str">
            <v>2013 YE</v>
          </cell>
          <cell r="K236" t="str">
            <v>C</v>
          </cell>
        </row>
        <row r="237">
          <cell r="A237" t="str">
            <v>Deutsche Apotheker- und Aerztebank eG</v>
          </cell>
          <cell r="B237" t="str">
            <v>Germany</v>
          </cell>
          <cell r="C237" t="str">
            <v>C-</v>
          </cell>
          <cell r="D237" t="str">
            <v>baa2</v>
          </cell>
          <cell r="E237" t="str">
            <v>a2</v>
          </cell>
          <cell r="F237" t="str">
            <v>A1</v>
          </cell>
          <cell r="G237" t="str">
            <v>Foreign Currency Long Term Deposit Rating</v>
          </cell>
          <cell r="H237" t="str">
            <v>Stable</v>
          </cell>
          <cell r="I237">
            <v>47807465.525670096</v>
          </cell>
          <cell r="J237" t="str">
            <v>2013 YE</v>
          </cell>
          <cell r="K237" t="str">
            <v>C</v>
          </cell>
        </row>
        <row r="238">
          <cell r="A238" t="str">
            <v>Deutsche Bank AG</v>
          </cell>
          <cell r="B238" t="str">
            <v>Germany</v>
          </cell>
          <cell r="C238" t="str">
            <v>C-</v>
          </cell>
          <cell r="D238" t="str">
            <v>baa2</v>
          </cell>
          <cell r="E238" t="str">
            <v>baa2</v>
          </cell>
          <cell r="F238" t="str">
            <v>A2</v>
          </cell>
          <cell r="G238" t="str">
            <v>Foreign Currency Long Term Deposit Rating</v>
          </cell>
          <cell r="H238" t="str">
            <v>Rating(s) Under Review</v>
          </cell>
          <cell r="I238">
            <v>1513684345.4960101</v>
          </cell>
          <cell r="J238" t="str">
            <v>2013 YE</v>
          </cell>
          <cell r="K238" t="str">
            <v>C</v>
          </cell>
        </row>
        <row r="239">
          <cell r="A239" t="str">
            <v>Deutsche Hypothekenbank AG</v>
          </cell>
          <cell r="B239" t="str">
            <v>Germany</v>
          </cell>
          <cell r="C239" t="str">
            <v>E+</v>
          </cell>
          <cell r="D239" t="str">
            <v>b1</v>
          </cell>
          <cell r="E239" t="str">
            <v>baa3</v>
          </cell>
          <cell r="F239" t="str">
            <v>Baa1</v>
          </cell>
          <cell r="G239" t="str">
            <v>Foreign Currency Long Term Deposit Rating</v>
          </cell>
          <cell r="H239" t="str">
            <v>Negative</v>
          </cell>
          <cell r="I239">
            <v>43094483.505806997</v>
          </cell>
          <cell r="J239" t="str">
            <v>2013 YE</v>
          </cell>
          <cell r="K239" t="str">
            <v>U</v>
          </cell>
        </row>
        <row r="240">
          <cell r="A240" t="str">
            <v>Deutsche Pfandbriefbank AG</v>
          </cell>
          <cell r="B240" t="str">
            <v>Germany</v>
          </cell>
          <cell r="C240" t="str">
            <v>E+</v>
          </cell>
          <cell r="D240" t="str">
            <v>b3</v>
          </cell>
          <cell r="E240" t="str">
            <v>b3</v>
          </cell>
          <cell r="F240" t="str">
            <v>Baa2</v>
          </cell>
          <cell r="G240" t="str">
            <v>Foreign Currency Long Term Deposit Rating</v>
          </cell>
          <cell r="H240" t="str">
            <v>Negative</v>
          </cell>
          <cell r="I240">
            <v>101862977.75484</v>
          </cell>
          <cell r="J240" t="str">
            <v>2013 YE</v>
          </cell>
          <cell r="K240" t="str">
            <v>C</v>
          </cell>
        </row>
        <row r="241">
          <cell r="A241" t="str">
            <v>Deutsche Postbank AG</v>
          </cell>
          <cell r="B241" t="str">
            <v>Germany</v>
          </cell>
          <cell r="C241" t="str">
            <v>D+</v>
          </cell>
          <cell r="D241" t="str">
            <v>ba1</v>
          </cell>
          <cell r="E241" t="str">
            <v>baa2</v>
          </cell>
          <cell r="F241" t="str">
            <v>A2</v>
          </cell>
          <cell r="G241" t="str">
            <v>Foreign Currency Long Term Deposit Rating</v>
          </cell>
          <cell r="H241" t="str">
            <v>Rating(s) Under Review</v>
          </cell>
          <cell r="I241">
            <v>222545886.11646</v>
          </cell>
          <cell r="J241" t="str">
            <v>2013 YE</v>
          </cell>
          <cell r="K241" t="str">
            <v>C</v>
          </cell>
        </row>
        <row r="242">
          <cell r="A242" t="str">
            <v>DVB Bank S.E.</v>
          </cell>
          <cell r="B242" t="str">
            <v>Germany</v>
          </cell>
          <cell r="C242" t="str">
            <v>D-</v>
          </cell>
          <cell r="D242" t="str">
            <v>ba3</v>
          </cell>
          <cell r="E242" t="str">
            <v>baa1</v>
          </cell>
          <cell r="F242" t="str">
            <v>Baa1</v>
          </cell>
          <cell r="G242" t="str">
            <v>Foreign Currency Long Term Deposit Rating</v>
          </cell>
          <cell r="H242" t="str">
            <v>Stable</v>
          </cell>
          <cell r="I242">
            <v>32192994.637520999</v>
          </cell>
          <cell r="J242" t="str">
            <v>2013 YE</v>
          </cell>
          <cell r="K242" t="str">
            <v>C</v>
          </cell>
        </row>
        <row r="243">
          <cell r="A243" t="str">
            <v>DZ BANK AG</v>
          </cell>
          <cell r="B243" t="str">
            <v>Germany</v>
          </cell>
          <cell r="C243" t="str">
            <v>C-</v>
          </cell>
          <cell r="D243" t="str">
            <v>baa2</v>
          </cell>
          <cell r="E243" t="str">
            <v>a3</v>
          </cell>
          <cell r="F243" t="str">
            <v>A1</v>
          </cell>
          <cell r="G243" t="str">
            <v>Foreign Currency Long Term Deposit Rating</v>
          </cell>
          <cell r="H243" t="str">
            <v>Stable</v>
          </cell>
          <cell r="I243">
            <v>533233204.44797999</v>
          </cell>
          <cell r="J243" t="str">
            <v>2013 YE</v>
          </cell>
          <cell r="K243" t="str">
            <v>C</v>
          </cell>
        </row>
        <row r="244">
          <cell r="A244" t="str">
            <v>HSH Nordbank AG</v>
          </cell>
          <cell r="B244" t="str">
            <v>Germany</v>
          </cell>
          <cell r="C244" t="str">
            <v>E</v>
          </cell>
          <cell r="D244" t="str">
            <v>caa2</v>
          </cell>
          <cell r="E244" t="str">
            <v>b3</v>
          </cell>
          <cell r="F244" t="str">
            <v>Baa3</v>
          </cell>
          <cell r="G244" t="str">
            <v>Foreign Currency Long Term Deposit Rating</v>
          </cell>
          <cell r="H244" t="str">
            <v>Negative(m)</v>
          </cell>
          <cell r="I244">
            <v>150225982.91202</v>
          </cell>
          <cell r="J244" t="str">
            <v>2013 YE</v>
          </cell>
          <cell r="K244" t="str">
            <v>C</v>
          </cell>
        </row>
        <row r="245">
          <cell r="A245" t="str">
            <v>Hypothekenbank Frankfurt AG</v>
          </cell>
          <cell r="B245" t="str">
            <v>Germany</v>
          </cell>
          <cell r="C245" t="str">
            <v>E</v>
          </cell>
          <cell r="D245" t="str">
            <v>caa2</v>
          </cell>
          <cell r="E245" t="str">
            <v>ba2</v>
          </cell>
          <cell r="F245" t="str">
            <v>Baa3</v>
          </cell>
          <cell r="G245" t="str">
            <v>Foreign Currency Long Term Deposit Rating</v>
          </cell>
          <cell r="H245" t="str">
            <v>Negative(m)</v>
          </cell>
          <cell r="I245">
            <v>179756655.98523</v>
          </cell>
          <cell r="J245" t="str">
            <v>2013 YE</v>
          </cell>
          <cell r="K245" t="str">
            <v>C</v>
          </cell>
        </row>
        <row r="246">
          <cell r="A246" t="str">
            <v>ING DiBa AG</v>
          </cell>
          <cell r="B246" t="str">
            <v>Germany</v>
          </cell>
          <cell r="C246" t="str">
            <v>C</v>
          </cell>
          <cell r="D246" t="str">
            <v>a3</v>
          </cell>
          <cell r="E246" t="str">
            <v>a3</v>
          </cell>
          <cell r="F246" t="str">
            <v>A2</v>
          </cell>
          <cell r="G246" t="str">
            <v>Foreign Currency Long Term Deposit Rating</v>
          </cell>
          <cell r="H246" t="str">
            <v>Negative</v>
          </cell>
          <cell r="I246">
            <v>175464366.93557999</v>
          </cell>
          <cell r="J246" t="str">
            <v>2013 YE</v>
          </cell>
          <cell r="K246" t="str">
            <v>C</v>
          </cell>
        </row>
        <row r="247">
          <cell r="A247" t="str">
            <v>KfW IPEX-Bank GmbH</v>
          </cell>
          <cell r="B247" t="str">
            <v>Germany</v>
          </cell>
          <cell r="C247" t="str">
            <v>D+</v>
          </cell>
          <cell r="D247" t="str">
            <v>baa3</v>
          </cell>
          <cell r="E247" t="str">
            <v>aa3</v>
          </cell>
          <cell r="F247" t="str">
            <v>Aa3</v>
          </cell>
          <cell r="G247" t="str">
            <v>Foreign Currency Long Term Deposit Rating</v>
          </cell>
          <cell r="H247" t="str">
            <v>Stable</v>
          </cell>
          <cell r="I247">
            <v>32294241.6752421</v>
          </cell>
          <cell r="J247" t="str">
            <v>2013 YE</v>
          </cell>
          <cell r="K247" t="str">
            <v>U</v>
          </cell>
        </row>
        <row r="248">
          <cell r="A248" t="str">
            <v>Kreissparkasse Koeln</v>
          </cell>
          <cell r="B248" t="str">
            <v>Germany</v>
          </cell>
          <cell r="C248" t="str">
            <v>C-</v>
          </cell>
          <cell r="D248" t="str">
            <v>baa1</v>
          </cell>
          <cell r="E248" t="str">
            <v>a2</v>
          </cell>
          <cell r="F248" t="str">
            <v>Aa3</v>
          </cell>
          <cell r="G248" t="str">
            <v>Foreign Currency Long Term Deposit Rating</v>
          </cell>
          <cell r="H248" t="str">
            <v>Negative(m)</v>
          </cell>
          <cell r="I248">
            <v>31455908.216235701</v>
          </cell>
          <cell r="J248" t="str">
            <v>2012 YE</v>
          </cell>
          <cell r="K248" t="str">
            <v>C</v>
          </cell>
        </row>
        <row r="249">
          <cell r="A249" t="str">
            <v>Landesbank Baden-Wuerttemberg</v>
          </cell>
          <cell r="B249" t="str">
            <v>Germany</v>
          </cell>
          <cell r="C249" t="str">
            <v>D+</v>
          </cell>
          <cell r="D249" t="str">
            <v>baa3</v>
          </cell>
          <cell r="E249" t="str">
            <v>baa1</v>
          </cell>
          <cell r="F249" t="str">
            <v>A2</v>
          </cell>
          <cell r="G249" t="str">
            <v>Foreign Currency Long Term Deposit Rating</v>
          </cell>
          <cell r="H249" t="str">
            <v>Negative(m)</v>
          </cell>
          <cell r="I249">
            <v>376860222.67545003</v>
          </cell>
          <cell r="J249" t="str">
            <v>2013 YE</v>
          </cell>
          <cell r="K249" t="str">
            <v>C</v>
          </cell>
        </row>
        <row r="250">
          <cell r="A250" t="str">
            <v>Landesbank Berlin AG</v>
          </cell>
          <cell r="B250" t="str">
            <v>Germany</v>
          </cell>
          <cell r="C250" t="str">
            <v>D+</v>
          </cell>
          <cell r="D250" t="str">
            <v>ba1</v>
          </cell>
          <cell r="E250" t="str">
            <v>baa2</v>
          </cell>
          <cell r="F250" t="str">
            <v>A1</v>
          </cell>
          <cell r="G250" t="str">
            <v>Foreign Currency Long Term Deposit Rating</v>
          </cell>
          <cell r="H250" t="str">
            <v>Negative</v>
          </cell>
          <cell r="I250">
            <v>140229014.35497001</v>
          </cell>
          <cell r="J250" t="str">
            <v>2013 YE</v>
          </cell>
          <cell r="K250" t="str">
            <v>C</v>
          </cell>
        </row>
        <row r="251">
          <cell r="A251" t="str">
            <v>Landesbank Hessen-Thueringen GZ</v>
          </cell>
          <cell r="B251" t="str">
            <v>Germany</v>
          </cell>
          <cell r="C251" t="str">
            <v>D+</v>
          </cell>
          <cell r="D251" t="str">
            <v>baa3</v>
          </cell>
          <cell r="E251" t="str">
            <v>baa1</v>
          </cell>
          <cell r="F251" t="str">
            <v>A2</v>
          </cell>
          <cell r="G251" t="str">
            <v>Foreign Currency Long Term Deposit Rating</v>
          </cell>
          <cell r="H251" t="str">
            <v>Negative(m)</v>
          </cell>
          <cell r="I251">
            <v>245388029.15853</v>
          </cell>
          <cell r="J251" t="str">
            <v>2013 YE</v>
          </cell>
          <cell r="K251" t="str">
            <v>C</v>
          </cell>
        </row>
        <row r="252">
          <cell r="A252" t="str">
            <v>Landesbank Saar</v>
          </cell>
          <cell r="B252" t="str">
            <v>Germany</v>
          </cell>
          <cell r="C252" t="str">
            <v>D</v>
          </cell>
          <cell r="D252" t="str">
            <v>ba2</v>
          </cell>
          <cell r="E252" t="str">
            <v>baa3</v>
          </cell>
          <cell r="F252" t="str">
            <v>A3</v>
          </cell>
          <cell r="G252" t="str">
            <v>Foreign Currency Long Term Deposit Rating</v>
          </cell>
          <cell r="H252" t="str">
            <v>Negative</v>
          </cell>
          <cell r="I252">
            <v>23368175.1220963</v>
          </cell>
          <cell r="J252" t="str">
            <v>2013 YE</v>
          </cell>
          <cell r="K252" t="str">
            <v>C</v>
          </cell>
        </row>
        <row r="253">
          <cell r="A253" t="str">
            <v>Muenchener Hypothekenbank eG</v>
          </cell>
          <cell r="B253" t="str">
            <v>Germany</v>
          </cell>
          <cell r="C253" t="str">
            <v>D</v>
          </cell>
          <cell r="D253" t="str">
            <v>ba2</v>
          </cell>
          <cell r="E253" t="str">
            <v>baa1</v>
          </cell>
          <cell r="F253" t="str">
            <v>A2</v>
          </cell>
          <cell r="G253" t="str">
            <v>Foreign Currency Long Term Deposit Rating</v>
          </cell>
          <cell r="H253" t="str">
            <v>Stable</v>
          </cell>
          <cell r="I253">
            <v>47838540.904130101</v>
          </cell>
          <cell r="J253" t="str">
            <v>2013 YE</v>
          </cell>
          <cell r="K253" t="str">
            <v>C</v>
          </cell>
        </row>
        <row r="254">
          <cell r="A254" t="str">
            <v>Norddeutsche Landesbank GZ</v>
          </cell>
          <cell r="B254" t="str">
            <v>Germany</v>
          </cell>
          <cell r="C254" t="str">
            <v>D</v>
          </cell>
          <cell r="D254" t="str">
            <v>ba2</v>
          </cell>
          <cell r="E254" t="str">
            <v>baa3</v>
          </cell>
          <cell r="F254" t="str">
            <v>A3</v>
          </cell>
          <cell r="G254" t="str">
            <v>Foreign Currency Long Term Deposit Rating</v>
          </cell>
          <cell r="H254" t="str">
            <v>Negative</v>
          </cell>
          <cell r="I254">
            <v>276716916.42429</v>
          </cell>
          <cell r="J254" t="str">
            <v>2013 YE</v>
          </cell>
          <cell r="K254" t="str">
            <v>C</v>
          </cell>
        </row>
        <row r="255">
          <cell r="A255" t="str">
            <v>SEB AG</v>
          </cell>
          <cell r="B255" t="str">
            <v>Germany</v>
          </cell>
          <cell r="C255" t="str">
            <v>D+</v>
          </cell>
          <cell r="D255" t="str">
            <v>ba1</v>
          </cell>
          <cell r="E255" t="str">
            <v>baa1</v>
          </cell>
          <cell r="F255" t="str">
            <v>Baa1</v>
          </cell>
          <cell r="G255" t="str">
            <v>Foreign Currency Long Term Deposit Rating</v>
          </cell>
          <cell r="H255" t="str">
            <v>Stable</v>
          </cell>
          <cell r="I255">
            <v>43755167.41014</v>
          </cell>
          <cell r="J255" t="str">
            <v>2013 YE</v>
          </cell>
          <cell r="K255" t="str">
            <v>C</v>
          </cell>
        </row>
        <row r="256">
          <cell r="A256" t="str">
            <v>Sparkasse KoelnBonn</v>
          </cell>
          <cell r="B256" t="str">
            <v>Germany</v>
          </cell>
          <cell r="C256" t="str">
            <v>D-</v>
          </cell>
          <cell r="D256" t="str">
            <v>ba3</v>
          </cell>
          <cell r="E256" t="str">
            <v>baa3</v>
          </cell>
          <cell r="F256" t="str">
            <v>A1</v>
          </cell>
          <cell r="G256" t="str">
            <v>Foreign Currency Long Term Deposit Rating</v>
          </cell>
          <cell r="H256" t="str">
            <v>Negative(m)</v>
          </cell>
          <cell r="I256">
            <v>39564331.055641502</v>
          </cell>
          <cell r="J256" t="str">
            <v>2013 YE</v>
          </cell>
          <cell r="K256" t="str">
            <v>U</v>
          </cell>
        </row>
        <row r="257">
          <cell r="A257" t="str">
            <v>UniCredit Bank AG</v>
          </cell>
          <cell r="B257" t="str">
            <v>Germany</v>
          </cell>
          <cell r="C257" t="str">
            <v>D+</v>
          </cell>
          <cell r="D257" t="str">
            <v>baa3</v>
          </cell>
          <cell r="E257" t="str">
            <v>baa3</v>
          </cell>
          <cell r="F257" t="str">
            <v>Baa1</v>
          </cell>
          <cell r="G257" t="str">
            <v>Foreign Currency Long Term Deposit Rating</v>
          </cell>
          <cell r="H257" t="str">
            <v>Negative(m)</v>
          </cell>
          <cell r="I257">
            <v>398962759.96885997</v>
          </cell>
          <cell r="J257" t="str">
            <v>2013 YE</v>
          </cell>
          <cell r="K257" t="str">
            <v>C</v>
          </cell>
        </row>
        <row r="258">
          <cell r="A258" t="str">
            <v>Volkswagen Bank GmbH</v>
          </cell>
          <cell r="B258" t="str">
            <v>Germany</v>
          </cell>
          <cell r="C258" t="str">
            <v>C-</v>
          </cell>
          <cell r="D258" t="str">
            <v>baa2</v>
          </cell>
          <cell r="E258" t="str">
            <v>a3</v>
          </cell>
          <cell r="F258" t="str">
            <v>A3</v>
          </cell>
          <cell r="G258" t="str">
            <v>Foreign Currency Long Term Deposit Rating</v>
          </cell>
          <cell r="H258" t="str">
            <v>Positive(m)</v>
          </cell>
          <cell r="I258">
            <v>54260596.53198</v>
          </cell>
          <cell r="J258" t="str">
            <v>2013 YE</v>
          </cell>
          <cell r="K258" t="str">
            <v>C</v>
          </cell>
        </row>
        <row r="259">
          <cell r="A259" t="str">
            <v>VTB Bank (Deutschland) AG</v>
          </cell>
          <cell r="B259" t="str">
            <v>Germany</v>
          </cell>
          <cell r="C259" t="str">
            <v>D-</v>
          </cell>
          <cell r="D259" t="str">
            <v>ba3</v>
          </cell>
          <cell r="E259" t="str">
            <v>ba1</v>
          </cell>
          <cell r="F259" t="str">
            <v>Ba1</v>
          </cell>
          <cell r="G259" t="str">
            <v>Foreign Currency Long Term Deposit Rating</v>
          </cell>
          <cell r="H259" t="str">
            <v>Rating(s) Under Review</v>
          </cell>
          <cell r="I259">
            <v>5954069.0230939602</v>
          </cell>
          <cell r="J259" t="str">
            <v>2013 YE</v>
          </cell>
          <cell r="K259" t="str">
            <v>U</v>
          </cell>
        </row>
        <row r="260">
          <cell r="A260" t="str">
            <v>WGZ BANK AG</v>
          </cell>
          <cell r="B260" t="str">
            <v>Germany</v>
          </cell>
          <cell r="C260" t="str">
            <v>C-</v>
          </cell>
          <cell r="D260" t="str">
            <v>baa2</v>
          </cell>
          <cell r="E260" t="str">
            <v>a3</v>
          </cell>
          <cell r="F260" t="str">
            <v>A1</v>
          </cell>
          <cell r="G260" t="str">
            <v>Foreign Currency Long Term Deposit Rating</v>
          </cell>
          <cell r="H260" t="str">
            <v>Stable</v>
          </cell>
          <cell r="I260">
            <v>125290332.726087</v>
          </cell>
          <cell r="J260" t="str">
            <v>2013 YE</v>
          </cell>
          <cell r="K260" t="str">
            <v>C</v>
          </cell>
        </row>
        <row r="261">
          <cell r="A261" t="str">
            <v>GCB Bank Limited</v>
          </cell>
          <cell r="B261" t="str">
            <v>Ghana</v>
          </cell>
          <cell r="C261" t="str">
            <v>E+</v>
          </cell>
          <cell r="D261" t="str">
            <v>b2</v>
          </cell>
          <cell r="E261" t="str">
            <v>b2</v>
          </cell>
          <cell r="F261" t="str">
            <v>B2</v>
          </cell>
          <cell r="G261" t="str">
            <v>Foreign Currency Long Term Deposit Rating</v>
          </cell>
          <cell r="H261" t="str">
            <v>Negative(m)</v>
          </cell>
          <cell r="I261">
            <v>1439672.72396148</v>
          </cell>
          <cell r="J261" t="str">
            <v>2013 YE</v>
          </cell>
          <cell r="K261" t="str">
            <v>C</v>
          </cell>
        </row>
        <row r="262">
          <cell r="A262" t="str">
            <v>Alpha Bank AE</v>
          </cell>
          <cell r="B262" t="str">
            <v>Greece</v>
          </cell>
          <cell r="C262" t="str">
            <v>E</v>
          </cell>
          <cell r="D262" t="str">
            <v>caa2</v>
          </cell>
          <cell r="E262" t="str">
            <v>caa2</v>
          </cell>
          <cell r="F262" t="str">
            <v>Caa1</v>
          </cell>
          <cell r="G262" t="str">
            <v>Foreign Currency Long Term Deposit Rating</v>
          </cell>
          <cell r="H262" t="str">
            <v>Stable</v>
          </cell>
          <cell r="I262">
            <v>101550552.85176</v>
          </cell>
          <cell r="J262" t="str">
            <v>2013 YE</v>
          </cell>
          <cell r="K262" t="str">
            <v>C</v>
          </cell>
        </row>
        <row r="263">
          <cell r="A263" t="str">
            <v>Attica Bank S.A.</v>
          </cell>
          <cell r="B263" t="str">
            <v>Greece</v>
          </cell>
          <cell r="C263" t="str">
            <v>E</v>
          </cell>
          <cell r="D263" t="str">
            <v>caa3</v>
          </cell>
          <cell r="E263" t="str">
            <v>caa3</v>
          </cell>
          <cell r="F263" t="str">
            <v>Caa2</v>
          </cell>
          <cell r="G263" t="str">
            <v>Foreign Currency Long Term Deposit Rating</v>
          </cell>
          <cell r="H263" t="str">
            <v>Negative(m)</v>
          </cell>
          <cell r="I263">
            <v>5586971.5077859899</v>
          </cell>
          <cell r="J263" t="str">
            <v>2013 YE</v>
          </cell>
          <cell r="K263" t="str">
            <v>C</v>
          </cell>
        </row>
        <row r="264">
          <cell r="A264" t="str">
            <v>Eurobank Ergasias S.A.</v>
          </cell>
          <cell r="B264" t="str">
            <v>Greece</v>
          </cell>
          <cell r="C264" t="str">
            <v>E</v>
          </cell>
          <cell r="D264" t="str">
            <v>caa3</v>
          </cell>
          <cell r="E264" t="str">
            <v>caa3</v>
          </cell>
          <cell r="F264" t="str">
            <v>Caa2</v>
          </cell>
          <cell r="G264" t="str">
            <v>Foreign Currency Long Term Deposit Rating</v>
          </cell>
          <cell r="H264" t="str">
            <v>Positive(m)</v>
          </cell>
          <cell r="I264">
            <v>106909001.02925999</v>
          </cell>
          <cell r="J264" t="str">
            <v>2013 YE</v>
          </cell>
          <cell r="K264" t="str">
            <v>C</v>
          </cell>
        </row>
        <row r="265">
          <cell r="A265" t="str">
            <v>National Bank of Greece S.A.</v>
          </cell>
          <cell r="B265" t="str">
            <v>Greece</v>
          </cell>
          <cell r="C265" t="str">
            <v>E</v>
          </cell>
          <cell r="D265" t="str">
            <v>caa2</v>
          </cell>
          <cell r="E265" t="str">
            <v>caa2</v>
          </cell>
          <cell r="F265" t="str">
            <v>Caa1</v>
          </cell>
          <cell r="G265" t="str">
            <v>Foreign Currency Long Term Deposit Rating</v>
          </cell>
          <cell r="H265" t="str">
            <v>Stable</v>
          </cell>
          <cell r="I265">
            <v>152855096.0763</v>
          </cell>
          <cell r="J265" t="str">
            <v>2013 YE</v>
          </cell>
          <cell r="K265" t="str">
            <v>C</v>
          </cell>
        </row>
        <row r="266">
          <cell r="A266" t="str">
            <v>Piraeus Bank S.A.</v>
          </cell>
          <cell r="B266" t="str">
            <v>Greece</v>
          </cell>
          <cell r="C266" t="str">
            <v>E</v>
          </cell>
          <cell r="D266" t="str">
            <v>caa2</v>
          </cell>
          <cell r="E266" t="str">
            <v>caa2</v>
          </cell>
          <cell r="F266" t="str">
            <v>Caa1</v>
          </cell>
          <cell r="G266" t="str">
            <v>Foreign Currency Long Term Deposit Rating</v>
          </cell>
          <cell r="H266" t="str">
            <v>Stable</v>
          </cell>
          <cell r="I266">
            <v>126783872.93880101</v>
          </cell>
          <cell r="J266" t="str">
            <v>2013 YE</v>
          </cell>
          <cell r="K266" t="str">
            <v>C</v>
          </cell>
        </row>
        <row r="267">
          <cell r="A267" t="str">
            <v>Banco de los Trabajadores</v>
          </cell>
          <cell r="B267" t="str">
            <v>Guatemala</v>
          </cell>
          <cell r="C267" t="str">
            <v>E+</v>
          </cell>
          <cell r="D267" t="str">
            <v>b1</v>
          </cell>
          <cell r="E267" t="str">
            <v>b1</v>
          </cell>
          <cell r="F267" t="str">
            <v>Ba3</v>
          </cell>
          <cell r="G267" t="str">
            <v>Foreign Currency Long Term Deposit Rating</v>
          </cell>
          <cell r="H267" t="str">
            <v>Stable</v>
          </cell>
          <cell r="I267">
            <v>1601836.0980100599</v>
          </cell>
          <cell r="J267" t="str">
            <v>2013 YE</v>
          </cell>
          <cell r="K267" t="str">
            <v>C</v>
          </cell>
        </row>
        <row r="268">
          <cell r="A268" t="str">
            <v>Banco Industrial S.A.</v>
          </cell>
          <cell r="B268" t="str">
            <v>Guatemala</v>
          </cell>
          <cell r="C268" t="str">
            <v>D+</v>
          </cell>
          <cell r="D268" t="str">
            <v>ba1</v>
          </cell>
          <cell r="E268" t="str">
            <v>ba1</v>
          </cell>
          <cell r="F268" t="str">
            <v>Ba2</v>
          </cell>
          <cell r="G268" t="str">
            <v>Foreign Currency Long Term Deposit Rating</v>
          </cell>
          <cell r="H268" t="str">
            <v>Stable</v>
          </cell>
          <cell r="I268">
            <v>9360658.3045204207</v>
          </cell>
          <cell r="J268" t="str">
            <v>2013 YE</v>
          </cell>
          <cell r="K268" t="str">
            <v>C</v>
          </cell>
        </row>
        <row r="269">
          <cell r="A269" t="str">
            <v>Bank of China (Hong Kong) Limited</v>
          </cell>
          <cell r="B269" t="str">
            <v>Hong Kong</v>
          </cell>
          <cell r="C269" t="str">
            <v>C+</v>
          </cell>
          <cell r="D269" t="str">
            <v>a2</v>
          </cell>
          <cell r="E269" t="str">
            <v>a1</v>
          </cell>
          <cell r="F269" t="str">
            <v>Aa3</v>
          </cell>
          <cell r="G269" t="str">
            <v>Foreign Currency Long Term Deposit Rating</v>
          </cell>
          <cell r="H269" t="str">
            <v>Stable</v>
          </cell>
          <cell r="I269">
            <v>254041844.22345001</v>
          </cell>
          <cell r="J269" t="str">
            <v>2013 YE</v>
          </cell>
          <cell r="K269" t="str">
            <v>C</v>
          </cell>
        </row>
        <row r="270">
          <cell r="A270" t="str">
            <v>Bank of East Asia, Limited</v>
          </cell>
          <cell r="B270" t="str">
            <v>Hong Kong</v>
          </cell>
          <cell r="C270" t="str">
            <v>C-</v>
          </cell>
          <cell r="D270" t="str">
            <v>baa2</v>
          </cell>
          <cell r="E270" t="str">
            <v>baa2</v>
          </cell>
          <cell r="F270" t="str">
            <v>A2</v>
          </cell>
          <cell r="G270" t="str">
            <v>Foreign Currency Long Term Deposit Rating</v>
          </cell>
          <cell r="H270" t="str">
            <v>Negative</v>
          </cell>
          <cell r="I270">
            <v>97237334.286899999</v>
          </cell>
          <cell r="J270" t="str">
            <v>2013 YE</v>
          </cell>
          <cell r="K270" t="str">
            <v>C</v>
          </cell>
        </row>
        <row r="271">
          <cell r="A271" t="str">
            <v>China CITIC Bank International Limited</v>
          </cell>
          <cell r="B271" t="str">
            <v>Hong Kong</v>
          </cell>
          <cell r="C271" t="str">
            <v>D+</v>
          </cell>
          <cell r="D271" t="str">
            <v>baa3</v>
          </cell>
          <cell r="E271" t="str">
            <v>baa2</v>
          </cell>
          <cell r="F271" t="str">
            <v>Baa2</v>
          </cell>
          <cell r="G271" t="str">
            <v>Foreign Currency Long Term Deposit Rating</v>
          </cell>
          <cell r="H271" t="str">
            <v>Stable</v>
          </cell>
          <cell r="I271">
            <v>27897198.190634102</v>
          </cell>
          <cell r="J271" t="str">
            <v>2013 YE</v>
          </cell>
          <cell r="K271" t="str">
            <v>C</v>
          </cell>
        </row>
        <row r="272">
          <cell r="A272" t="str">
            <v>China Construction Bank (Asia) Corp. Ltd.</v>
          </cell>
          <cell r="B272" t="str">
            <v>Hong Kong</v>
          </cell>
          <cell r="C272" t="str">
            <v>C</v>
          </cell>
          <cell r="D272" t="str">
            <v>a3</v>
          </cell>
          <cell r="E272" t="str">
            <v>a2</v>
          </cell>
          <cell r="F272" t="str">
            <v>A2</v>
          </cell>
          <cell r="G272" t="str">
            <v>Foreign Currency Long Term Deposit Rating</v>
          </cell>
          <cell r="H272" t="str">
            <v>Stable(m)</v>
          </cell>
          <cell r="I272">
            <v>53415149.1101515</v>
          </cell>
          <cell r="J272" t="str">
            <v>2013 YE</v>
          </cell>
          <cell r="K272" t="str">
            <v>C</v>
          </cell>
        </row>
        <row r="273">
          <cell r="A273" t="str">
            <v>Chiyu Banking Corporation, Ltd.</v>
          </cell>
          <cell r="B273" t="str">
            <v>Hong Kong</v>
          </cell>
          <cell r="C273" t="str">
            <v>C</v>
          </cell>
          <cell r="D273" t="str">
            <v>a3</v>
          </cell>
          <cell r="E273" t="str">
            <v>aa3</v>
          </cell>
          <cell r="F273" t="str">
            <v>Aa3</v>
          </cell>
          <cell r="G273" t="str">
            <v>Foreign Currency Long Term Deposit Rating</v>
          </cell>
          <cell r="H273" t="str">
            <v>Stable</v>
          </cell>
          <cell r="I273">
            <v>6097013.0313125998</v>
          </cell>
          <cell r="J273" t="str">
            <v>2013 YE</v>
          </cell>
          <cell r="K273" t="str">
            <v>C</v>
          </cell>
        </row>
        <row r="274">
          <cell r="A274" t="str">
            <v>Chong Hing Bank Limited</v>
          </cell>
          <cell r="B274" t="str">
            <v>Hong Kong</v>
          </cell>
          <cell r="C274" t="str">
            <v>C-</v>
          </cell>
          <cell r="D274" t="str">
            <v>baa2</v>
          </cell>
          <cell r="E274" t="str">
            <v>baa2</v>
          </cell>
          <cell r="F274" t="str">
            <v>Baa2</v>
          </cell>
          <cell r="G274" t="str">
            <v>Foreign Currency Long Term Deposit Rating</v>
          </cell>
          <cell r="H274" t="str">
            <v>Negative</v>
          </cell>
          <cell r="I274">
            <v>10986694.802177001</v>
          </cell>
          <cell r="J274" t="str">
            <v>2013 YE</v>
          </cell>
          <cell r="K274" t="str">
            <v>C</v>
          </cell>
        </row>
        <row r="275">
          <cell r="A275" t="str">
            <v>Dah Sing Bank, Limited</v>
          </cell>
          <cell r="B275" t="str">
            <v>Hong Kong</v>
          </cell>
          <cell r="C275" t="str">
            <v>C</v>
          </cell>
          <cell r="D275" t="str">
            <v>a3</v>
          </cell>
          <cell r="E275" t="str">
            <v>a3</v>
          </cell>
          <cell r="F275" t="str">
            <v>A3</v>
          </cell>
          <cell r="G275" t="str">
            <v>Foreign Currency Long Term Deposit Rating</v>
          </cell>
          <cell r="H275" t="str">
            <v>Negative</v>
          </cell>
          <cell r="I275">
            <v>21533025.662684701</v>
          </cell>
          <cell r="J275" t="str">
            <v>2013 YE</v>
          </cell>
          <cell r="K275" t="str">
            <v>C</v>
          </cell>
        </row>
        <row r="276">
          <cell r="A276" t="str">
            <v>DBS Bank (Hong Kong) Limited</v>
          </cell>
          <cell r="B276" t="str">
            <v>Hong Kong</v>
          </cell>
          <cell r="C276" t="str">
            <v>C+</v>
          </cell>
          <cell r="D276" t="str">
            <v>a2</v>
          </cell>
          <cell r="E276" t="str">
            <v>aa3</v>
          </cell>
          <cell r="F276" t="str">
            <v>Aa3</v>
          </cell>
          <cell r="G276" t="str">
            <v>Foreign Currency Long Term Deposit Rating</v>
          </cell>
          <cell r="H276" t="str">
            <v>Stable(m)</v>
          </cell>
          <cell r="I276">
            <v>39807704.931149997</v>
          </cell>
          <cell r="J276" t="str">
            <v>2013 YE</v>
          </cell>
          <cell r="K276" t="str">
            <v>C</v>
          </cell>
        </row>
        <row r="277">
          <cell r="A277" t="str">
            <v>Hang Seng Bank Limited</v>
          </cell>
          <cell r="B277" t="str">
            <v>Hong Kong</v>
          </cell>
          <cell r="C277" t="str">
            <v>B</v>
          </cell>
          <cell r="D277" t="str">
            <v>aa3</v>
          </cell>
          <cell r="E277" t="str">
            <v>aa3</v>
          </cell>
          <cell r="F277" t="str">
            <v>Aa2</v>
          </cell>
          <cell r="G277" t="str">
            <v>Foreign Currency Long Term Deposit Rating</v>
          </cell>
          <cell r="H277" t="str">
            <v>Stable</v>
          </cell>
          <cell r="I277">
            <v>147506686.54049999</v>
          </cell>
          <cell r="J277" t="str">
            <v>2013 YE</v>
          </cell>
          <cell r="K277" t="str">
            <v>C</v>
          </cell>
        </row>
        <row r="278">
          <cell r="A278" t="str">
            <v>Hongkong and Shanghai Banking Corp. Ltd (The)</v>
          </cell>
          <cell r="B278" t="str">
            <v>Hong Kong</v>
          </cell>
          <cell r="C278" t="str">
            <v>B</v>
          </cell>
          <cell r="D278" t="str">
            <v>aa3</v>
          </cell>
          <cell r="E278" t="str">
            <v>aa3</v>
          </cell>
          <cell r="F278" t="str">
            <v>Aa2</v>
          </cell>
          <cell r="G278" t="str">
            <v>Foreign Currency Long Term Deposit Rating</v>
          </cell>
          <cell r="H278" t="str">
            <v>Stable</v>
          </cell>
          <cell r="I278">
            <v>830482648.44675004</v>
          </cell>
          <cell r="J278" t="str">
            <v>2013 YE</v>
          </cell>
          <cell r="K278" t="str">
            <v>C</v>
          </cell>
        </row>
        <row r="279">
          <cell r="A279" t="str">
            <v>Industrial &amp; Comm'l Bank of China (Asia) Ltd.</v>
          </cell>
          <cell r="B279" t="str">
            <v>Hong Kong</v>
          </cell>
          <cell r="C279" t="str">
            <v>C-</v>
          </cell>
          <cell r="D279" t="str">
            <v>baa2</v>
          </cell>
          <cell r="E279" t="str">
            <v>a2</v>
          </cell>
          <cell r="F279" t="str">
            <v>A2</v>
          </cell>
          <cell r="G279" t="str">
            <v>Foreign Currency Long Term Deposit Rating</v>
          </cell>
          <cell r="H279" t="str">
            <v>Stable(m)</v>
          </cell>
          <cell r="I279">
            <v>73481464.508862004</v>
          </cell>
          <cell r="J279" t="str">
            <v>2013 YE</v>
          </cell>
          <cell r="K279" t="str">
            <v>C</v>
          </cell>
        </row>
        <row r="280">
          <cell r="A280" t="str">
            <v>KDB Asia Ltd.</v>
          </cell>
          <cell r="B280" t="str">
            <v>Hong Kong</v>
          </cell>
          <cell r="C280" t="str">
            <v>D</v>
          </cell>
          <cell r="D280" t="str">
            <v>ba2</v>
          </cell>
          <cell r="E280" t="str">
            <v>aa3</v>
          </cell>
          <cell r="F280" t="str">
            <v>Aa3</v>
          </cell>
          <cell r="G280" t="str">
            <v>Foreign Currency Long Term Deposit Rating</v>
          </cell>
          <cell r="H280" t="str">
            <v>Stable</v>
          </cell>
          <cell r="I280">
            <v>805158.74800000002</v>
          </cell>
          <cell r="J280" t="str">
            <v>2013 YE</v>
          </cell>
          <cell r="K280" t="str">
            <v>U</v>
          </cell>
        </row>
        <row r="281">
          <cell r="A281" t="str">
            <v>Nanyang Commercial Bank, Ltd.</v>
          </cell>
          <cell r="B281" t="str">
            <v>Hong Kong</v>
          </cell>
          <cell r="C281" t="str">
            <v>C</v>
          </cell>
          <cell r="D281" t="str">
            <v>a3</v>
          </cell>
          <cell r="E281" t="str">
            <v>aa3</v>
          </cell>
          <cell r="F281" t="str">
            <v>Aa3</v>
          </cell>
          <cell r="G281" t="str">
            <v>Foreign Currency Long Term Deposit Rating</v>
          </cell>
          <cell r="H281" t="str">
            <v>Negative</v>
          </cell>
          <cell r="I281">
            <v>36161077.263605997</v>
          </cell>
          <cell r="J281" t="str">
            <v>2013 YE</v>
          </cell>
          <cell r="K281" t="str">
            <v>C</v>
          </cell>
        </row>
        <row r="282">
          <cell r="A282" t="str">
            <v>Public Bank (Hong Kong) Limited</v>
          </cell>
          <cell r="B282" t="str">
            <v>Hong Kong</v>
          </cell>
          <cell r="C282" t="str">
            <v>C-</v>
          </cell>
          <cell r="D282" t="str">
            <v>baa2</v>
          </cell>
          <cell r="E282" t="str">
            <v>a3</v>
          </cell>
          <cell r="F282" t="str">
            <v>A3</v>
          </cell>
          <cell r="G282" t="str">
            <v>Foreign Currency Long Term Deposit Rating</v>
          </cell>
          <cell r="H282" t="str">
            <v>Stable</v>
          </cell>
          <cell r="I282">
            <v>4850314.7559106499</v>
          </cell>
          <cell r="J282" t="str">
            <v>2013 YE</v>
          </cell>
          <cell r="K282" t="str">
            <v>C</v>
          </cell>
        </row>
        <row r="283">
          <cell r="A283" t="str">
            <v>Shanghai Commercial Bank</v>
          </cell>
          <cell r="B283" t="str">
            <v>Hong Kong</v>
          </cell>
          <cell r="C283" t="str">
            <v>C+</v>
          </cell>
          <cell r="D283" t="str">
            <v>a2</v>
          </cell>
          <cell r="E283" t="str">
            <v>a2</v>
          </cell>
          <cell r="F283" t="str">
            <v>A2</v>
          </cell>
          <cell r="G283" t="str">
            <v>Foreign Currency Long Term Deposit Rating</v>
          </cell>
          <cell r="H283" t="str">
            <v>Stable</v>
          </cell>
          <cell r="I283">
            <v>18451826.708721701</v>
          </cell>
          <cell r="J283" t="str">
            <v>2013 YE</v>
          </cell>
          <cell r="K283" t="str">
            <v>C</v>
          </cell>
        </row>
        <row r="284">
          <cell r="A284" t="str">
            <v>Standard Chartered Bank (Hong Kong) Ltd</v>
          </cell>
          <cell r="B284" t="str">
            <v>Hong Kong</v>
          </cell>
          <cell r="C284" t="str">
            <v>B-</v>
          </cell>
          <cell r="D284" t="str">
            <v>a1</v>
          </cell>
          <cell r="E284" t="str">
            <v>a1</v>
          </cell>
          <cell r="F284" t="str">
            <v>Aa3</v>
          </cell>
          <cell r="G284" t="str">
            <v>Foreign Currency Long Term Deposit Rating</v>
          </cell>
          <cell r="H284" t="str">
            <v>Stable(m)</v>
          </cell>
          <cell r="I284">
            <v>132095047.4052</v>
          </cell>
          <cell r="J284" t="str">
            <v>2013 YE</v>
          </cell>
          <cell r="K284" t="str">
            <v>C</v>
          </cell>
        </row>
        <row r="285">
          <cell r="A285" t="str">
            <v>Wing Hang Bank, Limited</v>
          </cell>
          <cell r="B285" t="str">
            <v>Hong Kong</v>
          </cell>
          <cell r="C285" t="str">
            <v>C+</v>
          </cell>
          <cell r="D285" t="str">
            <v>a2</v>
          </cell>
          <cell r="E285" t="str">
            <v>a2</v>
          </cell>
          <cell r="F285" t="str">
            <v>A2</v>
          </cell>
          <cell r="G285" t="str">
            <v>Foreign Currency Long Term Deposit Rating</v>
          </cell>
          <cell r="H285" t="str">
            <v>Rating(s) Under Review</v>
          </cell>
          <cell r="I285">
            <v>27648026.247946698</v>
          </cell>
          <cell r="J285" t="str">
            <v>2013 YE</v>
          </cell>
          <cell r="K285" t="str">
            <v>C</v>
          </cell>
        </row>
        <row r="286">
          <cell r="A286" t="str">
            <v>Wing Lung Bank Limited</v>
          </cell>
          <cell r="B286" t="str">
            <v>Hong Kong</v>
          </cell>
          <cell r="C286" t="str">
            <v>C-</v>
          </cell>
          <cell r="D286" t="str">
            <v>baa1</v>
          </cell>
          <cell r="E286" t="str">
            <v>a3</v>
          </cell>
          <cell r="F286" t="str">
            <v>A3</v>
          </cell>
          <cell r="G286" t="str">
            <v>Foreign Currency Long Term Deposit Rating</v>
          </cell>
          <cell r="H286" t="str">
            <v>Negative</v>
          </cell>
          <cell r="I286">
            <v>28010501.557075199</v>
          </cell>
          <cell r="J286" t="str">
            <v>2013 YE</v>
          </cell>
          <cell r="K286" t="str">
            <v>C</v>
          </cell>
        </row>
        <row r="287">
          <cell r="A287" t="str">
            <v>Budapest Bank Rt.</v>
          </cell>
          <cell r="B287" t="str">
            <v>Hungary</v>
          </cell>
          <cell r="C287" t="str">
            <v>E+</v>
          </cell>
          <cell r="D287" t="str">
            <v>b2</v>
          </cell>
          <cell r="E287" t="str">
            <v>ba3</v>
          </cell>
          <cell r="F287" t="str">
            <v>Ba3</v>
          </cell>
          <cell r="G287" t="str">
            <v>Foreign Currency Long Term Deposit Rating</v>
          </cell>
          <cell r="H287" t="str">
            <v>Negative(m)</v>
          </cell>
          <cell r="I287">
            <v>4199463.7926899996</v>
          </cell>
          <cell r="J287" t="str">
            <v>2013 YE</v>
          </cell>
          <cell r="K287" t="str">
            <v>C</v>
          </cell>
        </row>
        <row r="288">
          <cell r="A288" t="str">
            <v>Erste Bank Hungary Rt</v>
          </cell>
          <cell r="B288" t="str">
            <v>Hungary</v>
          </cell>
          <cell r="C288" t="str">
            <v>E</v>
          </cell>
          <cell r="D288" t="str">
            <v>caa1</v>
          </cell>
          <cell r="E288" t="str">
            <v>b2</v>
          </cell>
          <cell r="F288" t="str">
            <v>B2</v>
          </cell>
          <cell r="G288" t="str">
            <v>Foreign Currency Long Term Deposit Rating</v>
          </cell>
          <cell r="H288" t="str">
            <v>Negative(m)</v>
          </cell>
          <cell r="I288">
            <v>10513940.657579999</v>
          </cell>
          <cell r="J288" t="str">
            <v>2013 YE</v>
          </cell>
          <cell r="K288" t="str">
            <v>C</v>
          </cell>
        </row>
        <row r="289">
          <cell r="A289" t="str">
            <v>FHB Mortgage Bank Co. Plc.</v>
          </cell>
          <cell r="B289" t="str">
            <v>Hungary</v>
          </cell>
          <cell r="C289" t="str">
            <v>E+</v>
          </cell>
          <cell r="D289" t="str">
            <v>b3</v>
          </cell>
          <cell r="E289" t="str">
            <v>b3</v>
          </cell>
          <cell r="F289" t="str">
            <v>B2</v>
          </cell>
          <cell r="G289" t="str">
            <v>Foreign Currency Long Term Deposit Rating</v>
          </cell>
          <cell r="H289" t="str">
            <v>Negative</v>
          </cell>
          <cell r="I289">
            <v>3420877.5624600002</v>
          </cell>
          <cell r="J289" t="str">
            <v>2013 YE</v>
          </cell>
          <cell r="K289" t="str">
            <v>C</v>
          </cell>
        </row>
        <row r="290">
          <cell r="A290" t="str">
            <v>Kereskedelmi &amp; Hitel Bank Rt.</v>
          </cell>
          <cell r="B290" t="str">
            <v>Hungary</v>
          </cell>
          <cell r="C290" t="str">
            <v>E+</v>
          </cell>
          <cell r="D290" t="str">
            <v>b2</v>
          </cell>
          <cell r="E290" t="str">
            <v>ba3</v>
          </cell>
          <cell r="F290" t="str">
            <v>Ba3</v>
          </cell>
          <cell r="G290" t="str">
            <v>Foreign Currency Long Term Deposit Rating</v>
          </cell>
          <cell r="H290" t="str">
            <v>Negative(m)</v>
          </cell>
          <cell r="I290">
            <v>11884812.18369</v>
          </cell>
          <cell r="J290" t="str">
            <v>2013 YE</v>
          </cell>
          <cell r="K290" t="str">
            <v>C</v>
          </cell>
        </row>
        <row r="291">
          <cell r="A291" t="str">
            <v>MKB Bank Zrt.</v>
          </cell>
          <cell r="B291" t="str">
            <v>Hungary</v>
          </cell>
          <cell r="C291" t="str">
            <v>E</v>
          </cell>
          <cell r="D291" t="str">
            <v>ca</v>
          </cell>
          <cell r="E291" t="str">
            <v>caa2</v>
          </cell>
          <cell r="F291" t="str">
            <v>Caa2</v>
          </cell>
          <cell r="G291" t="str">
            <v>Foreign Currency Long Term Deposit Rating</v>
          </cell>
          <cell r="H291" t="str">
            <v>Negative</v>
          </cell>
          <cell r="I291">
            <v>9101031.4028999992</v>
          </cell>
          <cell r="J291" t="str">
            <v>2013 YE</v>
          </cell>
          <cell r="K291" t="str">
            <v>C</v>
          </cell>
        </row>
        <row r="292">
          <cell r="A292" t="str">
            <v>OTP Bank NyRt</v>
          </cell>
          <cell r="B292" t="str">
            <v>Hungary</v>
          </cell>
          <cell r="C292" t="str">
            <v>D</v>
          </cell>
          <cell r="D292" t="str">
            <v>ba2</v>
          </cell>
          <cell r="E292" t="str">
            <v>ba2</v>
          </cell>
          <cell r="F292" t="str">
            <v>Ba2</v>
          </cell>
          <cell r="G292" t="str">
            <v>Foreign Currency Long Term Deposit Rating</v>
          </cell>
          <cell r="H292" t="str">
            <v>Negative</v>
          </cell>
          <cell r="I292">
            <v>48151344.594329998</v>
          </cell>
          <cell r="J292" t="str">
            <v>2013 YE</v>
          </cell>
          <cell r="K292" t="str">
            <v>C</v>
          </cell>
        </row>
        <row r="293">
          <cell r="A293" t="str">
            <v>OTP Jelzalogbank Rt (OTP Mtge Bk)</v>
          </cell>
          <cell r="B293" t="str">
            <v>Hungary</v>
          </cell>
          <cell r="C293" t="str">
            <v>D</v>
          </cell>
          <cell r="D293" t="str">
            <v>ba2</v>
          </cell>
          <cell r="E293" t="str">
            <v>ba2</v>
          </cell>
          <cell r="F293" t="str">
            <v>Ba2</v>
          </cell>
          <cell r="G293" t="str">
            <v>Foreign Currency Long Term Deposit Rating</v>
          </cell>
          <cell r="H293" t="str">
            <v>Negative</v>
          </cell>
          <cell r="I293">
            <v>5969032.7696399996</v>
          </cell>
          <cell r="J293" t="str">
            <v>2013 YE</v>
          </cell>
          <cell r="K293" t="str">
            <v>U</v>
          </cell>
        </row>
        <row r="294">
          <cell r="A294" t="str">
            <v>Axis Bank Ltd</v>
          </cell>
          <cell r="B294" t="str">
            <v>India</v>
          </cell>
          <cell r="C294" t="str">
            <v>D+</v>
          </cell>
          <cell r="D294" t="str">
            <v>baa3</v>
          </cell>
          <cell r="E294" t="str">
            <v>baa3</v>
          </cell>
          <cell r="F294" t="str">
            <v>Baa3</v>
          </cell>
          <cell r="G294" t="str">
            <v>Foreign Currency Long Term Deposit Rating</v>
          </cell>
          <cell r="H294" t="str">
            <v>Stable</v>
          </cell>
          <cell r="I294">
            <v>63953770.256392904</v>
          </cell>
          <cell r="J294" t="str">
            <v>2013 YE</v>
          </cell>
          <cell r="K294" t="str">
            <v>U</v>
          </cell>
        </row>
        <row r="295">
          <cell r="A295" t="str">
            <v>Bank of Baroda</v>
          </cell>
          <cell r="B295" t="str">
            <v>India</v>
          </cell>
          <cell r="C295" t="str">
            <v>D</v>
          </cell>
          <cell r="D295" t="str">
            <v>ba2</v>
          </cell>
          <cell r="E295" t="str">
            <v>ba2</v>
          </cell>
          <cell r="F295" t="str">
            <v>Baa3</v>
          </cell>
          <cell r="G295" t="str">
            <v>Foreign Currency Long Term Deposit Rating</v>
          </cell>
          <cell r="H295" t="str">
            <v>Stable(m)</v>
          </cell>
          <cell r="I295">
            <v>110026063.09788799</v>
          </cell>
          <cell r="J295" t="str">
            <v>2013 YE</v>
          </cell>
          <cell r="K295" t="str">
            <v>U</v>
          </cell>
        </row>
        <row r="296">
          <cell r="A296" t="str">
            <v>Bank of India</v>
          </cell>
          <cell r="B296" t="str">
            <v>India</v>
          </cell>
          <cell r="C296" t="str">
            <v>D</v>
          </cell>
          <cell r="D296" t="str">
            <v>ba2</v>
          </cell>
          <cell r="E296" t="str">
            <v>ba2</v>
          </cell>
          <cell r="F296" t="str">
            <v>Baa3</v>
          </cell>
          <cell r="G296" t="str">
            <v>Foreign Currency Long Term Deposit Rating</v>
          </cell>
          <cell r="H296" t="str">
            <v>Stable(m)</v>
          </cell>
          <cell r="I296">
            <v>82999814.076946601</v>
          </cell>
          <cell r="J296" t="str">
            <v>2012 YE</v>
          </cell>
          <cell r="K296" t="str">
            <v>U</v>
          </cell>
        </row>
        <row r="297">
          <cell r="A297" t="str">
            <v>Canara Bank</v>
          </cell>
          <cell r="B297" t="str">
            <v>India</v>
          </cell>
          <cell r="C297" t="str">
            <v>D</v>
          </cell>
          <cell r="D297" t="str">
            <v>ba2</v>
          </cell>
          <cell r="E297" t="str">
            <v>ba2</v>
          </cell>
          <cell r="F297" t="str">
            <v>Baa3</v>
          </cell>
          <cell r="G297" t="str">
            <v>Foreign Currency Long Term Deposit Rating</v>
          </cell>
          <cell r="H297" t="str">
            <v>Stable(m)</v>
          </cell>
          <cell r="I297">
            <v>75644492.835876405</v>
          </cell>
          <cell r="J297" t="str">
            <v>2012 YE</v>
          </cell>
          <cell r="K297" t="str">
            <v>U</v>
          </cell>
        </row>
        <row r="298">
          <cell r="A298" t="str">
            <v>Central Bank of India</v>
          </cell>
          <cell r="B298" t="str">
            <v>India</v>
          </cell>
          <cell r="C298" t="str">
            <v>E+</v>
          </cell>
          <cell r="D298" t="str">
            <v>b3</v>
          </cell>
          <cell r="E298" t="str">
            <v>b3</v>
          </cell>
          <cell r="F298" t="str">
            <v>Baa3</v>
          </cell>
          <cell r="G298" t="str">
            <v>Foreign Currency Long Term Deposit Rating</v>
          </cell>
          <cell r="H298" t="str">
            <v>Negative</v>
          </cell>
          <cell r="I298">
            <v>48473566.259382799</v>
          </cell>
          <cell r="J298" t="str">
            <v>2013 YE</v>
          </cell>
          <cell r="K298" t="str">
            <v>U</v>
          </cell>
        </row>
        <row r="299">
          <cell r="A299" t="str">
            <v>HDFC Bank Limited</v>
          </cell>
          <cell r="B299" t="str">
            <v>India</v>
          </cell>
          <cell r="C299" t="str">
            <v>D+</v>
          </cell>
          <cell r="D299" t="str">
            <v>baa3</v>
          </cell>
          <cell r="E299" t="str">
            <v>baa3</v>
          </cell>
          <cell r="F299" t="str">
            <v>Baa3</v>
          </cell>
          <cell r="G299" t="str">
            <v>Foreign Currency Long Term Deposit Rating</v>
          </cell>
          <cell r="H299" t="str">
            <v>Stable</v>
          </cell>
          <cell r="I299">
            <v>82102895.203626394</v>
          </cell>
          <cell r="J299" t="str">
            <v>2013 YE</v>
          </cell>
          <cell r="K299" t="str">
            <v>U</v>
          </cell>
        </row>
        <row r="300">
          <cell r="A300" t="str">
            <v>ICICI Bank Limited</v>
          </cell>
          <cell r="B300" t="str">
            <v>India</v>
          </cell>
          <cell r="C300" t="str">
            <v>D+</v>
          </cell>
          <cell r="D300" t="str">
            <v>baa3</v>
          </cell>
          <cell r="E300" t="str">
            <v>baa3</v>
          </cell>
          <cell r="F300" t="str">
            <v>Baa3</v>
          </cell>
          <cell r="G300" t="str">
            <v>Foreign Currency Long Term Deposit Rating</v>
          </cell>
          <cell r="H300" t="str">
            <v>Stable</v>
          </cell>
          <cell r="I300">
            <v>98467535.473323494</v>
          </cell>
          <cell r="J300" t="str">
            <v>2012 YE</v>
          </cell>
          <cell r="K300" t="str">
            <v>U</v>
          </cell>
        </row>
        <row r="301">
          <cell r="A301" t="str">
            <v>IDBI Bank Ltd</v>
          </cell>
          <cell r="B301" t="str">
            <v>India</v>
          </cell>
          <cell r="C301" t="str">
            <v>D-</v>
          </cell>
          <cell r="D301" t="str">
            <v>ba3</v>
          </cell>
          <cell r="E301" t="str">
            <v>ba3</v>
          </cell>
          <cell r="F301" t="str">
            <v>Baa3</v>
          </cell>
          <cell r="G301" t="str">
            <v>Foreign Currency Long Term Deposit Rating</v>
          </cell>
          <cell r="H301" t="str">
            <v>Stable(m)</v>
          </cell>
          <cell r="I301">
            <v>54880393.5001816</v>
          </cell>
          <cell r="J301" t="str">
            <v>2013 YE</v>
          </cell>
          <cell r="K301" t="str">
            <v>U</v>
          </cell>
        </row>
        <row r="302">
          <cell r="A302" t="str">
            <v>Indian Overseas Bank</v>
          </cell>
          <cell r="B302" t="str">
            <v>India</v>
          </cell>
          <cell r="C302" t="str">
            <v>D-</v>
          </cell>
          <cell r="D302" t="str">
            <v>ba3</v>
          </cell>
          <cell r="E302" t="str">
            <v>ba3</v>
          </cell>
          <cell r="F302" t="str">
            <v>Baa3</v>
          </cell>
          <cell r="G302" t="str">
            <v>Foreign Currency Long Term Deposit Rating</v>
          </cell>
          <cell r="H302" t="str">
            <v>Negative</v>
          </cell>
          <cell r="I302">
            <v>46030368.821668103</v>
          </cell>
          <cell r="J302" t="str">
            <v>2013 YE</v>
          </cell>
          <cell r="K302" t="str">
            <v>U</v>
          </cell>
        </row>
        <row r="303">
          <cell r="A303" t="str">
            <v>Oriental Bank of Commerce</v>
          </cell>
          <cell r="B303" t="str">
            <v>India</v>
          </cell>
          <cell r="C303" t="str">
            <v>D</v>
          </cell>
          <cell r="D303" t="str">
            <v>ba2</v>
          </cell>
          <cell r="E303" t="str">
            <v>ba2</v>
          </cell>
          <cell r="F303" t="str">
            <v>Baa3</v>
          </cell>
          <cell r="G303" t="str">
            <v>Foreign Currency Long Term Deposit Rating</v>
          </cell>
          <cell r="H303" t="str">
            <v>Stable(m)</v>
          </cell>
          <cell r="I303">
            <v>36744899.798946202</v>
          </cell>
          <cell r="J303" t="str">
            <v>2013 YE</v>
          </cell>
          <cell r="K303" t="str">
            <v>U</v>
          </cell>
        </row>
        <row r="304">
          <cell r="A304" t="str">
            <v>Punjab National Bank</v>
          </cell>
          <cell r="B304" t="str">
            <v>India</v>
          </cell>
          <cell r="C304" t="str">
            <v>D-</v>
          </cell>
          <cell r="D304" t="str">
            <v>ba3</v>
          </cell>
          <cell r="E304" t="str">
            <v>ba3</v>
          </cell>
          <cell r="F304" t="str">
            <v>Baa3</v>
          </cell>
          <cell r="G304" t="str">
            <v>Foreign Currency Long Term Deposit Rating</v>
          </cell>
          <cell r="H304" t="str">
            <v>Stable</v>
          </cell>
          <cell r="I304">
            <v>91763990.120372996</v>
          </cell>
          <cell r="J304" t="str">
            <v>2013 YE</v>
          </cell>
          <cell r="K304" t="str">
            <v>U</v>
          </cell>
        </row>
        <row r="305">
          <cell r="A305" t="str">
            <v>State Bank of India</v>
          </cell>
          <cell r="B305" t="str">
            <v>India</v>
          </cell>
          <cell r="C305" t="str">
            <v>D+</v>
          </cell>
          <cell r="D305" t="str">
            <v>ba1</v>
          </cell>
          <cell r="E305" t="str">
            <v>ba1</v>
          </cell>
          <cell r="F305" t="str">
            <v>Baa3</v>
          </cell>
          <cell r="G305" t="str">
            <v>Foreign Currency Long Term Deposit Rating</v>
          </cell>
          <cell r="H305" t="str">
            <v>Stable(m)</v>
          </cell>
          <cell r="I305">
            <v>287207197.50639403</v>
          </cell>
          <cell r="J305" t="str">
            <v>2012 YE</v>
          </cell>
          <cell r="K305" t="str">
            <v>U</v>
          </cell>
        </row>
        <row r="306">
          <cell r="A306" t="str">
            <v>Syndicate Bank</v>
          </cell>
          <cell r="B306" t="str">
            <v>India</v>
          </cell>
          <cell r="C306" t="str">
            <v>D</v>
          </cell>
          <cell r="D306" t="str">
            <v>ba2</v>
          </cell>
          <cell r="E306" t="str">
            <v>ba2</v>
          </cell>
          <cell r="F306" t="str">
            <v>Baa3</v>
          </cell>
          <cell r="G306" t="str">
            <v>Foreign Currency Long Term Deposit Rating</v>
          </cell>
          <cell r="H306" t="str">
            <v>Stable(m)</v>
          </cell>
          <cell r="I306">
            <v>42016176.310549699</v>
          </cell>
          <cell r="J306" t="str">
            <v>2013 YE</v>
          </cell>
          <cell r="K306" t="str">
            <v>U</v>
          </cell>
        </row>
        <row r="307">
          <cell r="A307" t="str">
            <v>Union Bank of India</v>
          </cell>
          <cell r="B307" t="str">
            <v>India</v>
          </cell>
          <cell r="C307" t="str">
            <v>D</v>
          </cell>
          <cell r="D307" t="str">
            <v>ba2</v>
          </cell>
          <cell r="E307" t="str">
            <v>ba2</v>
          </cell>
          <cell r="F307" t="str">
            <v>Baa3</v>
          </cell>
          <cell r="G307" t="str">
            <v>Foreign Currency Long Term Deposit Rating</v>
          </cell>
          <cell r="H307" t="str">
            <v>Stable(m)</v>
          </cell>
          <cell r="I307">
            <v>59185570.094392501</v>
          </cell>
          <cell r="J307" t="str">
            <v>2013 YE</v>
          </cell>
          <cell r="K307" t="str">
            <v>U</v>
          </cell>
        </row>
        <row r="308">
          <cell r="A308" t="str">
            <v>Yes Bank Limited</v>
          </cell>
          <cell r="B308" t="str">
            <v>India</v>
          </cell>
          <cell r="C308" t="str">
            <v>D+</v>
          </cell>
          <cell r="D308" t="str">
            <v>ba1</v>
          </cell>
          <cell r="E308" t="str">
            <v>ba1</v>
          </cell>
          <cell r="F308" t="str">
            <v>Baa3</v>
          </cell>
          <cell r="G308" t="str">
            <v>Foreign Currency Long Term Deposit Rating</v>
          </cell>
          <cell r="H308" t="str">
            <v>Stable</v>
          </cell>
          <cell r="I308">
            <v>18184182.0735965</v>
          </cell>
          <cell r="J308" t="str">
            <v>2013 YE</v>
          </cell>
          <cell r="K308" t="str">
            <v>U</v>
          </cell>
        </row>
        <row r="309">
          <cell r="A309" t="str">
            <v>Bank Central Asia Tbk (P.T.)</v>
          </cell>
          <cell r="B309" t="str">
            <v>Indonesia</v>
          </cell>
          <cell r="C309" t="str">
            <v>D+</v>
          </cell>
          <cell r="D309" t="str">
            <v>baa3</v>
          </cell>
          <cell r="E309" t="str">
            <v>baa3</v>
          </cell>
          <cell r="F309" t="str">
            <v>Baa3</v>
          </cell>
          <cell r="G309" t="str">
            <v>Foreign Currency Long Term Deposit Rating</v>
          </cell>
          <cell r="H309" t="str">
            <v>Stable</v>
          </cell>
          <cell r="I309">
            <v>40781346.763410002</v>
          </cell>
          <cell r="J309" t="str">
            <v>2013 YE</v>
          </cell>
          <cell r="K309" t="str">
            <v>C</v>
          </cell>
        </row>
        <row r="310">
          <cell r="A310" t="str">
            <v>Bank Danamon Indonesia TBK (P.T.)</v>
          </cell>
          <cell r="B310" t="str">
            <v>Indonesia</v>
          </cell>
          <cell r="C310" t="str">
            <v>D</v>
          </cell>
          <cell r="D310" t="str">
            <v>ba2</v>
          </cell>
          <cell r="E310" t="str">
            <v>ba1</v>
          </cell>
          <cell r="F310" t="str">
            <v>Baa3</v>
          </cell>
          <cell r="G310" t="str">
            <v>Foreign Currency Long Term Deposit Rating</v>
          </cell>
          <cell r="H310" t="str">
            <v>Stable</v>
          </cell>
          <cell r="I310">
            <v>15138782.885159999</v>
          </cell>
          <cell r="J310" t="str">
            <v>2013 YE</v>
          </cell>
          <cell r="K310" t="str">
            <v>C</v>
          </cell>
        </row>
        <row r="311">
          <cell r="A311" t="str">
            <v>Bank Mandiri (P.T.)</v>
          </cell>
          <cell r="B311" t="str">
            <v>Indonesia</v>
          </cell>
          <cell r="C311" t="str">
            <v>D+</v>
          </cell>
          <cell r="D311" t="str">
            <v>ba1</v>
          </cell>
          <cell r="E311" t="str">
            <v>ba1</v>
          </cell>
          <cell r="F311" t="str">
            <v>Baa3</v>
          </cell>
          <cell r="G311" t="str">
            <v>Foreign Currency Long Term Deposit Rating</v>
          </cell>
          <cell r="H311" t="str">
            <v>Stable</v>
          </cell>
          <cell r="I311">
            <v>60238807.443539999</v>
          </cell>
          <cell r="J311" t="str">
            <v>2013 YE</v>
          </cell>
          <cell r="K311" t="str">
            <v>C</v>
          </cell>
        </row>
        <row r="312">
          <cell r="A312" t="str">
            <v>Bank Negara Indonesia TBK (P.T.)</v>
          </cell>
          <cell r="B312" t="str">
            <v>Indonesia</v>
          </cell>
          <cell r="C312" t="str">
            <v>D</v>
          </cell>
          <cell r="D312" t="str">
            <v>ba2</v>
          </cell>
          <cell r="E312" t="str">
            <v>ba2</v>
          </cell>
          <cell r="F312" t="str">
            <v>Baa3</v>
          </cell>
          <cell r="G312" t="str">
            <v>Foreign Currency Long Term Deposit Rating</v>
          </cell>
          <cell r="H312" t="str">
            <v>Stable(m)</v>
          </cell>
          <cell r="I312">
            <v>31771426.14855</v>
          </cell>
          <cell r="J312" t="str">
            <v>2013 YE</v>
          </cell>
          <cell r="K312" t="str">
            <v>C</v>
          </cell>
        </row>
        <row r="313">
          <cell r="A313" t="str">
            <v>Bank Permata TBK (P.T.)</v>
          </cell>
          <cell r="B313" t="str">
            <v>Indonesia</v>
          </cell>
          <cell r="C313" t="str">
            <v>D</v>
          </cell>
          <cell r="D313" t="str">
            <v>ba2</v>
          </cell>
          <cell r="E313" t="str">
            <v>ba1</v>
          </cell>
          <cell r="F313" t="str">
            <v>Baa3</v>
          </cell>
          <cell r="G313" t="str">
            <v>Foreign Currency Long Term Deposit Rating</v>
          </cell>
          <cell r="H313" t="str">
            <v>Stable</v>
          </cell>
          <cell r="I313">
            <v>13626573.37074</v>
          </cell>
          <cell r="J313" t="str">
            <v>2013 YE</v>
          </cell>
          <cell r="K313" t="str">
            <v>C</v>
          </cell>
        </row>
        <row r="314">
          <cell r="A314" t="str">
            <v>Bank Rakyat Indonesia (P.T.)</v>
          </cell>
          <cell r="B314" t="str">
            <v>Indonesia</v>
          </cell>
          <cell r="C314" t="str">
            <v>D+</v>
          </cell>
          <cell r="D314" t="str">
            <v>baa3</v>
          </cell>
          <cell r="E314" t="str">
            <v>baa3</v>
          </cell>
          <cell r="F314" t="str">
            <v>Baa3</v>
          </cell>
          <cell r="G314" t="str">
            <v>Foreign Currency Long Term Deposit Rating</v>
          </cell>
          <cell r="H314" t="str">
            <v>Stable</v>
          </cell>
          <cell r="I314">
            <v>51453451.029420003</v>
          </cell>
          <cell r="J314" t="str">
            <v>2013 YE</v>
          </cell>
          <cell r="K314" t="str">
            <v>C</v>
          </cell>
        </row>
        <row r="315">
          <cell r="A315" t="str">
            <v>Bank Tabungan Negara (P.T.)</v>
          </cell>
          <cell r="B315" t="str">
            <v>Indonesia</v>
          </cell>
          <cell r="C315" t="str">
            <v>D</v>
          </cell>
          <cell r="D315" t="str">
            <v>ba2</v>
          </cell>
          <cell r="E315" t="str">
            <v>ba2</v>
          </cell>
          <cell r="F315" t="str">
            <v>Baa3</v>
          </cell>
          <cell r="G315" t="str">
            <v>Foreign Currency Long Term Deposit Rating</v>
          </cell>
          <cell r="H315" t="str">
            <v>Stable</v>
          </cell>
          <cell r="I315">
            <v>10778216.7141</v>
          </cell>
          <cell r="J315" t="str">
            <v>2013 YE</v>
          </cell>
          <cell r="K315" t="str">
            <v>C</v>
          </cell>
        </row>
        <row r="316">
          <cell r="A316" t="str">
            <v>Pan Indonesia Bank TBK (P.T.)</v>
          </cell>
          <cell r="B316" t="str">
            <v>Indonesia</v>
          </cell>
          <cell r="C316" t="str">
            <v>D</v>
          </cell>
          <cell r="D316" t="str">
            <v>ba2</v>
          </cell>
          <cell r="E316" t="str">
            <v>ba2</v>
          </cell>
          <cell r="F316" t="str">
            <v>Baa3</v>
          </cell>
          <cell r="G316" t="str">
            <v>Foreign Currency Long Term Deposit Rating</v>
          </cell>
          <cell r="H316" t="str">
            <v>Stable</v>
          </cell>
          <cell r="I316">
            <v>13480446.84426</v>
          </cell>
          <cell r="J316" t="str">
            <v>2013 YE</v>
          </cell>
          <cell r="K316" t="str">
            <v>C</v>
          </cell>
        </row>
        <row r="317">
          <cell r="A317" t="str">
            <v>PT Bank CIMB Niaga Tbk</v>
          </cell>
          <cell r="B317" t="str">
            <v>Indonesia</v>
          </cell>
          <cell r="C317" t="str">
            <v>D</v>
          </cell>
          <cell r="D317" t="str">
            <v>ba2</v>
          </cell>
          <cell r="E317" t="str">
            <v>ba1</v>
          </cell>
          <cell r="F317" t="str">
            <v>Baa3</v>
          </cell>
          <cell r="G317" t="str">
            <v>Foreign Currency Long Term Deposit Rating</v>
          </cell>
          <cell r="H317" t="str">
            <v>Stable</v>
          </cell>
          <cell r="I317">
            <v>17984252.82753</v>
          </cell>
          <cell r="J317" t="str">
            <v>2013 YE</v>
          </cell>
          <cell r="K317" t="str">
            <v>C</v>
          </cell>
        </row>
        <row r="318">
          <cell r="A318" t="str">
            <v>Allied Irish Banks, p.l.c.</v>
          </cell>
          <cell r="B318" t="str">
            <v>Ireland</v>
          </cell>
          <cell r="C318" t="str">
            <v>E+</v>
          </cell>
          <cell r="D318" t="str">
            <v>b2</v>
          </cell>
          <cell r="E318" t="str">
            <v>b2</v>
          </cell>
          <cell r="F318" t="str">
            <v>Ba3</v>
          </cell>
          <cell r="G318" t="str">
            <v>Foreign Currency Long Term Deposit Rating</v>
          </cell>
          <cell r="H318" t="str">
            <v>Negative(m)</v>
          </cell>
          <cell r="I318">
            <v>159522956.97878999</v>
          </cell>
          <cell r="J318" t="str">
            <v>2013 YE</v>
          </cell>
          <cell r="K318" t="str">
            <v>C</v>
          </cell>
        </row>
        <row r="319">
          <cell r="A319" t="str">
            <v>Bank of Ireland</v>
          </cell>
          <cell r="B319" t="str">
            <v>Ireland</v>
          </cell>
          <cell r="C319" t="str">
            <v>E+</v>
          </cell>
          <cell r="D319" t="str">
            <v>b1</v>
          </cell>
          <cell r="E319" t="str">
            <v>b1</v>
          </cell>
          <cell r="F319" t="str">
            <v>Ba2</v>
          </cell>
          <cell r="G319" t="str">
            <v>Foreign Currency Long Term Deposit Rating</v>
          </cell>
          <cell r="H319" t="str">
            <v>Negative</v>
          </cell>
          <cell r="I319">
            <v>176678333.75828999</v>
          </cell>
          <cell r="J319" t="str">
            <v>2013 YE</v>
          </cell>
          <cell r="K319" t="str">
            <v>C</v>
          </cell>
        </row>
        <row r="320">
          <cell r="A320" t="str">
            <v>DEPFA ACS BANK</v>
          </cell>
          <cell r="B320" t="str">
            <v>Ireland</v>
          </cell>
          <cell r="C320" t="str">
            <v>E</v>
          </cell>
          <cell r="D320" t="str">
            <v>caa2</v>
          </cell>
          <cell r="E320" t="str">
            <v>caa2</v>
          </cell>
          <cell r="F320" t="str">
            <v>Baa3</v>
          </cell>
          <cell r="G320" t="str">
            <v>Foreign Currency Long Term Deposit Rating</v>
          </cell>
          <cell r="H320" t="str">
            <v>Negative</v>
          </cell>
          <cell r="I320">
            <v>44952598.929930001</v>
          </cell>
          <cell r="J320" t="str">
            <v>2013 YE</v>
          </cell>
          <cell r="K320" t="str">
            <v>U</v>
          </cell>
        </row>
        <row r="321">
          <cell r="A321" t="str">
            <v>DEPFA Bank plc</v>
          </cell>
          <cell r="B321" t="str">
            <v>Ireland</v>
          </cell>
          <cell r="C321" t="str">
            <v>E</v>
          </cell>
          <cell r="D321" t="str">
            <v>caa2</v>
          </cell>
          <cell r="E321" t="str">
            <v>caa2</v>
          </cell>
          <cell r="F321" t="str">
            <v>Baa3</v>
          </cell>
          <cell r="G321" t="str">
            <v>Foreign Currency Long Term Deposit Rating</v>
          </cell>
          <cell r="H321" t="str">
            <v>Negative(m)</v>
          </cell>
          <cell r="I321">
            <v>67692774.270659998</v>
          </cell>
          <cell r="J321" t="str">
            <v>2013 YE</v>
          </cell>
          <cell r="K321" t="str">
            <v>C</v>
          </cell>
        </row>
        <row r="322">
          <cell r="A322" t="str">
            <v>DZ-Bank Ireland plc</v>
          </cell>
          <cell r="B322" t="str">
            <v>Ireland</v>
          </cell>
          <cell r="C322" t="str">
            <v>C-</v>
          </cell>
          <cell r="D322" t="str">
            <v>baa2</v>
          </cell>
          <cell r="E322" t="str">
            <v>a3</v>
          </cell>
          <cell r="F322">
            <v>0</v>
          </cell>
          <cell r="G322">
            <v>0</v>
          </cell>
          <cell r="H322" t="str">
            <v>Stable</v>
          </cell>
          <cell r="I322">
            <v>2989334.7383921999</v>
          </cell>
          <cell r="J322" t="str">
            <v>2013 YE</v>
          </cell>
          <cell r="K322" t="str">
            <v>U</v>
          </cell>
        </row>
        <row r="323">
          <cell r="A323" t="str">
            <v>EBS Ltd</v>
          </cell>
          <cell r="B323" t="str">
            <v>Ireland</v>
          </cell>
          <cell r="C323" t="str">
            <v>E+</v>
          </cell>
          <cell r="D323" t="str">
            <v>b2</v>
          </cell>
          <cell r="E323" t="str">
            <v>b2</v>
          </cell>
          <cell r="F323" t="str">
            <v>Ba3</v>
          </cell>
          <cell r="G323" t="str">
            <v>Foreign Currency Long Term Deposit Rating</v>
          </cell>
          <cell r="H323" t="str">
            <v>Negative(m)</v>
          </cell>
          <cell r="I323">
            <v>21514831.86764</v>
          </cell>
          <cell r="J323" t="str">
            <v>2012 YE</v>
          </cell>
          <cell r="K323" t="str">
            <v>C</v>
          </cell>
        </row>
        <row r="324">
          <cell r="A324" t="str">
            <v>Hewlett-Packard International Bank Plc</v>
          </cell>
          <cell r="B324" t="str">
            <v>Ireland</v>
          </cell>
          <cell r="C324" t="str">
            <v>C-</v>
          </cell>
          <cell r="D324" t="str">
            <v>baa1</v>
          </cell>
          <cell r="E324" t="str">
            <v>baa1</v>
          </cell>
          <cell r="F324" t="str">
            <v>Baa1</v>
          </cell>
          <cell r="G324" t="str">
            <v>Foreign Currency Long Term Deposit Rating</v>
          </cell>
          <cell r="H324" t="str">
            <v>Negative(m)</v>
          </cell>
          <cell r="I324">
            <v>3883554</v>
          </cell>
          <cell r="J324" t="str">
            <v>2013 YE</v>
          </cell>
          <cell r="K324" t="str">
            <v>C</v>
          </cell>
        </row>
        <row r="325">
          <cell r="A325" t="str">
            <v>ICS Building Society</v>
          </cell>
          <cell r="B325" t="str">
            <v>Ireland</v>
          </cell>
          <cell r="C325" t="str">
            <v>E+</v>
          </cell>
          <cell r="D325" t="str">
            <v>b1</v>
          </cell>
          <cell r="E325" t="str">
            <v>b1</v>
          </cell>
          <cell r="F325" t="str">
            <v>Ba2</v>
          </cell>
          <cell r="G325" t="str">
            <v>Foreign Currency Long Term Deposit Rating</v>
          </cell>
          <cell r="H325" t="str">
            <v>Negative</v>
          </cell>
          <cell r="I325">
            <v>8428833.2088012006</v>
          </cell>
          <cell r="J325" t="str">
            <v>2012 YE</v>
          </cell>
          <cell r="K325" t="str">
            <v>C</v>
          </cell>
        </row>
        <row r="326">
          <cell r="A326" t="str">
            <v>KBC Bank Ireland PLC</v>
          </cell>
          <cell r="B326" t="str">
            <v>Ireland</v>
          </cell>
          <cell r="C326" t="str">
            <v>E+</v>
          </cell>
          <cell r="D326" t="str">
            <v>b3</v>
          </cell>
          <cell r="E326" t="str">
            <v>ba1</v>
          </cell>
          <cell r="F326" t="str">
            <v>Ba1</v>
          </cell>
          <cell r="G326" t="str">
            <v>Foreign Currency Long Term Deposit Rating</v>
          </cell>
          <cell r="H326" t="str">
            <v>Negative</v>
          </cell>
          <cell r="I326">
            <v>22626092.248040002</v>
          </cell>
          <cell r="J326" t="str">
            <v>2012 YE</v>
          </cell>
          <cell r="K326" t="str">
            <v>C</v>
          </cell>
        </row>
        <row r="327">
          <cell r="A327" t="str">
            <v>Permanent tsb p.l.c.</v>
          </cell>
          <cell r="B327" t="str">
            <v>Ireland</v>
          </cell>
          <cell r="C327" t="str">
            <v>E</v>
          </cell>
          <cell r="D327" t="str">
            <v>caa3</v>
          </cell>
          <cell r="E327" t="str">
            <v>caa3</v>
          </cell>
          <cell r="F327" t="str">
            <v>B3</v>
          </cell>
          <cell r="G327" t="str">
            <v>Foreign Currency Long Term Deposit Rating</v>
          </cell>
          <cell r="H327" t="str">
            <v>Negative(m)</v>
          </cell>
          <cell r="I327">
            <v>51811993.757909998</v>
          </cell>
          <cell r="J327" t="str">
            <v>2013 YE</v>
          </cell>
          <cell r="K327" t="str">
            <v>C</v>
          </cell>
        </row>
        <row r="328">
          <cell r="A328" t="str">
            <v>Ulster Bank Ireland Limited</v>
          </cell>
          <cell r="B328" t="str">
            <v>Ireland</v>
          </cell>
          <cell r="C328" t="str">
            <v>E+</v>
          </cell>
          <cell r="D328" t="str">
            <v>b3</v>
          </cell>
          <cell r="E328" t="str">
            <v>baa3</v>
          </cell>
          <cell r="F328" t="str">
            <v>Baa3</v>
          </cell>
          <cell r="G328" t="str">
            <v>Foreign Currency Long Term Deposit Rating</v>
          </cell>
          <cell r="H328" t="str">
            <v>Negative(m)</v>
          </cell>
          <cell r="I328">
            <v>48744695.066249996</v>
          </cell>
          <cell r="J328" t="str">
            <v>2013 YE</v>
          </cell>
          <cell r="K328" t="str">
            <v>C</v>
          </cell>
        </row>
        <row r="329">
          <cell r="A329" t="str">
            <v>WGZ Bank Ireland Plc</v>
          </cell>
          <cell r="B329" t="str">
            <v>Ireland</v>
          </cell>
          <cell r="C329" t="str">
            <v>C-</v>
          </cell>
          <cell r="D329" t="str">
            <v>baa2</v>
          </cell>
          <cell r="E329" t="str">
            <v>a3</v>
          </cell>
          <cell r="F329" t="str">
            <v>A3</v>
          </cell>
          <cell r="G329" t="str">
            <v>Foreign Currency Long Term Deposit Rating</v>
          </cell>
          <cell r="H329" t="str">
            <v>Stable</v>
          </cell>
          <cell r="I329">
            <v>4120937.8393157702</v>
          </cell>
          <cell r="J329" t="str">
            <v>2013 YE</v>
          </cell>
          <cell r="K329" t="str">
            <v>C</v>
          </cell>
        </row>
        <row r="330">
          <cell r="A330" t="str">
            <v>Nedbank Private Wealth Limited</v>
          </cell>
          <cell r="B330" t="str">
            <v>Isle of Man</v>
          </cell>
          <cell r="C330" t="str">
            <v>D+</v>
          </cell>
          <cell r="D330" t="str">
            <v>baa3</v>
          </cell>
          <cell r="E330" t="str">
            <v>baa2</v>
          </cell>
          <cell r="F330" t="str">
            <v>Baa2</v>
          </cell>
          <cell r="G330" t="str">
            <v>Foreign Currency Long Term Deposit Rating</v>
          </cell>
          <cell r="H330" t="str">
            <v>Negative</v>
          </cell>
          <cell r="I330">
            <v>1694804.3087637599</v>
          </cell>
          <cell r="J330" t="str">
            <v>2013 YE</v>
          </cell>
          <cell r="K330" t="str">
            <v>C</v>
          </cell>
        </row>
        <row r="331">
          <cell r="A331" t="str">
            <v>Bank Hapoalim B.M.</v>
          </cell>
          <cell r="B331" t="str">
            <v>Israel</v>
          </cell>
          <cell r="C331" t="str">
            <v>C-</v>
          </cell>
          <cell r="D331" t="str">
            <v>baa2</v>
          </cell>
          <cell r="E331" t="str">
            <v>baa2</v>
          </cell>
          <cell r="F331" t="str">
            <v>A2</v>
          </cell>
          <cell r="G331" t="str">
            <v>Foreign Currency Long Term Deposit Rating</v>
          </cell>
          <cell r="H331" t="str">
            <v>Stable</v>
          </cell>
          <cell r="I331">
            <v>109549408.74686</v>
          </cell>
          <cell r="J331" t="str">
            <v>2013 YE</v>
          </cell>
          <cell r="K331" t="str">
            <v>C</v>
          </cell>
        </row>
        <row r="332">
          <cell r="A332" t="str">
            <v>Bank Leumi</v>
          </cell>
          <cell r="B332" t="str">
            <v>Israel</v>
          </cell>
          <cell r="C332" t="str">
            <v>C-</v>
          </cell>
          <cell r="D332" t="str">
            <v>baa2</v>
          </cell>
          <cell r="E332" t="str">
            <v>baa2</v>
          </cell>
          <cell r="F332" t="str">
            <v>A2</v>
          </cell>
          <cell r="G332" t="str">
            <v>Foreign Currency Long Term Deposit Rating</v>
          </cell>
          <cell r="H332" t="str">
            <v>Stable</v>
          </cell>
          <cell r="I332">
            <v>107853643.8476</v>
          </cell>
          <cell r="J332" t="str">
            <v>2013 YE</v>
          </cell>
          <cell r="K332" t="str">
            <v>C</v>
          </cell>
        </row>
        <row r="333">
          <cell r="A333" t="str">
            <v>First International Bank of Israel</v>
          </cell>
          <cell r="B333" t="str">
            <v>Israel</v>
          </cell>
          <cell r="C333" t="str">
            <v>D+</v>
          </cell>
          <cell r="D333" t="str">
            <v>baa3</v>
          </cell>
          <cell r="E333" t="str">
            <v>baa3</v>
          </cell>
          <cell r="F333" t="str">
            <v>A3</v>
          </cell>
          <cell r="G333" t="str">
            <v>Foreign Currency Long Term Deposit Rating</v>
          </cell>
          <cell r="H333" t="str">
            <v>Stable</v>
          </cell>
          <cell r="I333">
            <v>32008930.955230001</v>
          </cell>
          <cell r="J333" t="str">
            <v>2013 YE</v>
          </cell>
          <cell r="K333" t="str">
            <v>C</v>
          </cell>
        </row>
        <row r="334">
          <cell r="A334" t="str">
            <v>Israel Discount Bank</v>
          </cell>
          <cell r="B334" t="str">
            <v>Israel</v>
          </cell>
          <cell r="C334" t="str">
            <v>D+</v>
          </cell>
          <cell r="D334" t="str">
            <v>baa3</v>
          </cell>
          <cell r="E334" t="str">
            <v>baa3</v>
          </cell>
          <cell r="F334" t="str">
            <v>A3</v>
          </cell>
          <cell r="G334" t="str">
            <v>Foreign Currency Long Term Deposit Rating</v>
          </cell>
          <cell r="H334" t="str">
            <v>Negative(m)</v>
          </cell>
          <cell r="I334">
            <v>57766349.414870001</v>
          </cell>
          <cell r="J334" t="str">
            <v>2013 YE</v>
          </cell>
          <cell r="K334" t="str">
            <v>C</v>
          </cell>
        </row>
        <row r="335">
          <cell r="A335" t="str">
            <v>Mizrahi Tefahot Bank</v>
          </cell>
          <cell r="B335" t="str">
            <v>Israel</v>
          </cell>
          <cell r="C335" t="str">
            <v>C-</v>
          </cell>
          <cell r="D335" t="str">
            <v>baa2</v>
          </cell>
          <cell r="E335" t="str">
            <v>baa2</v>
          </cell>
          <cell r="F335" t="str">
            <v>A2</v>
          </cell>
          <cell r="G335" t="str">
            <v>Foreign Currency Long Term Deposit Rating</v>
          </cell>
          <cell r="H335" t="str">
            <v>Negative</v>
          </cell>
          <cell r="I335">
            <v>51746758.554329999</v>
          </cell>
          <cell r="J335" t="str">
            <v>2013 YE</v>
          </cell>
          <cell r="K335" t="str">
            <v>C</v>
          </cell>
        </row>
        <row r="336">
          <cell r="A336" t="str">
            <v>Banca Carige S.p.A.</v>
          </cell>
          <cell r="B336" t="str">
            <v>Italy</v>
          </cell>
          <cell r="C336" t="str">
            <v>E</v>
          </cell>
          <cell r="D336" t="str">
            <v>caa3</v>
          </cell>
          <cell r="E336" t="str">
            <v>caa3</v>
          </cell>
          <cell r="F336" t="str">
            <v>Caa1</v>
          </cell>
          <cell r="G336" t="str">
            <v>Foreign Currency Long Term Deposit Rating</v>
          </cell>
          <cell r="H336" t="str">
            <v>Negative</v>
          </cell>
          <cell r="I336">
            <v>58088898.0919853</v>
          </cell>
          <cell r="J336" t="str">
            <v>2013 YE</v>
          </cell>
          <cell r="K336" t="str">
            <v>C</v>
          </cell>
        </row>
        <row r="337">
          <cell r="A337" t="str">
            <v>Banca del Mezzogiorno - MedioCredito Centrale</v>
          </cell>
          <cell r="B337" t="str">
            <v>Italy</v>
          </cell>
          <cell r="C337" t="str">
            <v>D-</v>
          </cell>
          <cell r="D337" t="str">
            <v>ba3</v>
          </cell>
          <cell r="E337" t="str">
            <v>ba1</v>
          </cell>
          <cell r="F337" t="str">
            <v>Ba1</v>
          </cell>
          <cell r="G337" t="str">
            <v>Foreign Currency Long Term Deposit Rating</v>
          </cell>
          <cell r="H337" t="str">
            <v>Negative</v>
          </cell>
          <cell r="I337">
            <v>1839810.5218344401</v>
          </cell>
          <cell r="J337" t="str">
            <v>2013 YE</v>
          </cell>
          <cell r="K337" t="str">
            <v>U</v>
          </cell>
        </row>
        <row r="338">
          <cell r="A338" t="str">
            <v>Banca IMI Spa</v>
          </cell>
          <cell r="B338" t="str">
            <v>Italy</v>
          </cell>
          <cell r="C338" t="str">
            <v>D+</v>
          </cell>
          <cell r="D338" t="str">
            <v>baa3</v>
          </cell>
          <cell r="E338" t="str">
            <v>baa3</v>
          </cell>
          <cell r="F338" t="str">
            <v>Baa2</v>
          </cell>
          <cell r="G338" t="str">
            <v>Foreign Currency Long Term Deposit Rating</v>
          </cell>
          <cell r="H338" t="str">
            <v>Stable</v>
          </cell>
          <cell r="I338">
            <v>190240237.83808699</v>
          </cell>
          <cell r="J338" t="str">
            <v>2013 YE</v>
          </cell>
          <cell r="K338" t="str">
            <v>C</v>
          </cell>
        </row>
        <row r="339">
          <cell r="A339" t="str">
            <v>Banca Italease S.p.A.</v>
          </cell>
          <cell r="B339" t="str">
            <v>Italy</v>
          </cell>
          <cell r="C339" t="str">
            <v>E+</v>
          </cell>
          <cell r="D339" t="str">
            <v>b3</v>
          </cell>
          <cell r="E339" t="str">
            <v>b3</v>
          </cell>
          <cell r="F339" t="str">
            <v>Ba3</v>
          </cell>
          <cell r="G339" t="str">
            <v>Foreign Currency Long Term Deposit Rating</v>
          </cell>
          <cell r="H339" t="str">
            <v>Negative(m)</v>
          </cell>
          <cell r="I339">
            <v>11463181.4258046</v>
          </cell>
          <cell r="J339" t="str">
            <v>2013 YE</v>
          </cell>
          <cell r="K339" t="str">
            <v>C</v>
          </cell>
        </row>
        <row r="340">
          <cell r="A340" t="str">
            <v>Banca Monte dei Paschi di Siena S.p.A.</v>
          </cell>
          <cell r="B340" t="str">
            <v>Italy</v>
          </cell>
          <cell r="C340" t="str">
            <v>E</v>
          </cell>
          <cell r="D340" t="str">
            <v>caa2</v>
          </cell>
          <cell r="E340" t="str">
            <v>caa2</v>
          </cell>
          <cell r="F340" t="str">
            <v>B2</v>
          </cell>
          <cell r="G340" t="str">
            <v>Foreign Currency Long Term Deposit Rating</v>
          </cell>
          <cell r="H340" t="str">
            <v>Negative</v>
          </cell>
          <cell r="I340">
            <v>274356372.11241901</v>
          </cell>
          <cell r="J340" t="str">
            <v>2013 YE</v>
          </cell>
          <cell r="K340" t="str">
            <v>C</v>
          </cell>
        </row>
        <row r="341">
          <cell r="A341" t="str">
            <v>Banca Nazionale Del Lavoro S.P.A.</v>
          </cell>
          <cell r="B341" t="str">
            <v>Italy</v>
          </cell>
          <cell r="C341" t="str">
            <v>D+</v>
          </cell>
          <cell r="D341" t="str">
            <v>ba1</v>
          </cell>
          <cell r="E341" t="str">
            <v>baa2</v>
          </cell>
          <cell r="F341" t="str">
            <v>Baa2</v>
          </cell>
          <cell r="G341" t="str">
            <v>Foreign Currency Long Term Deposit Rating</v>
          </cell>
          <cell r="H341" t="str">
            <v>Stable(m)</v>
          </cell>
          <cell r="I341">
            <v>116990743.86979701</v>
          </cell>
          <cell r="J341" t="str">
            <v>2013 YE</v>
          </cell>
          <cell r="K341" t="str">
            <v>C</v>
          </cell>
        </row>
        <row r="342">
          <cell r="A342" t="str">
            <v>Banca Popolare dell'Alto Adige-Suedtir.Volksb</v>
          </cell>
          <cell r="B342" t="str">
            <v>Italy</v>
          </cell>
          <cell r="C342" t="str">
            <v>D+</v>
          </cell>
          <cell r="D342" t="str">
            <v>ba1</v>
          </cell>
          <cell r="E342" t="str">
            <v>ba1</v>
          </cell>
          <cell r="F342" t="str">
            <v>Ba1</v>
          </cell>
          <cell r="G342" t="str">
            <v>Foreign Currency Long Term Deposit Rating</v>
          </cell>
          <cell r="H342" t="str">
            <v>Negative</v>
          </cell>
          <cell r="I342">
            <v>8409591.7941527292</v>
          </cell>
          <cell r="J342" t="str">
            <v>2013 YE</v>
          </cell>
          <cell r="K342" t="str">
            <v>C</v>
          </cell>
        </row>
        <row r="343">
          <cell r="A343" t="str">
            <v>Banca Popolare di Milano S.C.a r.l.</v>
          </cell>
          <cell r="B343" t="str">
            <v>Italy</v>
          </cell>
          <cell r="C343" t="str">
            <v>E+</v>
          </cell>
          <cell r="D343" t="str">
            <v>b2</v>
          </cell>
          <cell r="E343" t="str">
            <v>b2</v>
          </cell>
          <cell r="F343" t="str">
            <v>B1</v>
          </cell>
          <cell r="G343" t="str">
            <v>Foreign Currency Long Term Deposit Rating</v>
          </cell>
          <cell r="H343" t="str">
            <v>Negative(m)</v>
          </cell>
          <cell r="I343">
            <v>68006005.269757405</v>
          </cell>
          <cell r="J343" t="str">
            <v>2013 YE</v>
          </cell>
          <cell r="K343" t="str">
            <v>C</v>
          </cell>
        </row>
        <row r="344">
          <cell r="A344" t="str">
            <v>Banca Sella Holding</v>
          </cell>
          <cell r="B344" t="str">
            <v>Italy</v>
          </cell>
          <cell r="C344" t="str">
            <v>D</v>
          </cell>
          <cell r="D344" t="str">
            <v>ba2</v>
          </cell>
          <cell r="E344" t="str">
            <v>ba2</v>
          </cell>
          <cell r="F344" t="str">
            <v>Ba1</v>
          </cell>
          <cell r="G344" t="str">
            <v>Foreign Currency Long Term Deposit Rating</v>
          </cell>
          <cell r="H344" t="str">
            <v>Negative</v>
          </cell>
          <cell r="I344">
            <v>18409990.1326712</v>
          </cell>
          <cell r="J344" t="str">
            <v>2013 YE</v>
          </cell>
          <cell r="K344" t="str">
            <v>C</v>
          </cell>
        </row>
        <row r="345">
          <cell r="A345" t="str">
            <v>Banco Popolare Societa Cooperativa</v>
          </cell>
          <cell r="B345" t="str">
            <v>Italy</v>
          </cell>
          <cell r="C345" t="str">
            <v>E+</v>
          </cell>
          <cell r="D345" t="str">
            <v>b3</v>
          </cell>
          <cell r="E345" t="str">
            <v>b3</v>
          </cell>
          <cell r="F345" t="str">
            <v>Ba3</v>
          </cell>
          <cell r="G345" t="str">
            <v>Foreign Currency Long Term Deposit Rating</v>
          </cell>
          <cell r="H345" t="str">
            <v>Negative(m)</v>
          </cell>
          <cell r="I345">
            <v>173679452.638345</v>
          </cell>
          <cell r="J345" t="str">
            <v>2013 YE</v>
          </cell>
          <cell r="K345" t="str">
            <v>C</v>
          </cell>
        </row>
        <row r="346">
          <cell r="A346" t="str">
            <v>Cassa Centrale Banca-Credito Coop d Nord Est</v>
          </cell>
          <cell r="B346" t="str">
            <v>Italy</v>
          </cell>
          <cell r="C346" t="str">
            <v>D+</v>
          </cell>
          <cell r="D346" t="str">
            <v>baa3</v>
          </cell>
          <cell r="E346" t="str">
            <v>baa3</v>
          </cell>
          <cell r="F346" t="str">
            <v>Baa3</v>
          </cell>
          <cell r="G346" t="str">
            <v>Foreign Currency Long Term Deposit Rating</v>
          </cell>
          <cell r="H346" t="str">
            <v>Negative</v>
          </cell>
          <cell r="I346">
            <v>12532851.5496413</v>
          </cell>
          <cell r="J346" t="str">
            <v>2013 YE</v>
          </cell>
          <cell r="K346" t="str">
            <v>C</v>
          </cell>
        </row>
        <row r="347">
          <cell r="A347" t="str">
            <v>Cassa Centrale Raiffeisen dell'Alto Adige</v>
          </cell>
          <cell r="B347" t="str">
            <v>Italy</v>
          </cell>
          <cell r="C347" t="str">
            <v>D+</v>
          </cell>
          <cell r="D347" t="str">
            <v>baa3</v>
          </cell>
          <cell r="E347" t="str">
            <v>baa3</v>
          </cell>
          <cell r="F347" t="str">
            <v>Baa3</v>
          </cell>
          <cell r="G347" t="str">
            <v>Foreign Currency Long Term Deposit Rating</v>
          </cell>
          <cell r="H347" t="str">
            <v>Negative</v>
          </cell>
          <cell r="I347">
            <v>4211192.1346247001</v>
          </cell>
          <cell r="J347" t="str">
            <v>2013 YE</v>
          </cell>
          <cell r="K347" t="str">
            <v>C</v>
          </cell>
        </row>
        <row r="348">
          <cell r="A348" t="str">
            <v>Cassa di Risp.di Bolzano-Sudtiroler Sparkasse</v>
          </cell>
          <cell r="B348" t="str">
            <v>Italy</v>
          </cell>
          <cell r="C348" t="str">
            <v>D+</v>
          </cell>
          <cell r="D348" t="str">
            <v>ba1</v>
          </cell>
          <cell r="E348" t="str">
            <v>ba1</v>
          </cell>
          <cell r="F348" t="str">
            <v>Ba1</v>
          </cell>
          <cell r="G348" t="str">
            <v>Foreign Currency Long Term Deposit Rating</v>
          </cell>
          <cell r="H348" t="str">
            <v>Negative</v>
          </cell>
          <cell r="I348">
            <v>12394774.8805498</v>
          </cell>
          <cell r="J348" t="str">
            <v>2013 YE</v>
          </cell>
          <cell r="K348" t="str">
            <v>C</v>
          </cell>
        </row>
        <row r="349">
          <cell r="A349" t="str">
            <v>Cassa Di Risparmio Di Parma E Piacenza S.P.A.</v>
          </cell>
          <cell r="B349" t="str">
            <v>Italy</v>
          </cell>
          <cell r="C349" t="str">
            <v>D+</v>
          </cell>
          <cell r="D349" t="str">
            <v>baa3</v>
          </cell>
          <cell r="E349" t="str">
            <v>baa2</v>
          </cell>
          <cell r="F349" t="str">
            <v>Baa2</v>
          </cell>
          <cell r="G349" t="str">
            <v>Foreign Currency Long Term Deposit Rating</v>
          </cell>
          <cell r="H349" t="str">
            <v>Stable(m)</v>
          </cell>
          <cell r="I349">
            <v>69121310.073769495</v>
          </cell>
          <cell r="J349" t="str">
            <v>2013 YE</v>
          </cell>
          <cell r="K349" t="str">
            <v>C</v>
          </cell>
        </row>
        <row r="350">
          <cell r="A350" t="str">
            <v>Credito Emiliano SpA</v>
          </cell>
          <cell r="B350" t="str">
            <v>Italy</v>
          </cell>
          <cell r="C350" t="str">
            <v>D+</v>
          </cell>
          <cell r="D350" t="str">
            <v>baa3</v>
          </cell>
          <cell r="E350" t="str">
            <v>baa3</v>
          </cell>
          <cell r="F350" t="str">
            <v>Baa3</v>
          </cell>
          <cell r="G350" t="str">
            <v>Foreign Currency Long Term Deposit Rating</v>
          </cell>
          <cell r="H350" t="str">
            <v>Negative</v>
          </cell>
          <cell r="I350">
            <v>43447602.508176498</v>
          </cell>
          <cell r="J350" t="str">
            <v>2013 YE</v>
          </cell>
          <cell r="K350" t="str">
            <v>C</v>
          </cell>
        </row>
        <row r="351">
          <cell r="A351" t="str">
            <v>Credito Valtellinese</v>
          </cell>
          <cell r="B351" t="str">
            <v>Italy</v>
          </cell>
          <cell r="C351" t="str">
            <v>E+</v>
          </cell>
          <cell r="D351" t="str">
            <v>b1</v>
          </cell>
          <cell r="E351" t="str">
            <v>b1</v>
          </cell>
          <cell r="F351" t="str">
            <v>Ba3</v>
          </cell>
          <cell r="G351" t="str">
            <v>Foreign Currency Long Term Deposit Rating</v>
          </cell>
          <cell r="H351" t="str">
            <v>Negative(m)</v>
          </cell>
          <cell r="I351">
            <v>37478232.761342697</v>
          </cell>
          <cell r="J351" t="str">
            <v>2013 YE</v>
          </cell>
          <cell r="K351" t="str">
            <v>C</v>
          </cell>
        </row>
        <row r="352">
          <cell r="A352" t="str">
            <v>Dexia Crediop S.p.A.</v>
          </cell>
          <cell r="B352" t="str">
            <v>Italy</v>
          </cell>
          <cell r="C352" t="str">
            <v>E</v>
          </cell>
          <cell r="D352" t="str">
            <v>caa1</v>
          </cell>
          <cell r="E352" t="str">
            <v>b2</v>
          </cell>
          <cell r="F352" t="str">
            <v>B2</v>
          </cell>
          <cell r="G352" t="str">
            <v>Foreign Currency Long Term Deposit Rating</v>
          </cell>
          <cell r="H352" t="str">
            <v>Stable</v>
          </cell>
          <cell r="I352">
            <v>50115944.312393099</v>
          </cell>
          <cell r="J352" t="str">
            <v>2013 YE</v>
          </cell>
          <cell r="K352" t="str">
            <v>C</v>
          </cell>
        </row>
        <row r="353">
          <cell r="A353" t="str">
            <v>GE Capital Interbanca S.p.A</v>
          </cell>
          <cell r="B353" t="str">
            <v>Italy</v>
          </cell>
          <cell r="C353" t="str">
            <v>E</v>
          </cell>
          <cell r="D353" t="str">
            <v>caa2</v>
          </cell>
          <cell r="E353" t="str">
            <v>b2</v>
          </cell>
          <cell r="F353" t="str">
            <v>B2</v>
          </cell>
          <cell r="G353" t="str">
            <v>Foreign Currency Long Term Deposit Rating</v>
          </cell>
          <cell r="H353" t="str">
            <v>Negative(m)</v>
          </cell>
          <cell r="I353">
            <v>6456028.5147237899</v>
          </cell>
          <cell r="J353" t="str">
            <v>2013 YE</v>
          </cell>
          <cell r="K353" t="str">
            <v>C</v>
          </cell>
        </row>
        <row r="354">
          <cell r="A354" t="str">
            <v>Iccrea BancaImpresa S.p.a.</v>
          </cell>
          <cell r="B354" t="str">
            <v>Italy</v>
          </cell>
          <cell r="C354" t="str">
            <v>E+</v>
          </cell>
          <cell r="D354" t="str">
            <v>b1</v>
          </cell>
          <cell r="E354" t="str">
            <v>ba3</v>
          </cell>
          <cell r="F354" t="str">
            <v>Ba2</v>
          </cell>
          <cell r="G354" t="str">
            <v>Foreign Currency Long Term Deposit Rating</v>
          </cell>
          <cell r="H354" t="str">
            <v>Negative(m)</v>
          </cell>
          <cell r="I354">
            <v>19782916.5449742</v>
          </cell>
          <cell r="J354" t="str">
            <v>2013 H1</v>
          </cell>
          <cell r="K354" t="str">
            <v>U</v>
          </cell>
        </row>
        <row r="355">
          <cell r="A355" t="str">
            <v>Intesa Sanpaolo Spa</v>
          </cell>
          <cell r="B355" t="str">
            <v>Italy</v>
          </cell>
          <cell r="C355" t="str">
            <v>D+</v>
          </cell>
          <cell r="D355" t="str">
            <v>baa3</v>
          </cell>
          <cell r="E355" t="str">
            <v>baa3</v>
          </cell>
          <cell r="F355" t="str">
            <v>Baa2</v>
          </cell>
          <cell r="G355" t="str">
            <v>Foreign Currency Long Term Deposit Rating</v>
          </cell>
          <cell r="H355" t="str">
            <v>Stable</v>
          </cell>
          <cell r="I355">
            <v>862981593.22053003</v>
          </cell>
          <cell r="J355" t="str">
            <v>2013 YE</v>
          </cell>
          <cell r="K355" t="str">
            <v>C</v>
          </cell>
        </row>
        <row r="356">
          <cell r="A356" t="str">
            <v>Mediocredito Trentino-Alto Adige S.p.A.</v>
          </cell>
          <cell r="B356" t="str">
            <v>Italy</v>
          </cell>
          <cell r="C356" t="str">
            <v>D-</v>
          </cell>
          <cell r="D356" t="str">
            <v>ba3</v>
          </cell>
          <cell r="E356" t="str">
            <v>baa3</v>
          </cell>
          <cell r="F356" t="str">
            <v>Baa3</v>
          </cell>
          <cell r="G356" t="str">
            <v>Foreign Currency Long Term Deposit Rating</v>
          </cell>
          <cell r="H356" t="str">
            <v>Negative</v>
          </cell>
          <cell r="I356">
            <v>2535453.3806184898</v>
          </cell>
          <cell r="J356" t="str">
            <v>2013 YE</v>
          </cell>
          <cell r="K356" t="str">
            <v>C</v>
          </cell>
        </row>
        <row r="357">
          <cell r="A357" t="str">
            <v>MPS Capital Services</v>
          </cell>
          <cell r="B357" t="str">
            <v>Italy</v>
          </cell>
          <cell r="C357" t="str">
            <v>E</v>
          </cell>
          <cell r="D357" t="str">
            <v>caa2</v>
          </cell>
          <cell r="E357" t="str">
            <v>b1</v>
          </cell>
          <cell r="F357" t="str">
            <v>B2</v>
          </cell>
          <cell r="G357" t="str">
            <v>Foreign Currency Long Term Deposit Rating</v>
          </cell>
          <cell r="H357" t="str">
            <v>Negative</v>
          </cell>
          <cell r="I357">
            <v>59692139.494183697</v>
          </cell>
          <cell r="J357" t="str">
            <v>2013 YE</v>
          </cell>
          <cell r="K357" t="str">
            <v>U</v>
          </cell>
        </row>
        <row r="358">
          <cell r="A358" t="str">
            <v>UniCredit SpA</v>
          </cell>
          <cell r="B358" t="str">
            <v>Italy</v>
          </cell>
          <cell r="C358" t="str">
            <v>D+</v>
          </cell>
          <cell r="D358" t="str">
            <v>ba1</v>
          </cell>
          <cell r="E358" t="str">
            <v>ba1</v>
          </cell>
          <cell r="F358" t="str">
            <v>Baa2</v>
          </cell>
          <cell r="G358" t="str">
            <v>Foreign Currency Long Term Deposit Rating</v>
          </cell>
          <cell r="H358" t="str">
            <v>Negative(m)</v>
          </cell>
          <cell r="I358">
            <v>1165516241.0767901</v>
          </cell>
          <cell r="J358" t="str">
            <v>2013 YE</v>
          </cell>
          <cell r="K358" t="str">
            <v>C</v>
          </cell>
        </row>
        <row r="359">
          <cell r="A359" t="str">
            <v>Unione di Banche Italiane S.c.p.A.</v>
          </cell>
          <cell r="B359" t="str">
            <v>Italy</v>
          </cell>
          <cell r="C359" t="str">
            <v>D+</v>
          </cell>
          <cell r="D359" t="str">
            <v>ba1</v>
          </cell>
          <cell r="E359" t="str">
            <v>ba1</v>
          </cell>
          <cell r="F359" t="str">
            <v>Baa3</v>
          </cell>
          <cell r="G359" t="str">
            <v>Foreign Currency Long Term Deposit Rating</v>
          </cell>
          <cell r="H359" t="str">
            <v>Negative</v>
          </cell>
          <cell r="I359">
            <v>171198034.17768899</v>
          </cell>
          <cell r="J359" t="str">
            <v>2013 YE</v>
          </cell>
          <cell r="K359" t="str">
            <v>C</v>
          </cell>
        </row>
        <row r="360">
          <cell r="A360" t="str">
            <v>Unipol Banca</v>
          </cell>
          <cell r="B360" t="str">
            <v>Italy</v>
          </cell>
          <cell r="C360" t="str">
            <v>E</v>
          </cell>
          <cell r="D360" t="str">
            <v>caa1</v>
          </cell>
          <cell r="E360" t="str">
            <v>ba2</v>
          </cell>
          <cell r="F360" t="str">
            <v>Ba2</v>
          </cell>
          <cell r="G360" t="str">
            <v>Foreign Currency Long Term Deposit Rating</v>
          </cell>
          <cell r="H360" t="str">
            <v>Stable</v>
          </cell>
          <cell r="I360">
            <v>15360487.053747799</v>
          </cell>
          <cell r="J360" t="str">
            <v>2011 YE</v>
          </cell>
          <cell r="K360" t="str">
            <v>C</v>
          </cell>
        </row>
        <row r="361">
          <cell r="A361" t="str">
            <v>Aozora Bank, Ltd.</v>
          </cell>
          <cell r="B361" t="str">
            <v>Japan</v>
          </cell>
          <cell r="C361" t="str">
            <v>D+</v>
          </cell>
          <cell r="D361" t="str">
            <v>ba1</v>
          </cell>
          <cell r="E361" t="str">
            <v>ba1</v>
          </cell>
          <cell r="F361" t="str">
            <v>Baa2</v>
          </cell>
          <cell r="G361" t="str">
            <v>Foreign Currency Long Term Deposit Rating</v>
          </cell>
          <cell r="H361" t="str">
            <v>Stable</v>
          </cell>
          <cell r="I361">
            <v>48855099.940640002</v>
          </cell>
          <cell r="J361" t="str">
            <v>2013 H1</v>
          </cell>
          <cell r="K361" t="str">
            <v>C</v>
          </cell>
        </row>
        <row r="362">
          <cell r="A362" t="str">
            <v>Bank of Fukuoka, Ltd.</v>
          </cell>
          <cell r="B362" t="str">
            <v>Japan</v>
          </cell>
          <cell r="C362" t="str">
            <v>D+</v>
          </cell>
          <cell r="D362" t="str">
            <v>baa3</v>
          </cell>
          <cell r="E362" t="str">
            <v>baa3</v>
          </cell>
          <cell r="F362" t="str">
            <v>Baa1</v>
          </cell>
          <cell r="G362" t="str">
            <v>Foreign Currency Long Term Deposit Rating</v>
          </cell>
          <cell r="H362" t="str">
            <v>Stable</v>
          </cell>
          <cell r="I362">
            <v>103570641.58176</v>
          </cell>
          <cell r="J362" t="str">
            <v>2013 H1</v>
          </cell>
          <cell r="K362" t="str">
            <v>C</v>
          </cell>
        </row>
        <row r="363">
          <cell r="A363" t="str">
            <v>Bank of Tokyo-Mitsubishi UFJ, Ltd. (The)</v>
          </cell>
          <cell r="B363" t="str">
            <v>Japan</v>
          </cell>
          <cell r="C363" t="str">
            <v>C</v>
          </cell>
          <cell r="D363" t="str">
            <v>a3</v>
          </cell>
          <cell r="E363" t="str">
            <v>a3</v>
          </cell>
          <cell r="F363" t="str">
            <v>Aa3</v>
          </cell>
          <cell r="G363" t="str">
            <v>Foreign Currency Long Term Deposit Rating</v>
          </cell>
          <cell r="H363" t="str">
            <v>Stable</v>
          </cell>
          <cell r="I363">
            <v>1955458417.6628001</v>
          </cell>
          <cell r="J363" t="str">
            <v>2013 H1</v>
          </cell>
          <cell r="K363" t="str">
            <v>C</v>
          </cell>
        </row>
        <row r="364">
          <cell r="A364" t="str">
            <v>Bank of Yokohama, Ltd.</v>
          </cell>
          <cell r="B364" t="str">
            <v>Japan</v>
          </cell>
          <cell r="C364" t="str">
            <v>C</v>
          </cell>
          <cell r="D364" t="str">
            <v>a3</v>
          </cell>
          <cell r="E364" t="str">
            <v>a3</v>
          </cell>
          <cell r="F364" t="str">
            <v>A1</v>
          </cell>
          <cell r="G364" t="str">
            <v>Foreign Currency Long Term Deposit Rating</v>
          </cell>
          <cell r="H364" t="str">
            <v>Stable</v>
          </cell>
          <cell r="I364">
            <v>133427295.79155999</v>
          </cell>
          <cell r="J364" t="str">
            <v>2013 H1</v>
          </cell>
          <cell r="K364" t="str">
            <v>C</v>
          </cell>
        </row>
        <row r="365">
          <cell r="A365" t="str">
            <v>Chiba Bank, Ltd.</v>
          </cell>
          <cell r="B365" t="str">
            <v>Japan</v>
          </cell>
          <cell r="C365" t="str">
            <v>C</v>
          </cell>
          <cell r="D365" t="str">
            <v>a3</v>
          </cell>
          <cell r="E365" t="str">
            <v>a3</v>
          </cell>
          <cell r="F365" t="str">
            <v>A1</v>
          </cell>
          <cell r="G365" t="str">
            <v>Foreign Currency Long Term Deposit Rating</v>
          </cell>
          <cell r="H365" t="str">
            <v>Stable</v>
          </cell>
          <cell r="I365">
            <v>115925033.08876</v>
          </cell>
          <cell r="J365" t="str">
            <v>2013 H1</v>
          </cell>
          <cell r="K365" t="str">
            <v>C</v>
          </cell>
        </row>
        <row r="366">
          <cell r="A366" t="str">
            <v>Chugoku Bank, Limited (The)</v>
          </cell>
          <cell r="B366" t="str">
            <v>Japan</v>
          </cell>
          <cell r="C366" t="str">
            <v>C+</v>
          </cell>
          <cell r="D366" t="str">
            <v>a2</v>
          </cell>
          <cell r="E366" t="str">
            <v>a2</v>
          </cell>
          <cell r="F366" t="str">
            <v>Aa3</v>
          </cell>
          <cell r="G366" t="str">
            <v>Foreign Currency Long Term Deposit Rating</v>
          </cell>
          <cell r="H366" t="str">
            <v>Stable</v>
          </cell>
          <cell r="I366">
            <v>68415043.606240004</v>
          </cell>
          <cell r="J366" t="str">
            <v>2013 H1</v>
          </cell>
          <cell r="K366" t="str">
            <v>C</v>
          </cell>
        </row>
        <row r="367">
          <cell r="A367" t="str">
            <v>Citibank Japan Ltd.</v>
          </cell>
          <cell r="B367" t="str">
            <v>Japan</v>
          </cell>
          <cell r="C367" t="str">
            <v>C-</v>
          </cell>
          <cell r="D367" t="str">
            <v>baa2</v>
          </cell>
          <cell r="E367" t="str">
            <v>baa2</v>
          </cell>
          <cell r="F367" t="str">
            <v>A3</v>
          </cell>
          <cell r="G367" t="str">
            <v>Foreign Currency Long Term Deposit Rating</v>
          </cell>
          <cell r="H367" t="str">
            <v>Stable</v>
          </cell>
          <cell r="I367">
            <v>46226922.31944</v>
          </cell>
          <cell r="J367" t="str">
            <v>2013 H1</v>
          </cell>
          <cell r="K367" t="str">
            <v>U</v>
          </cell>
        </row>
        <row r="368">
          <cell r="A368" t="str">
            <v>Daishi Bank, Ltd. (The)</v>
          </cell>
          <cell r="B368" t="str">
            <v>Japan</v>
          </cell>
          <cell r="C368" t="str">
            <v>C-</v>
          </cell>
          <cell r="D368" t="str">
            <v>baa2</v>
          </cell>
          <cell r="E368" t="str">
            <v>baa2</v>
          </cell>
          <cell r="F368" t="str">
            <v>A3</v>
          </cell>
          <cell r="G368" t="str">
            <v>Foreign Currency Long Term Deposit Rating</v>
          </cell>
          <cell r="H368" t="str">
            <v>Stable</v>
          </cell>
          <cell r="I368">
            <v>48884399.295639999</v>
          </cell>
          <cell r="J368" t="str">
            <v>2013 H1</v>
          </cell>
          <cell r="K368" t="str">
            <v>C</v>
          </cell>
        </row>
        <row r="369">
          <cell r="A369" t="str">
            <v>Gunma Bank, Ltd. (The)</v>
          </cell>
          <cell r="B369" t="str">
            <v>Japan</v>
          </cell>
          <cell r="C369" t="str">
            <v>C-</v>
          </cell>
          <cell r="D369" t="str">
            <v>baa1</v>
          </cell>
          <cell r="E369" t="str">
            <v>baa1</v>
          </cell>
          <cell r="F369" t="str">
            <v>A2</v>
          </cell>
          <cell r="G369" t="str">
            <v>Foreign Currency Long Term Deposit Rating</v>
          </cell>
          <cell r="H369" t="str">
            <v>Stable</v>
          </cell>
          <cell r="I369">
            <v>70891476.046240002</v>
          </cell>
          <cell r="J369" t="str">
            <v>2013 H1</v>
          </cell>
          <cell r="K369" t="str">
            <v>C</v>
          </cell>
        </row>
        <row r="370">
          <cell r="A370" t="str">
            <v>Higo Bank, Ltd. (The)</v>
          </cell>
          <cell r="B370" t="str">
            <v>Japan</v>
          </cell>
          <cell r="C370" t="str">
            <v>C</v>
          </cell>
          <cell r="D370" t="str">
            <v>a3</v>
          </cell>
          <cell r="E370" t="str">
            <v>a3</v>
          </cell>
          <cell r="F370" t="str">
            <v>A1</v>
          </cell>
          <cell r="G370" t="str">
            <v>Foreign Currency Long Term Deposit Rating</v>
          </cell>
          <cell r="H370" t="str">
            <v>Stable</v>
          </cell>
          <cell r="I370">
            <v>43953017.212279998</v>
          </cell>
          <cell r="J370" t="str">
            <v>2013 H1</v>
          </cell>
          <cell r="K370" t="str">
            <v>C</v>
          </cell>
        </row>
        <row r="371">
          <cell r="A371" t="str">
            <v>Hiroshima Bank, Limited</v>
          </cell>
          <cell r="B371" t="str">
            <v>Japan</v>
          </cell>
          <cell r="C371" t="str">
            <v>D+</v>
          </cell>
          <cell r="D371" t="str">
            <v>baa3</v>
          </cell>
          <cell r="E371" t="str">
            <v>baa3</v>
          </cell>
          <cell r="F371" t="str">
            <v>Baa1</v>
          </cell>
          <cell r="G371" t="str">
            <v>Foreign Currency Long Term Deposit Rating</v>
          </cell>
          <cell r="H371" t="str">
            <v>Stable</v>
          </cell>
          <cell r="I371">
            <v>71367032.603359997</v>
          </cell>
          <cell r="J371" t="str">
            <v>2013 H1</v>
          </cell>
          <cell r="K371" t="str">
            <v>C</v>
          </cell>
        </row>
        <row r="372">
          <cell r="A372" t="str">
            <v>Hyakujushi Bank Limited</v>
          </cell>
          <cell r="B372" t="str">
            <v>Japan</v>
          </cell>
          <cell r="C372" t="str">
            <v>C-</v>
          </cell>
          <cell r="D372" t="str">
            <v>baa2</v>
          </cell>
          <cell r="E372" t="str">
            <v>baa2</v>
          </cell>
          <cell r="F372" t="str">
            <v>A3</v>
          </cell>
          <cell r="G372" t="str">
            <v>Foreign Currency Long Term Deposit Rating</v>
          </cell>
          <cell r="H372" t="str">
            <v>Stable</v>
          </cell>
          <cell r="I372">
            <v>43911152.25564</v>
          </cell>
          <cell r="J372" t="str">
            <v>2013 H1</v>
          </cell>
          <cell r="K372" t="str">
            <v>C</v>
          </cell>
        </row>
        <row r="373">
          <cell r="A373" t="str">
            <v>Joyo Bank, Ltd.</v>
          </cell>
          <cell r="B373" t="str">
            <v>Japan</v>
          </cell>
          <cell r="C373" t="str">
            <v>C-</v>
          </cell>
          <cell r="D373" t="str">
            <v>baa1</v>
          </cell>
          <cell r="E373" t="str">
            <v>baa1</v>
          </cell>
          <cell r="F373" t="str">
            <v>A2</v>
          </cell>
          <cell r="G373" t="str">
            <v>Foreign Currency Long Term Deposit Rating</v>
          </cell>
          <cell r="H373" t="str">
            <v>Stable</v>
          </cell>
          <cell r="I373">
            <v>85973122.854200006</v>
          </cell>
          <cell r="J373" t="str">
            <v>2013 H1</v>
          </cell>
          <cell r="K373" t="str">
            <v>C</v>
          </cell>
        </row>
        <row r="374">
          <cell r="A374" t="str">
            <v>Kansai Urban Banking Corporation</v>
          </cell>
          <cell r="B374" t="str">
            <v>Japan</v>
          </cell>
          <cell r="C374" t="str">
            <v>D-</v>
          </cell>
          <cell r="D374" t="str">
            <v>ba3</v>
          </cell>
          <cell r="E374" t="str">
            <v>baa2</v>
          </cell>
          <cell r="F374" t="str">
            <v>A3</v>
          </cell>
          <cell r="G374" t="str">
            <v>Foreign Currency Long Term Deposit Rating</v>
          </cell>
          <cell r="H374" t="str">
            <v>Stable</v>
          </cell>
          <cell r="I374">
            <v>42720304.175480001</v>
          </cell>
          <cell r="J374" t="str">
            <v>2013 H1</v>
          </cell>
          <cell r="K374" t="str">
            <v>C</v>
          </cell>
        </row>
        <row r="375">
          <cell r="A375" t="str">
            <v>Kinki Osaka Bank, Ltd. (The)</v>
          </cell>
          <cell r="B375" t="str">
            <v>Japan</v>
          </cell>
          <cell r="C375" t="str">
            <v>C-</v>
          </cell>
          <cell r="D375" t="str">
            <v>baa2</v>
          </cell>
          <cell r="E375" t="str">
            <v>a2</v>
          </cell>
          <cell r="F375" t="str">
            <v>A2</v>
          </cell>
          <cell r="G375" t="str">
            <v>Foreign Currency Long Term Deposit Rating</v>
          </cell>
          <cell r="H375" t="str">
            <v>Stable</v>
          </cell>
          <cell r="I375">
            <v>37678328.491959997</v>
          </cell>
          <cell r="J375" t="str">
            <v>2013 H1</v>
          </cell>
          <cell r="K375" t="str">
            <v>C</v>
          </cell>
        </row>
        <row r="376">
          <cell r="A376" t="str">
            <v>Minato Bank, Ltd (The)</v>
          </cell>
          <cell r="B376" t="str">
            <v>Japan</v>
          </cell>
          <cell r="C376" t="str">
            <v>D</v>
          </cell>
          <cell r="D376" t="str">
            <v>ba2</v>
          </cell>
          <cell r="E376" t="str">
            <v>baa1</v>
          </cell>
          <cell r="F376" t="str">
            <v>A2</v>
          </cell>
          <cell r="G376" t="str">
            <v>Foreign Currency Long Term Deposit Rating</v>
          </cell>
          <cell r="H376" t="str">
            <v>Stable</v>
          </cell>
          <cell r="I376">
            <v>32637086.566199999</v>
          </cell>
          <cell r="J376" t="str">
            <v>2013 H1</v>
          </cell>
          <cell r="K376" t="str">
            <v>C</v>
          </cell>
        </row>
        <row r="377">
          <cell r="A377" t="str">
            <v>Mitsubishi UFJ Trust and Banking Corporation</v>
          </cell>
          <cell r="B377" t="str">
            <v>Japan</v>
          </cell>
          <cell r="C377" t="str">
            <v>C</v>
          </cell>
          <cell r="D377" t="str">
            <v>a3</v>
          </cell>
          <cell r="E377" t="str">
            <v>aa3</v>
          </cell>
          <cell r="F377" t="str">
            <v>Aa3</v>
          </cell>
          <cell r="G377" t="str">
            <v>Foreign Currency Long Term Deposit Rating</v>
          </cell>
          <cell r="H377" t="str">
            <v>Stable</v>
          </cell>
          <cell r="I377">
            <v>287305184.68532002</v>
          </cell>
          <cell r="J377" t="str">
            <v>2013 H1</v>
          </cell>
          <cell r="K377" t="str">
            <v>C</v>
          </cell>
        </row>
        <row r="378">
          <cell r="A378" t="str">
            <v>Mizuho Bank, Ltd.</v>
          </cell>
          <cell r="B378" t="str">
            <v>Japan</v>
          </cell>
          <cell r="C378" t="str">
            <v>C-</v>
          </cell>
          <cell r="D378" t="str">
            <v>baa1</v>
          </cell>
          <cell r="E378" t="str">
            <v>baa1</v>
          </cell>
          <cell r="F378" t="str">
            <v>A1</v>
          </cell>
          <cell r="G378" t="str">
            <v>Foreign Currency Long Term Deposit Rating</v>
          </cell>
          <cell r="H378" t="str">
            <v>Stable</v>
          </cell>
          <cell r="I378">
            <v>1527857862.64152</v>
          </cell>
          <cell r="J378" t="str">
            <v>2013 H1</v>
          </cell>
          <cell r="K378" t="str">
            <v>C</v>
          </cell>
        </row>
        <row r="379">
          <cell r="A379" t="str">
            <v>Mizuho Trust &amp; Banking Co., Ltd.</v>
          </cell>
          <cell r="B379" t="str">
            <v>Japan</v>
          </cell>
          <cell r="C379" t="str">
            <v>C-</v>
          </cell>
          <cell r="D379" t="str">
            <v>baa1</v>
          </cell>
          <cell r="E379" t="str">
            <v>baa1</v>
          </cell>
          <cell r="F379" t="str">
            <v>A1</v>
          </cell>
          <cell r="G379" t="str">
            <v>Foreign Currency Long Term Deposit Rating</v>
          </cell>
          <cell r="H379" t="str">
            <v>Stable</v>
          </cell>
          <cell r="I379">
            <v>70215457.314579993</v>
          </cell>
          <cell r="J379" t="str">
            <v>2012 YE</v>
          </cell>
          <cell r="K379" t="str">
            <v>C</v>
          </cell>
        </row>
        <row r="380">
          <cell r="A380" t="str">
            <v>Norinchukin Bank</v>
          </cell>
          <cell r="B380" t="str">
            <v>Japan</v>
          </cell>
          <cell r="C380" t="str">
            <v>C-</v>
          </cell>
          <cell r="D380" t="str">
            <v>baa1</v>
          </cell>
          <cell r="E380" t="str">
            <v>baa1</v>
          </cell>
          <cell r="F380" t="str">
            <v>A1</v>
          </cell>
          <cell r="G380" t="str">
            <v>Foreign Currency Long Term Deposit Rating</v>
          </cell>
          <cell r="H380" t="str">
            <v>Stable</v>
          </cell>
          <cell r="I380">
            <v>845580139.43991995</v>
          </cell>
          <cell r="J380" t="str">
            <v>2013 H1</v>
          </cell>
          <cell r="K380" t="str">
            <v>C</v>
          </cell>
        </row>
        <row r="381">
          <cell r="A381" t="str">
            <v>Ogaki Kyoritsu Bank, Ltd.</v>
          </cell>
          <cell r="B381" t="str">
            <v>Japan</v>
          </cell>
          <cell r="C381" t="str">
            <v>D+</v>
          </cell>
          <cell r="D381" t="str">
            <v>baa3</v>
          </cell>
          <cell r="E381" t="str">
            <v>baa3</v>
          </cell>
          <cell r="F381" t="str">
            <v>Baa1</v>
          </cell>
          <cell r="G381" t="str">
            <v>Foreign Currency Long Term Deposit Rating</v>
          </cell>
          <cell r="H381" t="str">
            <v>Stable</v>
          </cell>
          <cell r="I381">
            <v>48182906.49492</v>
          </cell>
          <cell r="J381" t="str">
            <v>2013 H1</v>
          </cell>
          <cell r="K381" t="str">
            <v>C</v>
          </cell>
        </row>
        <row r="382">
          <cell r="A382" t="str">
            <v>Resona Bank, Ltd.</v>
          </cell>
          <cell r="B382" t="str">
            <v>Japan</v>
          </cell>
          <cell r="C382" t="str">
            <v>C-</v>
          </cell>
          <cell r="D382" t="str">
            <v>baa2</v>
          </cell>
          <cell r="E382" t="str">
            <v>baa2</v>
          </cell>
          <cell r="F382" t="str">
            <v>A2</v>
          </cell>
          <cell r="G382" t="str">
            <v>Foreign Currency Long Term Deposit Rating</v>
          </cell>
          <cell r="H382" t="str">
            <v>Stable</v>
          </cell>
          <cell r="I382">
            <v>280022730.63704002</v>
          </cell>
          <cell r="J382" t="str">
            <v>2013 H1</v>
          </cell>
          <cell r="K382" t="str">
            <v>C</v>
          </cell>
        </row>
        <row r="383">
          <cell r="A383" t="str">
            <v>Saitama Resona Bank, Ltd.</v>
          </cell>
          <cell r="B383" t="str">
            <v>Japan</v>
          </cell>
          <cell r="C383" t="str">
            <v>C-</v>
          </cell>
          <cell r="D383" t="str">
            <v>baa2</v>
          </cell>
          <cell r="E383" t="str">
            <v>a2</v>
          </cell>
          <cell r="F383" t="str">
            <v>A2</v>
          </cell>
          <cell r="G383" t="str">
            <v>Foreign Currency Long Term Deposit Rating</v>
          </cell>
          <cell r="H383" t="str">
            <v>Stable</v>
          </cell>
          <cell r="I383">
            <v>121264730.9834</v>
          </cell>
          <cell r="J383" t="str">
            <v>2013 H1</v>
          </cell>
          <cell r="K383" t="str">
            <v>U</v>
          </cell>
        </row>
        <row r="384">
          <cell r="A384" t="str">
            <v>San-in Godo Bank, Ltd.</v>
          </cell>
          <cell r="B384" t="str">
            <v>Japan</v>
          </cell>
          <cell r="C384" t="str">
            <v>C-</v>
          </cell>
          <cell r="D384" t="str">
            <v>baa2</v>
          </cell>
          <cell r="E384" t="str">
            <v>baa2</v>
          </cell>
          <cell r="F384" t="str">
            <v>A3</v>
          </cell>
          <cell r="G384" t="str">
            <v>Foreign Currency Long Term Deposit Rating</v>
          </cell>
          <cell r="H384" t="str">
            <v>Stable</v>
          </cell>
          <cell r="I384">
            <v>43437195.698080003</v>
          </cell>
          <cell r="J384" t="str">
            <v>2013 H1</v>
          </cell>
          <cell r="K384" t="str">
            <v>C</v>
          </cell>
        </row>
        <row r="385">
          <cell r="A385" t="str">
            <v>Shinkin Central Bank</v>
          </cell>
          <cell r="B385" t="str">
            <v>Japan</v>
          </cell>
          <cell r="C385" t="str">
            <v>C-</v>
          </cell>
          <cell r="D385" t="str">
            <v>baa1</v>
          </cell>
          <cell r="E385" t="str">
            <v>baa1</v>
          </cell>
          <cell r="F385" t="str">
            <v>A1</v>
          </cell>
          <cell r="G385" t="str">
            <v>Foreign Currency Long Term Deposit Rating</v>
          </cell>
          <cell r="H385" t="str">
            <v>Stable</v>
          </cell>
          <cell r="I385">
            <v>325937112.91504002</v>
          </cell>
          <cell r="J385" t="str">
            <v>2013 H1</v>
          </cell>
          <cell r="K385" t="str">
            <v>C</v>
          </cell>
        </row>
        <row r="386">
          <cell r="A386" t="str">
            <v>Shinsei Bank, Limited</v>
          </cell>
          <cell r="B386" t="str">
            <v>Japan</v>
          </cell>
          <cell r="C386" t="str">
            <v>D</v>
          </cell>
          <cell r="D386" t="str">
            <v>ba2</v>
          </cell>
          <cell r="E386" t="str">
            <v>ba2</v>
          </cell>
          <cell r="F386" t="str">
            <v>Baa3</v>
          </cell>
          <cell r="G386" t="str">
            <v>Foreign Currency Long Term Deposit Rating</v>
          </cell>
          <cell r="H386" t="str">
            <v>Stable</v>
          </cell>
          <cell r="I386">
            <v>90710008.175760001</v>
          </cell>
          <cell r="J386" t="str">
            <v>2013 H1</v>
          </cell>
          <cell r="K386" t="str">
            <v>C</v>
          </cell>
        </row>
        <row r="387">
          <cell r="A387" t="str">
            <v>Shizuoka Bank, Ltd.</v>
          </cell>
          <cell r="B387" t="str">
            <v>Japan</v>
          </cell>
          <cell r="C387" t="str">
            <v>C+</v>
          </cell>
          <cell r="D387" t="str">
            <v>a2</v>
          </cell>
          <cell r="E387" t="str">
            <v>a2</v>
          </cell>
          <cell r="F387" t="str">
            <v>Aa3</v>
          </cell>
          <cell r="G387" t="str">
            <v>Foreign Currency Long Term Deposit Rating</v>
          </cell>
          <cell r="H387" t="str">
            <v>Stable</v>
          </cell>
          <cell r="I387">
            <v>109449987.73564</v>
          </cell>
          <cell r="J387" t="str">
            <v>2013 H1</v>
          </cell>
          <cell r="K387" t="str">
            <v>C</v>
          </cell>
        </row>
        <row r="388">
          <cell r="A388" t="str">
            <v>Sumitomo Mitsui Banking Corporation</v>
          </cell>
          <cell r="B388" t="str">
            <v>Japan</v>
          </cell>
          <cell r="C388" t="str">
            <v>C</v>
          </cell>
          <cell r="D388" t="str">
            <v>a3</v>
          </cell>
          <cell r="E388" t="str">
            <v>a3</v>
          </cell>
          <cell r="F388" t="str">
            <v>Aa3</v>
          </cell>
          <cell r="G388" t="str">
            <v>Foreign Currency Long Term Deposit Rating</v>
          </cell>
          <cell r="H388" t="str">
            <v>Stable</v>
          </cell>
          <cell r="I388">
            <v>1464470669.8819201</v>
          </cell>
          <cell r="J388" t="str">
            <v>2013 H1</v>
          </cell>
          <cell r="K388" t="str">
            <v>C</v>
          </cell>
        </row>
        <row r="389">
          <cell r="A389" t="str">
            <v>Sumitomo Mitsui Trust Bank, Limited</v>
          </cell>
          <cell r="B389" t="str">
            <v>Japan</v>
          </cell>
          <cell r="C389" t="str">
            <v>C</v>
          </cell>
          <cell r="D389" t="str">
            <v>a3</v>
          </cell>
          <cell r="E389" t="str">
            <v>a3</v>
          </cell>
          <cell r="F389" t="str">
            <v>A1</v>
          </cell>
          <cell r="G389" t="str">
            <v>Foreign Currency Long Term Deposit Rating</v>
          </cell>
          <cell r="H389" t="str">
            <v>Stable</v>
          </cell>
          <cell r="I389">
            <v>400423604.53315997</v>
          </cell>
          <cell r="J389" t="str">
            <v>2013 H1</v>
          </cell>
          <cell r="K389" t="str">
            <v>C</v>
          </cell>
        </row>
        <row r="390">
          <cell r="A390" t="str">
            <v>Suruga Bank, Ltd.</v>
          </cell>
          <cell r="B390" t="str">
            <v>Japan</v>
          </cell>
          <cell r="C390" t="str">
            <v>C-</v>
          </cell>
          <cell r="D390" t="str">
            <v>baa2</v>
          </cell>
          <cell r="E390" t="str">
            <v>baa2</v>
          </cell>
          <cell r="F390" t="str">
            <v>A3</v>
          </cell>
          <cell r="G390" t="str">
            <v>Foreign Currency Long Term Deposit Rating</v>
          </cell>
          <cell r="H390" t="str">
            <v>Stable</v>
          </cell>
          <cell r="I390">
            <v>39090108.995439999</v>
          </cell>
          <cell r="J390" t="str">
            <v>2013 H1</v>
          </cell>
          <cell r="K390" t="str">
            <v>C</v>
          </cell>
        </row>
        <row r="391">
          <cell r="A391" t="str">
            <v>Trust &amp; Custody Services Bank, Ltd.</v>
          </cell>
          <cell r="B391" t="str">
            <v>Japan</v>
          </cell>
          <cell r="C391" t="str">
            <v>C</v>
          </cell>
          <cell r="D391" t="str">
            <v>a3</v>
          </cell>
          <cell r="E391" t="str">
            <v>a1</v>
          </cell>
          <cell r="F391" t="str">
            <v>A1</v>
          </cell>
          <cell r="G391" t="str">
            <v>Foreign Currency Long Term Deposit Rating</v>
          </cell>
          <cell r="H391" t="str">
            <v>Stable</v>
          </cell>
          <cell r="I391">
            <v>30786039.561319999</v>
          </cell>
          <cell r="J391" t="str">
            <v>2012 YE</v>
          </cell>
          <cell r="K391" t="str">
            <v>U</v>
          </cell>
        </row>
        <row r="392">
          <cell r="A392" t="str">
            <v>HSBC Bank Middle East Limited</v>
          </cell>
          <cell r="B392" t="str">
            <v>Jersey</v>
          </cell>
          <cell r="C392" t="str">
            <v>C-</v>
          </cell>
          <cell r="D392" t="str">
            <v>baa2</v>
          </cell>
          <cell r="E392" t="str">
            <v>a2</v>
          </cell>
          <cell r="F392" t="str">
            <v>A2</v>
          </cell>
          <cell r="G392" t="str">
            <v>Foreign Currency Long Term Deposit Rating</v>
          </cell>
          <cell r="H392" t="str">
            <v>Stable</v>
          </cell>
          <cell r="I392">
            <v>48427672</v>
          </cell>
          <cell r="J392" t="str">
            <v>2013 YE</v>
          </cell>
          <cell r="K392" t="str">
            <v>C</v>
          </cell>
        </row>
        <row r="393">
          <cell r="A393" t="str">
            <v>Arab Bank PLC</v>
          </cell>
          <cell r="B393" t="str">
            <v>Jordan</v>
          </cell>
          <cell r="C393" t="str">
            <v>D</v>
          </cell>
          <cell r="D393" t="str">
            <v>ba2</v>
          </cell>
          <cell r="E393" t="str">
            <v>ba2</v>
          </cell>
          <cell r="F393" t="str">
            <v>B2</v>
          </cell>
          <cell r="G393" t="str">
            <v>Foreign Currency Long Term Deposit Rating</v>
          </cell>
          <cell r="H393" t="str">
            <v>Stable</v>
          </cell>
          <cell r="I393">
            <v>34673409.655020602</v>
          </cell>
          <cell r="J393" t="str">
            <v>2013 YE</v>
          </cell>
          <cell r="K393" t="str">
            <v>U</v>
          </cell>
        </row>
        <row r="394">
          <cell r="A394" t="str">
            <v>Cairo Amman Bank</v>
          </cell>
          <cell r="B394" t="str">
            <v>Jordan</v>
          </cell>
          <cell r="C394" t="str">
            <v>E+</v>
          </cell>
          <cell r="D394" t="str">
            <v>b1</v>
          </cell>
          <cell r="E394" t="str">
            <v>b1</v>
          </cell>
          <cell r="F394" t="str">
            <v>B2</v>
          </cell>
          <cell r="G394" t="str">
            <v>Foreign Currency Long Term Deposit Rating</v>
          </cell>
          <cell r="H394" t="str">
            <v>Stable</v>
          </cell>
          <cell r="I394">
            <v>3126987.7365544699</v>
          </cell>
          <cell r="J394" t="str">
            <v>2013 YE</v>
          </cell>
          <cell r="K394" t="str">
            <v>C</v>
          </cell>
        </row>
        <row r="395">
          <cell r="A395" t="str">
            <v>Housing Bank for Trade and Finance (The)</v>
          </cell>
          <cell r="B395" t="str">
            <v>Jordan</v>
          </cell>
          <cell r="C395" t="str">
            <v>E+</v>
          </cell>
          <cell r="D395" t="str">
            <v>b1</v>
          </cell>
          <cell r="E395" t="str">
            <v>b1</v>
          </cell>
          <cell r="F395" t="str">
            <v>B2</v>
          </cell>
          <cell r="G395" t="str">
            <v>Foreign Currency Long Term Deposit Rating</v>
          </cell>
          <cell r="H395" t="str">
            <v>Stable</v>
          </cell>
          <cell r="I395">
            <v>10212081.897395801</v>
          </cell>
          <cell r="J395" t="str">
            <v>2013 YE</v>
          </cell>
          <cell r="K395" t="str">
            <v>C</v>
          </cell>
        </row>
        <row r="396">
          <cell r="A396" t="str">
            <v>Alliance Bank</v>
          </cell>
          <cell r="B396" t="str">
            <v>Kazakhstan</v>
          </cell>
          <cell r="C396" t="str">
            <v>E</v>
          </cell>
          <cell r="D396" t="str">
            <v>c</v>
          </cell>
          <cell r="E396" t="str">
            <v>c</v>
          </cell>
          <cell r="F396" t="str">
            <v>Caa2</v>
          </cell>
          <cell r="G396" t="str">
            <v>Foreign Currency Long Term Deposit Rating</v>
          </cell>
          <cell r="H396" t="str">
            <v>Developing</v>
          </cell>
          <cell r="I396">
            <v>3982830.7344200001</v>
          </cell>
          <cell r="J396" t="str">
            <v>2013 H1</v>
          </cell>
          <cell r="K396" t="str">
            <v>C</v>
          </cell>
        </row>
        <row r="397">
          <cell r="A397" t="str">
            <v>ATF Bank</v>
          </cell>
          <cell r="B397" t="str">
            <v>Kazakhstan</v>
          </cell>
          <cell r="C397" t="str">
            <v>E</v>
          </cell>
          <cell r="D397" t="str">
            <v>caa2</v>
          </cell>
          <cell r="E397" t="str">
            <v>caa2</v>
          </cell>
          <cell r="F397" t="str">
            <v>Caa1</v>
          </cell>
          <cell r="G397" t="str">
            <v>Foreign Currency Long Term Deposit Rating</v>
          </cell>
          <cell r="H397" t="str">
            <v>Negative(m)</v>
          </cell>
          <cell r="I397">
            <v>5306071.63310224</v>
          </cell>
          <cell r="J397" t="str">
            <v>2013 YE</v>
          </cell>
          <cell r="K397" t="str">
            <v>C</v>
          </cell>
        </row>
        <row r="398">
          <cell r="A398" t="str">
            <v>Bank CenterCredit</v>
          </cell>
          <cell r="B398" t="str">
            <v>Kazakhstan</v>
          </cell>
          <cell r="C398" t="str">
            <v>E+</v>
          </cell>
          <cell r="D398" t="str">
            <v>b3</v>
          </cell>
          <cell r="E398" t="str">
            <v>b3</v>
          </cell>
          <cell r="F398" t="str">
            <v>B2</v>
          </cell>
          <cell r="G398" t="str">
            <v>Foreign Currency Long Term Deposit Rating</v>
          </cell>
          <cell r="H398" t="str">
            <v>Stable</v>
          </cell>
          <cell r="I398">
            <v>7084429.3119599996</v>
          </cell>
          <cell r="J398" t="str">
            <v>2013 YE</v>
          </cell>
          <cell r="K398" t="str">
            <v>C</v>
          </cell>
        </row>
        <row r="399">
          <cell r="A399" t="str">
            <v>BTA Bank</v>
          </cell>
          <cell r="B399" t="str">
            <v>Kazakhstan</v>
          </cell>
          <cell r="C399" t="str">
            <v>E</v>
          </cell>
          <cell r="D399" t="str">
            <v>caa2</v>
          </cell>
          <cell r="E399" t="str">
            <v>caa2</v>
          </cell>
          <cell r="F399" t="str">
            <v>B3</v>
          </cell>
          <cell r="G399" t="str">
            <v>Foreign Currency Long Term Deposit Rating</v>
          </cell>
          <cell r="H399" t="str">
            <v>Positive(m)</v>
          </cell>
          <cell r="I399">
            <v>10385199.27368</v>
          </cell>
          <cell r="J399" t="str">
            <v>2013 YE</v>
          </cell>
          <cell r="K399" t="str">
            <v>C</v>
          </cell>
        </row>
        <row r="400">
          <cell r="A400" t="str">
            <v>Eurasian Bank</v>
          </cell>
          <cell r="B400" t="str">
            <v>Kazakhstan</v>
          </cell>
          <cell r="C400" t="str">
            <v>E+</v>
          </cell>
          <cell r="D400" t="str">
            <v>b1</v>
          </cell>
          <cell r="E400" t="str">
            <v>b1</v>
          </cell>
          <cell r="F400" t="str">
            <v>B1</v>
          </cell>
          <cell r="G400" t="str">
            <v>Foreign Currency Long Term Deposit Rating</v>
          </cell>
          <cell r="H400" t="str">
            <v>Negative(m)</v>
          </cell>
          <cell r="I400">
            <v>3813626.3510822402</v>
          </cell>
          <cell r="J400" t="str">
            <v>2013 YE</v>
          </cell>
          <cell r="K400" t="str">
            <v>C</v>
          </cell>
        </row>
        <row r="401">
          <cell r="A401" t="str">
            <v>Halyk Savings Bank of Kazakhstan</v>
          </cell>
          <cell r="B401" t="str">
            <v>Kazakhstan</v>
          </cell>
          <cell r="C401" t="str">
            <v>D-</v>
          </cell>
          <cell r="D401" t="str">
            <v>ba3</v>
          </cell>
          <cell r="E401" t="str">
            <v>ba3</v>
          </cell>
          <cell r="F401" t="str">
            <v>Ba2</v>
          </cell>
          <cell r="G401" t="str">
            <v>Foreign Currency Long Term Deposit Rating</v>
          </cell>
          <cell r="H401" t="str">
            <v>Stable</v>
          </cell>
          <cell r="I401">
            <v>16238504.894920001</v>
          </cell>
          <cell r="J401" t="str">
            <v>2013 YE</v>
          </cell>
          <cell r="K401" t="str">
            <v>C</v>
          </cell>
        </row>
        <row r="402">
          <cell r="A402" t="str">
            <v>House Constr. Sav. Bank of Kazakhstan JSC</v>
          </cell>
          <cell r="B402" t="str">
            <v>Kazakhstan</v>
          </cell>
          <cell r="C402" t="str">
            <v>E+</v>
          </cell>
          <cell r="D402" t="str">
            <v>b1</v>
          </cell>
          <cell r="E402" t="str">
            <v>b1</v>
          </cell>
          <cell r="F402" t="str">
            <v>Ba1</v>
          </cell>
          <cell r="G402" t="str">
            <v>Local Currency Long Term Deposit Rating</v>
          </cell>
          <cell r="H402" t="str">
            <v>Stable</v>
          </cell>
          <cell r="I402">
            <v>1433658.34027416</v>
          </cell>
          <cell r="J402" t="str">
            <v>2011 YE</v>
          </cell>
          <cell r="K402" t="str">
            <v>U</v>
          </cell>
        </row>
        <row r="403">
          <cell r="A403" t="str">
            <v>Kaspi Bank JSC</v>
          </cell>
          <cell r="B403" t="str">
            <v>Kazakhstan</v>
          </cell>
          <cell r="C403" t="str">
            <v>E+</v>
          </cell>
          <cell r="D403" t="str">
            <v>b1</v>
          </cell>
          <cell r="E403" t="str">
            <v>b1</v>
          </cell>
          <cell r="F403" t="str">
            <v>B1</v>
          </cell>
          <cell r="G403" t="str">
            <v>Foreign Currency Long Term Deposit Rating</v>
          </cell>
          <cell r="H403" t="str">
            <v>Stable</v>
          </cell>
          <cell r="I403">
            <v>5646663.2551359804</v>
          </cell>
          <cell r="J403" t="str">
            <v>2013 YE</v>
          </cell>
          <cell r="K403" t="str">
            <v>C</v>
          </cell>
        </row>
        <row r="404">
          <cell r="A404" t="str">
            <v>Kazinvestbank</v>
          </cell>
          <cell r="B404" t="str">
            <v>Kazakhstan</v>
          </cell>
          <cell r="C404" t="str">
            <v>E+</v>
          </cell>
          <cell r="D404" t="str">
            <v>b3</v>
          </cell>
          <cell r="E404" t="str">
            <v>b3</v>
          </cell>
          <cell r="F404" t="str">
            <v>B3</v>
          </cell>
          <cell r="G404" t="str">
            <v>Foreign Currency Long Term Deposit Rating</v>
          </cell>
          <cell r="H404" t="str">
            <v>Stable</v>
          </cell>
          <cell r="I404">
            <v>601527.05860939994</v>
          </cell>
          <cell r="J404" t="str">
            <v>2013 YE</v>
          </cell>
          <cell r="K404" t="str">
            <v>U</v>
          </cell>
        </row>
        <row r="405">
          <cell r="A405" t="str">
            <v>Kazkommertsbank</v>
          </cell>
          <cell r="B405" t="str">
            <v>Kazakhstan</v>
          </cell>
          <cell r="C405" t="str">
            <v>E</v>
          </cell>
          <cell r="D405" t="str">
            <v>caa1</v>
          </cell>
          <cell r="E405" t="str">
            <v>caa1</v>
          </cell>
          <cell r="F405" t="str">
            <v>B2</v>
          </cell>
          <cell r="G405" t="str">
            <v>Foreign Currency Long Term Deposit Rating</v>
          </cell>
          <cell r="H405" t="str">
            <v>Stable</v>
          </cell>
          <cell r="I405">
            <v>16756016.88376</v>
          </cell>
          <cell r="J405" t="str">
            <v>2013 YE</v>
          </cell>
          <cell r="K405" t="str">
            <v>C</v>
          </cell>
        </row>
        <row r="406">
          <cell r="A406" t="str">
            <v>SB Sberbank JSC</v>
          </cell>
          <cell r="B406" t="str">
            <v>Kazakhstan</v>
          </cell>
          <cell r="C406" t="str">
            <v>E+</v>
          </cell>
          <cell r="D406" t="str">
            <v>b2</v>
          </cell>
          <cell r="E406" t="str">
            <v>ba2</v>
          </cell>
          <cell r="F406" t="str">
            <v>Ba2</v>
          </cell>
          <cell r="G406" t="str">
            <v>Foreign Currency Long Term Deposit Rating</v>
          </cell>
          <cell r="H406" t="str">
            <v>Stable</v>
          </cell>
          <cell r="I406">
            <v>6695521.1061199997</v>
          </cell>
          <cell r="J406" t="str">
            <v>2013 YE</v>
          </cell>
          <cell r="K406" t="str">
            <v>U</v>
          </cell>
        </row>
        <row r="407">
          <cell r="A407" t="str">
            <v>Busan Bank</v>
          </cell>
          <cell r="B407" t="str">
            <v>Korea</v>
          </cell>
          <cell r="C407" t="str">
            <v>C-</v>
          </cell>
          <cell r="D407" t="str">
            <v>baa1</v>
          </cell>
          <cell r="E407" t="str">
            <v>baa1</v>
          </cell>
          <cell r="F407" t="str">
            <v>A2</v>
          </cell>
          <cell r="G407" t="str">
            <v>Foreign Currency Long Term Deposit Rating</v>
          </cell>
          <cell r="H407" t="str">
            <v>Stable</v>
          </cell>
          <cell r="I407">
            <v>40632861.721427798</v>
          </cell>
          <cell r="J407" t="str">
            <v>2013 YE</v>
          </cell>
          <cell r="K407" t="str">
            <v>C</v>
          </cell>
        </row>
        <row r="408">
          <cell r="A408" t="str">
            <v>Citibank Korea Inc</v>
          </cell>
          <cell r="B408" t="str">
            <v>Korea</v>
          </cell>
          <cell r="C408" t="str">
            <v>C-</v>
          </cell>
          <cell r="D408" t="str">
            <v>baa2</v>
          </cell>
          <cell r="E408" t="str">
            <v>baa2</v>
          </cell>
          <cell r="F408" t="str">
            <v>A2</v>
          </cell>
          <cell r="G408" t="str">
            <v>Foreign Currency Long Term Deposit Rating</v>
          </cell>
          <cell r="H408" t="str">
            <v>Stable</v>
          </cell>
          <cell r="I408">
            <v>47392344.318300001</v>
          </cell>
          <cell r="J408" t="str">
            <v>2013 YE</v>
          </cell>
          <cell r="K408" t="str">
            <v>C</v>
          </cell>
        </row>
        <row r="409">
          <cell r="A409" t="str">
            <v>Daegu Bank, Ltd.</v>
          </cell>
          <cell r="B409" t="str">
            <v>Korea</v>
          </cell>
          <cell r="C409" t="str">
            <v>C-</v>
          </cell>
          <cell r="D409" t="str">
            <v>baa1</v>
          </cell>
          <cell r="E409" t="str">
            <v>baa1</v>
          </cell>
          <cell r="F409" t="str">
            <v>A2</v>
          </cell>
          <cell r="G409" t="str">
            <v>Foreign Currency Long Term Deposit Rating</v>
          </cell>
          <cell r="H409" t="str">
            <v>Stable</v>
          </cell>
          <cell r="I409">
            <v>34984447.067421198</v>
          </cell>
          <cell r="J409" t="str">
            <v>2013 YE</v>
          </cell>
          <cell r="K409" t="str">
            <v>C</v>
          </cell>
        </row>
        <row r="410">
          <cell r="A410" t="str">
            <v>Hana Bank</v>
          </cell>
          <cell r="B410" t="str">
            <v>Korea</v>
          </cell>
          <cell r="C410" t="str">
            <v>C-</v>
          </cell>
          <cell r="D410" t="str">
            <v>baa1</v>
          </cell>
          <cell r="E410" t="str">
            <v>baa1</v>
          </cell>
          <cell r="F410" t="str">
            <v>A1</v>
          </cell>
          <cell r="G410" t="str">
            <v>Foreign Currency Long Term Deposit Rating</v>
          </cell>
          <cell r="H410" t="str">
            <v>Stable</v>
          </cell>
          <cell r="I410">
            <v>154350829.39770001</v>
          </cell>
          <cell r="J410" t="str">
            <v>2013 YE</v>
          </cell>
          <cell r="K410" t="str">
            <v>C</v>
          </cell>
        </row>
        <row r="411">
          <cell r="A411" t="str">
            <v>Industrial Bank of Korea</v>
          </cell>
          <cell r="B411" t="str">
            <v>Korea</v>
          </cell>
          <cell r="C411" t="str">
            <v>D+</v>
          </cell>
          <cell r="D411" t="str">
            <v>baa3</v>
          </cell>
          <cell r="E411" t="str">
            <v>baa3</v>
          </cell>
          <cell r="F411" t="str">
            <v>Aa3</v>
          </cell>
          <cell r="G411" t="str">
            <v>Foreign Currency Long Term Deposit Rating</v>
          </cell>
          <cell r="H411" t="str">
            <v>Stable</v>
          </cell>
          <cell r="I411">
            <v>201432829.29734999</v>
          </cell>
          <cell r="J411" t="str">
            <v>2013 YE</v>
          </cell>
          <cell r="K411" t="str">
            <v>C</v>
          </cell>
        </row>
        <row r="412">
          <cell r="A412" t="str">
            <v>Jeju Bank</v>
          </cell>
          <cell r="B412" t="str">
            <v>Korea</v>
          </cell>
          <cell r="C412" t="str">
            <v>D+</v>
          </cell>
          <cell r="D412" t="str">
            <v>baa3</v>
          </cell>
          <cell r="E412" t="str">
            <v>baa1</v>
          </cell>
          <cell r="F412" t="str">
            <v>A3</v>
          </cell>
          <cell r="G412" t="str">
            <v>Foreign Currency Long Term Deposit Rating</v>
          </cell>
          <cell r="H412" t="str">
            <v>Stable</v>
          </cell>
          <cell r="I412">
            <v>3028416.2299500001</v>
          </cell>
          <cell r="J412" t="str">
            <v>2013 YE</v>
          </cell>
          <cell r="K412" t="str">
            <v>C</v>
          </cell>
        </row>
        <row r="413">
          <cell r="A413" t="str">
            <v>Kookmin Bank</v>
          </cell>
          <cell r="B413" t="str">
            <v>Korea</v>
          </cell>
          <cell r="C413" t="str">
            <v>C-</v>
          </cell>
          <cell r="D413" t="str">
            <v>baa1</v>
          </cell>
          <cell r="E413" t="str">
            <v>baa1</v>
          </cell>
          <cell r="F413" t="str">
            <v>A1</v>
          </cell>
          <cell r="G413" t="str">
            <v>Foreign Currency Long Term Deposit Rating</v>
          </cell>
          <cell r="H413" t="str">
            <v>Stable</v>
          </cell>
          <cell r="I413">
            <v>251346110.4921</v>
          </cell>
          <cell r="J413" t="str">
            <v>2013 YE</v>
          </cell>
          <cell r="K413" t="str">
            <v>C</v>
          </cell>
        </row>
        <row r="414">
          <cell r="A414" t="str">
            <v>Korea Development Bank</v>
          </cell>
          <cell r="B414" t="str">
            <v>Korea</v>
          </cell>
          <cell r="C414" t="str">
            <v>D</v>
          </cell>
          <cell r="D414" t="str">
            <v>ba2</v>
          </cell>
          <cell r="E414" t="str">
            <v>ba2</v>
          </cell>
          <cell r="F414" t="str">
            <v>Aa3</v>
          </cell>
          <cell r="G414" t="str">
            <v>Foreign Currency Long Term Deposit Rating</v>
          </cell>
          <cell r="H414" t="str">
            <v>Stable</v>
          </cell>
          <cell r="I414">
            <v>158927555.59334999</v>
          </cell>
          <cell r="J414" t="str">
            <v>2013 YE</v>
          </cell>
          <cell r="K414" t="str">
            <v>C</v>
          </cell>
        </row>
        <row r="415">
          <cell r="A415" t="str">
            <v>Korea Exchange Bank</v>
          </cell>
          <cell r="B415" t="str">
            <v>Korea</v>
          </cell>
          <cell r="C415" t="str">
            <v>C-</v>
          </cell>
          <cell r="D415" t="str">
            <v>baa2</v>
          </cell>
          <cell r="E415" t="str">
            <v>baa1</v>
          </cell>
          <cell r="F415" t="str">
            <v>A1</v>
          </cell>
          <cell r="G415" t="str">
            <v>Foreign Currency Long Term Deposit Rating</v>
          </cell>
          <cell r="H415" t="str">
            <v>Stable</v>
          </cell>
          <cell r="I415">
            <v>101040871.40324999</v>
          </cell>
          <cell r="J415" t="str">
            <v>2013 YE</v>
          </cell>
          <cell r="K415" t="str">
            <v>C</v>
          </cell>
        </row>
        <row r="416">
          <cell r="A416" t="str">
            <v>Kwangju Bank Ltd.</v>
          </cell>
          <cell r="B416" t="str">
            <v>Korea</v>
          </cell>
          <cell r="C416" t="str">
            <v>D+</v>
          </cell>
          <cell r="D416" t="str">
            <v>baa3</v>
          </cell>
          <cell r="E416" t="str">
            <v>baa3</v>
          </cell>
          <cell r="F416" t="str">
            <v>A3</v>
          </cell>
          <cell r="G416" t="str">
            <v>Foreign Currency Long Term Deposit Rating</v>
          </cell>
          <cell r="H416" t="str">
            <v>Negative</v>
          </cell>
          <cell r="I416">
            <v>17883084.802050401</v>
          </cell>
          <cell r="J416" t="str">
            <v>2013 YE</v>
          </cell>
          <cell r="K416" t="str">
            <v>C</v>
          </cell>
        </row>
        <row r="417">
          <cell r="A417" t="str">
            <v>Kyongnam Bank</v>
          </cell>
          <cell r="B417" t="str">
            <v>Korea</v>
          </cell>
          <cell r="C417" t="str">
            <v>D+</v>
          </cell>
          <cell r="D417" t="str">
            <v>baa3</v>
          </cell>
          <cell r="E417" t="str">
            <v>baa3</v>
          </cell>
          <cell r="F417" t="str">
            <v>A3</v>
          </cell>
          <cell r="G417" t="str">
            <v>Foreign Currency Long Term Deposit Rating</v>
          </cell>
          <cell r="H417" t="str">
            <v>Stable</v>
          </cell>
          <cell r="I417">
            <v>30050815.6140012</v>
          </cell>
          <cell r="J417" t="str">
            <v>2013 YE</v>
          </cell>
          <cell r="K417" t="str">
            <v>C</v>
          </cell>
        </row>
        <row r="418">
          <cell r="A418" t="str">
            <v>NongHyup Bank</v>
          </cell>
          <cell r="B418" t="str">
            <v>Korea</v>
          </cell>
          <cell r="C418" t="str">
            <v>D+</v>
          </cell>
          <cell r="D418" t="str">
            <v>baa3</v>
          </cell>
          <cell r="E418" t="str">
            <v>baa3</v>
          </cell>
          <cell r="F418" t="str">
            <v>A1</v>
          </cell>
          <cell r="G418" t="str">
            <v>Foreign Currency Long Term Deposit Rating</v>
          </cell>
          <cell r="H418" t="str">
            <v>Stable</v>
          </cell>
          <cell r="I418">
            <v>185100952.25235</v>
          </cell>
          <cell r="J418" t="str">
            <v>2013 YE</v>
          </cell>
          <cell r="K418" t="str">
            <v>C</v>
          </cell>
        </row>
        <row r="419">
          <cell r="A419" t="str">
            <v>Shinhan Bank</v>
          </cell>
          <cell r="B419" t="str">
            <v>Korea</v>
          </cell>
          <cell r="C419" t="str">
            <v>C-</v>
          </cell>
          <cell r="D419" t="str">
            <v>baa1</v>
          </cell>
          <cell r="E419" t="str">
            <v>baa1</v>
          </cell>
          <cell r="F419" t="str">
            <v>A1</v>
          </cell>
          <cell r="G419" t="str">
            <v>Foreign Currency Long Term Deposit Rating</v>
          </cell>
          <cell r="H419" t="str">
            <v>Stable</v>
          </cell>
          <cell r="I419">
            <v>225560197.3497</v>
          </cell>
          <cell r="J419" t="str">
            <v>2013 YE</v>
          </cell>
          <cell r="K419" t="str">
            <v>C</v>
          </cell>
        </row>
        <row r="420">
          <cell r="A420" t="str">
            <v>Standard Chartered Bank Korea Limited</v>
          </cell>
          <cell r="B420" t="str">
            <v>Korea</v>
          </cell>
          <cell r="C420" t="str">
            <v>C-</v>
          </cell>
          <cell r="D420" t="str">
            <v>baa2</v>
          </cell>
          <cell r="E420" t="str">
            <v>a2</v>
          </cell>
          <cell r="F420" t="str">
            <v>A1</v>
          </cell>
          <cell r="G420" t="str">
            <v>Foreign Currency Long Term Deposit Rating</v>
          </cell>
          <cell r="H420" t="str">
            <v>Negative</v>
          </cell>
          <cell r="I420">
            <v>55082629.796700001</v>
          </cell>
          <cell r="J420" t="str">
            <v>2013 YE</v>
          </cell>
          <cell r="K420" t="str">
            <v>C</v>
          </cell>
        </row>
        <row r="421">
          <cell r="A421" t="str">
            <v>Suhyup Bank</v>
          </cell>
          <cell r="B421" t="str">
            <v>Korea</v>
          </cell>
          <cell r="C421" t="str">
            <v>D-</v>
          </cell>
          <cell r="D421" t="str">
            <v>ba3</v>
          </cell>
          <cell r="E421" t="str">
            <v>ba3</v>
          </cell>
          <cell r="F421" t="str">
            <v>A2</v>
          </cell>
          <cell r="G421" t="str">
            <v>Foreign Currency Long Term Deposit Rating</v>
          </cell>
          <cell r="H421" t="str">
            <v>Stable</v>
          </cell>
          <cell r="I421">
            <v>21027220.392299999</v>
          </cell>
          <cell r="J421" t="str">
            <v>2013 YE</v>
          </cell>
          <cell r="K421" t="str">
            <v>C</v>
          </cell>
        </row>
        <row r="422">
          <cell r="A422" t="str">
            <v>Woori Bank</v>
          </cell>
          <cell r="B422" t="str">
            <v>Korea</v>
          </cell>
          <cell r="C422" t="str">
            <v>C-</v>
          </cell>
          <cell r="D422" t="str">
            <v>baa2</v>
          </cell>
          <cell r="E422" t="str">
            <v>baa2</v>
          </cell>
          <cell r="F422" t="str">
            <v>A1</v>
          </cell>
          <cell r="G422" t="str">
            <v>Foreign Currency Long Term Deposit Rating</v>
          </cell>
          <cell r="H422" t="str">
            <v>Negative(m)</v>
          </cell>
          <cell r="I422">
            <v>236873069.76104999</v>
          </cell>
          <cell r="J422" t="str">
            <v>2013 YE</v>
          </cell>
          <cell r="K422" t="str">
            <v>C</v>
          </cell>
        </row>
        <row r="423">
          <cell r="A423" t="str">
            <v>Ahli United Bank K.S.C.</v>
          </cell>
          <cell r="B423" t="str">
            <v>Kuwait</v>
          </cell>
          <cell r="C423" t="str">
            <v>D+</v>
          </cell>
          <cell r="D423" t="str">
            <v>baa3</v>
          </cell>
          <cell r="E423" t="str">
            <v>baa3</v>
          </cell>
          <cell r="F423" t="str">
            <v>A2</v>
          </cell>
          <cell r="G423" t="str">
            <v>Foreign Currency Long Term Deposit Rating</v>
          </cell>
          <cell r="H423" t="str">
            <v>Stable</v>
          </cell>
          <cell r="I423">
            <v>11207422.105014199</v>
          </cell>
          <cell r="J423" t="str">
            <v>2013 YE</v>
          </cell>
          <cell r="K423" t="str">
            <v>C</v>
          </cell>
        </row>
        <row r="424">
          <cell r="A424" t="str">
            <v>Al Ahli Bank of Kuwait K.S.C</v>
          </cell>
          <cell r="B424" t="str">
            <v>Kuwait</v>
          </cell>
          <cell r="C424" t="str">
            <v>D+</v>
          </cell>
          <cell r="D424" t="str">
            <v>baa3</v>
          </cell>
          <cell r="E424" t="str">
            <v>baa3</v>
          </cell>
          <cell r="F424" t="str">
            <v>A2</v>
          </cell>
          <cell r="G424" t="str">
            <v>Foreign Currency Long Term Deposit Rating</v>
          </cell>
          <cell r="H424" t="str">
            <v>Stable</v>
          </cell>
          <cell r="I424">
            <v>11307156.5243551</v>
          </cell>
          <cell r="J424" t="str">
            <v>2013 YE</v>
          </cell>
          <cell r="K424" t="str">
            <v>C</v>
          </cell>
        </row>
        <row r="425">
          <cell r="A425" t="str">
            <v>Boubyan Bank</v>
          </cell>
          <cell r="B425" t="str">
            <v>Kuwait</v>
          </cell>
          <cell r="C425" t="str">
            <v>D+</v>
          </cell>
          <cell r="D425" t="str">
            <v>ba1</v>
          </cell>
          <cell r="E425" t="str">
            <v>baa1</v>
          </cell>
          <cell r="F425" t="str">
            <v>Baa1</v>
          </cell>
          <cell r="G425" t="str">
            <v>Foreign Currency Long Term Deposit Rating</v>
          </cell>
          <cell r="H425" t="str">
            <v>Stable</v>
          </cell>
          <cell r="I425">
            <v>7761990.09100914</v>
          </cell>
          <cell r="J425" t="str">
            <v>2013 YE</v>
          </cell>
          <cell r="K425" t="str">
            <v>C</v>
          </cell>
        </row>
        <row r="426">
          <cell r="A426" t="str">
            <v>Burgan Bank SAK</v>
          </cell>
          <cell r="B426" t="str">
            <v>Kuwait</v>
          </cell>
          <cell r="C426" t="str">
            <v>D+</v>
          </cell>
          <cell r="D426" t="str">
            <v>ba1</v>
          </cell>
          <cell r="E426" t="str">
            <v>ba1</v>
          </cell>
          <cell r="F426" t="str">
            <v>A3</v>
          </cell>
          <cell r="G426" t="str">
            <v>Foreign Currency Long Term Deposit Rating</v>
          </cell>
          <cell r="H426" t="str">
            <v>Stable</v>
          </cell>
          <cell r="I426">
            <v>25335520.557904001</v>
          </cell>
          <cell r="J426" t="str">
            <v>2013 YE</v>
          </cell>
          <cell r="K426" t="str">
            <v>C</v>
          </cell>
        </row>
        <row r="427">
          <cell r="A427" t="str">
            <v>Commercial Bank of Kuwait S.A.K.</v>
          </cell>
          <cell r="B427" t="str">
            <v>Kuwait</v>
          </cell>
          <cell r="C427" t="str">
            <v>D+</v>
          </cell>
          <cell r="D427" t="str">
            <v>ba1</v>
          </cell>
          <cell r="E427" t="str">
            <v>ba1</v>
          </cell>
          <cell r="F427" t="str">
            <v>A3</v>
          </cell>
          <cell r="G427" t="str">
            <v>Foreign Currency Long Term Deposit Rating</v>
          </cell>
          <cell r="H427" t="str">
            <v>Stable</v>
          </cell>
          <cell r="I427">
            <v>13914560.9173133</v>
          </cell>
          <cell r="J427" t="str">
            <v>2013 YE</v>
          </cell>
          <cell r="K427" t="str">
            <v>C</v>
          </cell>
        </row>
        <row r="428">
          <cell r="A428" t="str">
            <v>Gulf Bank K.S.C.</v>
          </cell>
          <cell r="B428" t="str">
            <v>Kuwait</v>
          </cell>
          <cell r="C428" t="str">
            <v>D</v>
          </cell>
          <cell r="D428" t="str">
            <v>ba2</v>
          </cell>
          <cell r="E428" t="str">
            <v>ba2</v>
          </cell>
          <cell r="F428" t="str">
            <v>Baa1</v>
          </cell>
          <cell r="G428" t="str">
            <v>Foreign Currency Long Term Deposit Rating</v>
          </cell>
          <cell r="H428" t="str">
            <v>Positive</v>
          </cell>
          <cell r="I428">
            <v>17934699.022415899</v>
          </cell>
          <cell r="J428" t="str">
            <v>2013 YE</v>
          </cell>
          <cell r="K428" t="str">
            <v>U</v>
          </cell>
        </row>
        <row r="429">
          <cell r="A429" t="str">
            <v>Kuwait Finance House</v>
          </cell>
          <cell r="B429" t="str">
            <v>Kuwait</v>
          </cell>
          <cell r="C429" t="str">
            <v>D+</v>
          </cell>
          <cell r="D429" t="str">
            <v>ba1</v>
          </cell>
          <cell r="E429" t="str">
            <v>ba1</v>
          </cell>
          <cell r="F429" t="str">
            <v>A1</v>
          </cell>
          <cell r="G429" t="str">
            <v>Foreign Currency Long Term Deposit Rating</v>
          </cell>
          <cell r="H429" t="str">
            <v>Negative</v>
          </cell>
          <cell r="I429">
            <v>57152230.922537103</v>
          </cell>
          <cell r="J429" t="str">
            <v>2013 YE</v>
          </cell>
          <cell r="K429" t="str">
            <v>C</v>
          </cell>
        </row>
        <row r="430">
          <cell r="A430" t="str">
            <v>National Bank of Kuwait S.A.K.</v>
          </cell>
          <cell r="B430" t="str">
            <v>Kuwait</v>
          </cell>
          <cell r="C430" t="str">
            <v>C</v>
          </cell>
          <cell r="D430" t="str">
            <v>a3</v>
          </cell>
          <cell r="E430" t="str">
            <v>a3</v>
          </cell>
          <cell r="F430" t="str">
            <v>Aa3</v>
          </cell>
          <cell r="G430" t="str">
            <v>Foreign Currency Long Term Deposit Rating</v>
          </cell>
          <cell r="H430" t="str">
            <v>Stable</v>
          </cell>
          <cell r="I430">
            <v>65864536.170091003</v>
          </cell>
          <cell r="J430" t="str">
            <v>2013 YE</v>
          </cell>
          <cell r="K430" t="str">
            <v>C</v>
          </cell>
        </row>
        <row r="431">
          <cell r="A431" t="str">
            <v>AS Expobank</v>
          </cell>
          <cell r="B431" t="str">
            <v>Latvia</v>
          </cell>
          <cell r="C431" t="str">
            <v>E+</v>
          </cell>
          <cell r="D431" t="str">
            <v>b1</v>
          </cell>
          <cell r="E431" t="str">
            <v>b1</v>
          </cell>
          <cell r="F431" t="str">
            <v>B1</v>
          </cell>
          <cell r="G431" t="str">
            <v>Foreign Currency Long Term Deposit Rating</v>
          </cell>
          <cell r="H431" t="str">
            <v>Stable</v>
          </cell>
          <cell r="I431">
            <v>550798.94161350001</v>
          </cell>
          <cell r="J431" t="str">
            <v>2013 YE</v>
          </cell>
          <cell r="K431" t="str">
            <v>C</v>
          </cell>
        </row>
        <row r="432">
          <cell r="A432" t="str">
            <v>SC Citadele Banka</v>
          </cell>
          <cell r="B432" t="str">
            <v>Latvia</v>
          </cell>
          <cell r="C432" t="str">
            <v>E+</v>
          </cell>
          <cell r="D432" t="str">
            <v>b3</v>
          </cell>
          <cell r="E432" t="str">
            <v>b3</v>
          </cell>
          <cell r="F432" t="str">
            <v>B2</v>
          </cell>
          <cell r="G432" t="str">
            <v>Foreign Currency Long Term Deposit Rating</v>
          </cell>
          <cell r="H432" t="str">
            <v>Negative(m)</v>
          </cell>
          <cell r="I432">
            <v>3501993.9242831999</v>
          </cell>
          <cell r="J432" t="str">
            <v>2013 YE</v>
          </cell>
          <cell r="K432" t="str">
            <v>C</v>
          </cell>
        </row>
        <row r="433">
          <cell r="A433" t="str">
            <v>Trasta Komercbanka</v>
          </cell>
          <cell r="B433" t="str">
            <v>Latvia</v>
          </cell>
          <cell r="C433" t="str">
            <v>E+</v>
          </cell>
          <cell r="D433" t="str">
            <v>b3</v>
          </cell>
          <cell r="E433" t="str">
            <v>b3</v>
          </cell>
          <cell r="F433" t="str">
            <v>B3</v>
          </cell>
          <cell r="G433" t="str">
            <v>Foreign Currency Long Term Deposit Rating</v>
          </cell>
          <cell r="H433" t="str">
            <v>Negative</v>
          </cell>
          <cell r="I433">
            <v>574159.39648500003</v>
          </cell>
          <cell r="J433" t="str">
            <v>2013 YE</v>
          </cell>
          <cell r="K433" t="str">
            <v>C</v>
          </cell>
        </row>
        <row r="434">
          <cell r="A434" t="str">
            <v>Bank Audi S.A.L.</v>
          </cell>
          <cell r="B434" t="str">
            <v>Lebanon</v>
          </cell>
          <cell r="C434" t="str">
            <v>E+</v>
          </cell>
          <cell r="D434" t="str">
            <v>b1</v>
          </cell>
          <cell r="E434" t="str">
            <v>b1</v>
          </cell>
          <cell r="F434" t="str">
            <v>B1</v>
          </cell>
          <cell r="G434" t="str">
            <v>Foreign Currency Long Term Deposit Rating</v>
          </cell>
          <cell r="H434" t="str">
            <v>Negative(m)</v>
          </cell>
          <cell r="I434">
            <v>36287310.819600001</v>
          </cell>
          <cell r="J434" t="str">
            <v>2013 YE</v>
          </cell>
          <cell r="K434" t="str">
            <v>C</v>
          </cell>
        </row>
        <row r="435">
          <cell r="A435" t="str">
            <v>BLOM BANK S.A.L.</v>
          </cell>
          <cell r="B435" t="str">
            <v>Lebanon</v>
          </cell>
          <cell r="C435" t="str">
            <v>E+</v>
          </cell>
          <cell r="D435" t="str">
            <v>b1</v>
          </cell>
          <cell r="E435" t="str">
            <v>b1</v>
          </cell>
          <cell r="F435" t="str">
            <v>B1</v>
          </cell>
          <cell r="G435" t="str">
            <v>Foreign Currency Long Term Deposit Rating</v>
          </cell>
          <cell r="H435" t="str">
            <v>Negative(m)</v>
          </cell>
          <cell r="I435">
            <v>26218033.610339999</v>
          </cell>
          <cell r="J435" t="str">
            <v>2013 YE</v>
          </cell>
          <cell r="K435" t="str">
            <v>C</v>
          </cell>
        </row>
        <row r="436">
          <cell r="A436" t="str">
            <v>Byblos Bank S.A.L.</v>
          </cell>
          <cell r="B436" t="str">
            <v>Lebanon</v>
          </cell>
          <cell r="C436" t="str">
            <v>E+</v>
          </cell>
          <cell r="D436" t="str">
            <v>b1</v>
          </cell>
          <cell r="E436" t="str">
            <v>b1</v>
          </cell>
          <cell r="F436" t="str">
            <v>B1</v>
          </cell>
          <cell r="G436" t="str">
            <v>Foreign Currency Long Term Deposit Rating</v>
          </cell>
          <cell r="H436" t="str">
            <v>Negative(m)</v>
          </cell>
          <cell r="I436">
            <v>18534133.50948</v>
          </cell>
          <cell r="J436" t="str">
            <v>2013 YE</v>
          </cell>
          <cell r="K436" t="str">
            <v>C</v>
          </cell>
        </row>
        <row r="437">
          <cell r="A437" t="str">
            <v>LGT Bank AG</v>
          </cell>
          <cell r="B437" t="str">
            <v>Liechtenstein</v>
          </cell>
          <cell r="C437" t="str">
            <v>C+</v>
          </cell>
          <cell r="D437" t="str">
            <v>a2</v>
          </cell>
          <cell r="E437" t="str">
            <v>a2</v>
          </cell>
          <cell r="F437" t="str">
            <v>A1</v>
          </cell>
          <cell r="G437" t="str">
            <v>Foreign Currency Long Term Deposit Rating</v>
          </cell>
          <cell r="H437" t="str">
            <v>Negative(m)</v>
          </cell>
          <cell r="I437">
            <v>28257544.303253401</v>
          </cell>
          <cell r="J437" t="str">
            <v>2013 YE</v>
          </cell>
          <cell r="K437" t="str">
            <v>C</v>
          </cell>
        </row>
        <row r="438">
          <cell r="A438" t="str">
            <v>Siauliu Bankas, AB</v>
          </cell>
          <cell r="B438" t="str">
            <v>Lithuania</v>
          </cell>
          <cell r="C438" t="str">
            <v>E+</v>
          </cell>
          <cell r="D438" t="str">
            <v>b1</v>
          </cell>
          <cell r="E438" t="str">
            <v>b1</v>
          </cell>
          <cell r="F438" t="str">
            <v>B1</v>
          </cell>
          <cell r="G438" t="str">
            <v>Foreign Currency Long Term Deposit Rating</v>
          </cell>
          <cell r="H438" t="str">
            <v>Developing</v>
          </cell>
          <cell r="I438">
            <v>2128720.0934353801</v>
          </cell>
          <cell r="J438" t="str">
            <v>2013 YE</v>
          </cell>
          <cell r="K438" t="str">
            <v>C</v>
          </cell>
        </row>
        <row r="439">
          <cell r="A439" t="str">
            <v>Banque et Caisse d'Epargne de l'Etat</v>
          </cell>
          <cell r="B439" t="str">
            <v>Luxembourg</v>
          </cell>
          <cell r="C439" t="str">
            <v>C</v>
          </cell>
          <cell r="D439" t="str">
            <v>a3</v>
          </cell>
          <cell r="E439" t="str">
            <v>a3</v>
          </cell>
          <cell r="F439" t="str">
            <v>Aa1</v>
          </cell>
          <cell r="G439" t="str">
            <v>Foreign Currency Long Term Deposit Rating</v>
          </cell>
          <cell r="H439" t="str">
            <v>Negative(m)</v>
          </cell>
          <cell r="I439">
            <v>56101670.636191502</v>
          </cell>
          <cell r="J439" t="str">
            <v>2013 YE</v>
          </cell>
          <cell r="K439" t="str">
            <v>C</v>
          </cell>
        </row>
        <row r="440">
          <cell r="A440" t="str">
            <v>Banque Internationale a Luxembourg</v>
          </cell>
          <cell r="B440" t="str">
            <v>Luxembourg</v>
          </cell>
          <cell r="C440" t="str">
            <v>D+</v>
          </cell>
          <cell r="D440" t="str">
            <v>ba1</v>
          </cell>
          <cell r="E440" t="str">
            <v>ba1</v>
          </cell>
          <cell r="F440" t="str">
            <v>Baa1</v>
          </cell>
          <cell r="G440" t="str">
            <v>Foreign Currency Long Term Deposit Rating</v>
          </cell>
          <cell r="H440" t="str">
            <v>Negative(m)</v>
          </cell>
          <cell r="I440">
            <v>27144024.995347202</v>
          </cell>
          <cell r="J440" t="str">
            <v>2013 YE</v>
          </cell>
          <cell r="K440" t="str">
            <v>C</v>
          </cell>
        </row>
        <row r="441">
          <cell r="A441" t="str">
            <v>BGL BNP Paribas</v>
          </cell>
          <cell r="B441" t="str">
            <v>Luxembourg</v>
          </cell>
          <cell r="C441" t="str">
            <v>C</v>
          </cell>
          <cell r="D441" t="str">
            <v>a3</v>
          </cell>
          <cell r="E441" t="str">
            <v>a3</v>
          </cell>
          <cell r="F441" t="str">
            <v>A2</v>
          </cell>
          <cell r="G441" t="str">
            <v>Foreign Currency Long Term Deposit Rating</v>
          </cell>
          <cell r="H441" t="str">
            <v>Stable</v>
          </cell>
          <cell r="I441">
            <v>56699829.301062003</v>
          </cell>
          <cell r="J441" t="str">
            <v>2013 YE</v>
          </cell>
          <cell r="K441" t="str">
            <v>C</v>
          </cell>
        </row>
        <row r="442">
          <cell r="A442" t="str">
            <v>Commerzbank International S.A.</v>
          </cell>
          <cell r="B442" t="str">
            <v>Luxembourg</v>
          </cell>
          <cell r="C442" t="str">
            <v>C-</v>
          </cell>
          <cell r="D442" t="str">
            <v>baa2</v>
          </cell>
          <cell r="E442" t="str">
            <v>baa2</v>
          </cell>
          <cell r="F442" t="str">
            <v>Baa2</v>
          </cell>
          <cell r="G442" t="str">
            <v>Foreign Currency Long Term Deposit Rating</v>
          </cell>
          <cell r="H442" t="str">
            <v>Stable</v>
          </cell>
          <cell r="I442">
            <v>4559883.9736083196</v>
          </cell>
          <cell r="J442" t="str">
            <v>2012 YE</v>
          </cell>
          <cell r="K442" t="str">
            <v>U</v>
          </cell>
        </row>
        <row r="443">
          <cell r="A443" t="str">
            <v>UniCredit Luxembourg S.A.</v>
          </cell>
          <cell r="B443" t="str">
            <v>Luxembourg</v>
          </cell>
          <cell r="C443" t="str">
            <v>D+</v>
          </cell>
          <cell r="D443" t="str">
            <v>baa3</v>
          </cell>
          <cell r="E443" t="str">
            <v>baa3</v>
          </cell>
          <cell r="F443" t="str">
            <v>Baa3</v>
          </cell>
          <cell r="G443" t="str">
            <v>Foreign Currency Long Term Deposit Rating</v>
          </cell>
          <cell r="H443" t="str">
            <v>Stable</v>
          </cell>
          <cell r="I443">
            <v>23933927.755620301</v>
          </cell>
          <cell r="J443" t="str">
            <v>2013 YE</v>
          </cell>
          <cell r="K443" t="str">
            <v>C</v>
          </cell>
        </row>
        <row r="444">
          <cell r="A444" t="str">
            <v>Industrial &amp; Comm'l Bank of China (Macau) Ltd</v>
          </cell>
          <cell r="B444" t="str">
            <v>Macau</v>
          </cell>
          <cell r="C444" t="str">
            <v>D+</v>
          </cell>
          <cell r="D444" t="str">
            <v>ba1</v>
          </cell>
          <cell r="E444" t="str">
            <v>a3</v>
          </cell>
          <cell r="F444" t="str">
            <v>A3</v>
          </cell>
          <cell r="G444" t="str">
            <v>Foreign Currency Long Term Deposit Rating</v>
          </cell>
          <cell r="H444" t="str">
            <v>Stable</v>
          </cell>
          <cell r="I444">
            <v>17570304.923489999</v>
          </cell>
          <cell r="J444" t="str">
            <v>2013 YE</v>
          </cell>
          <cell r="K444" t="str">
            <v>C</v>
          </cell>
        </row>
        <row r="445">
          <cell r="A445" t="str">
            <v>AmBank (M) Berhad</v>
          </cell>
          <cell r="B445" t="str">
            <v>Malaysia</v>
          </cell>
          <cell r="C445" t="str">
            <v>D+</v>
          </cell>
          <cell r="D445" t="str">
            <v>ba1</v>
          </cell>
          <cell r="E445" t="str">
            <v>ba1</v>
          </cell>
          <cell r="F445" t="str">
            <v>Baa1</v>
          </cell>
          <cell r="G445" t="str">
            <v>Foreign Currency Long Term Deposit Rating</v>
          </cell>
          <cell r="H445" t="str">
            <v>Stable</v>
          </cell>
          <cell r="I445">
            <v>26396909.274347499</v>
          </cell>
          <cell r="J445" t="str">
            <v>2013 H1</v>
          </cell>
          <cell r="K445" t="str">
            <v>C</v>
          </cell>
        </row>
        <row r="446">
          <cell r="A446" t="str">
            <v>CIMB Bank Berhad</v>
          </cell>
          <cell r="B446" t="str">
            <v>Malaysia</v>
          </cell>
          <cell r="C446" t="str">
            <v>C-</v>
          </cell>
          <cell r="D446" t="str">
            <v>baa1</v>
          </cell>
          <cell r="E446" t="str">
            <v>baa1</v>
          </cell>
          <cell r="F446" t="str">
            <v>A3</v>
          </cell>
          <cell r="G446" t="str">
            <v>Foreign Currency Long Term Deposit Rating</v>
          </cell>
          <cell r="H446" t="str">
            <v>Stable(m)</v>
          </cell>
          <cell r="I446">
            <v>92627989.244762003</v>
          </cell>
          <cell r="J446" t="str">
            <v>2013 YE</v>
          </cell>
          <cell r="K446" t="str">
            <v>C</v>
          </cell>
        </row>
        <row r="447">
          <cell r="A447" t="str">
            <v>CIMB Islamic Bank Berhad</v>
          </cell>
          <cell r="B447" t="str">
            <v>Malaysia</v>
          </cell>
          <cell r="C447" t="str">
            <v>D+</v>
          </cell>
          <cell r="D447" t="str">
            <v>ba1</v>
          </cell>
          <cell r="E447" t="str">
            <v>baa1</v>
          </cell>
          <cell r="F447" t="str">
            <v>A3</v>
          </cell>
          <cell r="G447" t="str">
            <v>Foreign Currency Long Term Deposit Rating</v>
          </cell>
          <cell r="H447" t="str">
            <v>Stable(m)</v>
          </cell>
          <cell r="I447">
            <v>15088750.969267599</v>
          </cell>
          <cell r="J447" t="str">
            <v>2013 YE</v>
          </cell>
          <cell r="K447" t="str">
            <v>C</v>
          </cell>
        </row>
        <row r="448">
          <cell r="A448" t="str">
            <v>Hong Leong Bank Berhad</v>
          </cell>
          <cell r="B448" t="str">
            <v>Malaysia</v>
          </cell>
          <cell r="C448" t="str">
            <v>C-</v>
          </cell>
          <cell r="D448" t="str">
            <v>baa1</v>
          </cell>
          <cell r="E448" t="str">
            <v>baa1</v>
          </cell>
          <cell r="F448" t="str">
            <v>A3</v>
          </cell>
          <cell r="G448" t="str">
            <v>Foreign Currency Long Term Deposit Rating</v>
          </cell>
          <cell r="H448" t="str">
            <v>Stable(m)</v>
          </cell>
          <cell r="I448">
            <v>50507286.927181102</v>
          </cell>
          <cell r="J448" t="str">
            <v>2014 H1</v>
          </cell>
          <cell r="K448" t="str">
            <v>C</v>
          </cell>
        </row>
        <row r="449">
          <cell r="A449" t="str">
            <v>HSBC Bank Malaysia Berhad</v>
          </cell>
          <cell r="B449" t="str">
            <v>Malaysia</v>
          </cell>
          <cell r="C449" t="str">
            <v>C-</v>
          </cell>
          <cell r="D449" t="str">
            <v>baa1</v>
          </cell>
          <cell r="E449" t="str">
            <v>a1</v>
          </cell>
          <cell r="F449" t="str">
            <v>A3</v>
          </cell>
          <cell r="G449" t="str">
            <v>Foreign Currency Long Term Deposit Rating</v>
          </cell>
          <cell r="H449" t="str">
            <v>Stable(m)</v>
          </cell>
          <cell r="I449">
            <v>24366920.676768102</v>
          </cell>
          <cell r="J449" t="str">
            <v>2013 YE</v>
          </cell>
          <cell r="K449" t="str">
            <v>C</v>
          </cell>
        </row>
        <row r="450">
          <cell r="A450" t="str">
            <v>Malayan Banking Berhad</v>
          </cell>
          <cell r="B450" t="str">
            <v>Malaysia</v>
          </cell>
          <cell r="C450" t="str">
            <v>C</v>
          </cell>
          <cell r="D450" t="str">
            <v>a3</v>
          </cell>
          <cell r="E450" t="str">
            <v>a3</v>
          </cell>
          <cell r="F450" t="str">
            <v>A3</v>
          </cell>
          <cell r="G450" t="str">
            <v>Foreign Currency Long Term Deposit Rating</v>
          </cell>
          <cell r="H450" t="str">
            <v>Stable(m)</v>
          </cell>
          <cell r="I450">
            <v>171101579.523799</v>
          </cell>
          <cell r="J450" t="str">
            <v>2013 YE</v>
          </cell>
          <cell r="K450" t="str">
            <v>C</v>
          </cell>
        </row>
        <row r="451">
          <cell r="A451" t="str">
            <v>Public Bank Berhad</v>
          </cell>
          <cell r="B451" t="str">
            <v>Malaysia</v>
          </cell>
          <cell r="C451" t="str">
            <v>C</v>
          </cell>
          <cell r="D451" t="str">
            <v>a3</v>
          </cell>
          <cell r="E451" t="str">
            <v>a3</v>
          </cell>
          <cell r="F451" t="str">
            <v>A3</v>
          </cell>
          <cell r="G451" t="str">
            <v>Foreign Currency Long Term Deposit Rating</v>
          </cell>
          <cell r="H451" t="str">
            <v>Stable(m)</v>
          </cell>
          <cell r="I451">
            <v>93426876.434321493</v>
          </cell>
          <cell r="J451" t="str">
            <v>2013 YE</v>
          </cell>
          <cell r="K451" t="str">
            <v>C</v>
          </cell>
        </row>
        <row r="452">
          <cell r="A452" t="str">
            <v>RHB Bank Berhad</v>
          </cell>
          <cell r="B452" t="str">
            <v>Malaysia</v>
          </cell>
          <cell r="C452" t="str">
            <v>D+</v>
          </cell>
          <cell r="D452" t="str">
            <v>ba1</v>
          </cell>
          <cell r="E452" t="str">
            <v>ba1</v>
          </cell>
          <cell r="F452" t="str">
            <v>A3</v>
          </cell>
          <cell r="G452" t="str">
            <v>Foreign Currency Long Term Deposit Rating</v>
          </cell>
          <cell r="H452" t="str">
            <v>Stable</v>
          </cell>
          <cell r="I452">
            <v>53169855.073930897</v>
          </cell>
          <cell r="J452" t="str">
            <v>2013 YE</v>
          </cell>
          <cell r="K452" t="str">
            <v>C</v>
          </cell>
        </row>
        <row r="453">
          <cell r="A453" t="str">
            <v>Standard Chartered Bank Malaysia Berhad</v>
          </cell>
          <cell r="B453" t="str">
            <v>Malaysia</v>
          </cell>
          <cell r="C453" t="str">
            <v>C-</v>
          </cell>
          <cell r="D453" t="str">
            <v>baa2</v>
          </cell>
          <cell r="E453" t="str">
            <v>a2</v>
          </cell>
          <cell r="F453" t="str">
            <v>A3</v>
          </cell>
          <cell r="G453" t="str">
            <v>Foreign Currency Long Term Deposit Rating</v>
          </cell>
          <cell r="H453" t="str">
            <v>Positive(m)</v>
          </cell>
          <cell r="I453">
            <v>16592608.3895241</v>
          </cell>
          <cell r="J453" t="str">
            <v>2013 YE</v>
          </cell>
          <cell r="K453" t="str">
            <v>C</v>
          </cell>
        </row>
        <row r="454">
          <cell r="A454" t="str">
            <v>Mauritius Commercial Bank Limited</v>
          </cell>
          <cell r="B454" t="str">
            <v>Mauritius</v>
          </cell>
          <cell r="C454" t="str">
            <v>D+</v>
          </cell>
          <cell r="D454" t="str">
            <v>baa3</v>
          </cell>
          <cell r="E454" t="str">
            <v>baa3</v>
          </cell>
          <cell r="F454" t="str">
            <v>Baa1</v>
          </cell>
          <cell r="G454" t="str">
            <v>Foreign Currency Long Term Deposit Rating</v>
          </cell>
          <cell r="H454" t="str">
            <v>Negative(m)</v>
          </cell>
          <cell r="I454">
            <v>7782723.9427567199</v>
          </cell>
          <cell r="J454" t="str">
            <v>2014 H1</v>
          </cell>
          <cell r="K454" t="str">
            <v>C</v>
          </cell>
        </row>
        <row r="455">
          <cell r="A455" t="str">
            <v>State Bank of Mauritius Ltd.</v>
          </cell>
          <cell r="B455" t="str">
            <v>Mauritius</v>
          </cell>
          <cell r="C455" t="str">
            <v>C-</v>
          </cell>
          <cell r="D455" t="str">
            <v>baa2</v>
          </cell>
          <cell r="E455" t="str">
            <v>baa2</v>
          </cell>
          <cell r="F455" t="str">
            <v>Baa1</v>
          </cell>
          <cell r="G455" t="str">
            <v>Foreign Currency Long Term Deposit Rating</v>
          </cell>
          <cell r="H455" t="str">
            <v>Stable(m)</v>
          </cell>
          <cell r="I455">
            <v>3704152.0225120299</v>
          </cell>
          <cell r="J455" t="str">
            <v>2013 YE</v>
          </cell>
          <cell r="K455" t="str">
            <v>C</v>
          </cell>
        </row>
        <row r="456">
          <cell r="A456" t="str">
            <v>Banco Azteca, S.A.</v>
          </cell>
          <cell r="B456" t="str">
            <v>Mexico</v>
          </cell>
          <cell r="C456" t="str">
            <v>D-</v>
          </cell>
          <cell r="D456" t="str">
            <v>ba3</v>
          </cell>
          <cell r="E456" t="str">
            <v>ba3</v>
          </cell>
          <cell r="F456" t="str">
            <v>Ba1</v>
          </cell>
          <cell r="G456" t="str">
            <v>Foreign Currency Long Term Senior Unsecured Rating</v>
          </cell>
          <cell r="H456" t="str">
            <v>Stable</v>
          </cell>
          <cell r="I456">
            <v>7658994.6243899995</v>
          </cell>
          <cell r="J456" t="str">
            <v>2013 YE</v>
          </cell>
          <cell r="K456" t="str">
            <v>C</v>
          </cell>
        </row>
        <row r="457">
          <cell r="A457" t="str">
            <v>Banco del Bajio, S.A.</v>
          </cell>
          <cell r="B457" t="str">
            <v>Mexico</v>
          </cell>
          <cell r="C457" t="str">
            <v>D+</v>
          </cell>
          <cell r="D457" t="str">
            <v>ba1</v>
          </cell>
          <cell r="E457" t="str">
            <v>ba1</v>
          </cell>
          <cell r="F457" t="str">
            <v>Baa3</v>
          </cell>
          <cell r="G457" t="str">
            <v>Foreign Currency Long Term Deposit Rating</v>
          </cell>
          <cell r="H457" t="str">
            <v>Positive(m)</v>
          </cell>
          <cell r="I457">
            <v>9010847.5278858002</v>
          </cell>
          <cell r="J457" t="str">
            <v>2013 YE</v>
          </cell>
          <cell r="K457" t="str">
            <v>C</v>
          </cell>
        </row>
        <row r="458">
          <cell r="A458" t="str">
            <v>Banco Mercantil del Norte, S.A.</v>
          </cell>
          <cell r="B458" t="str">
            <v>Mexico</v>
          </cell>
          <cell r="C458" t="str">
            <v>C-</v>
          </cell>
          <cell r="D458" t="str">
            <v>baa1</v>
          </cell>
          <cell r="E458" t="str">
            <v>baa1</v>
          </cell>
          <cell r="F458" t="str">
            <v>A3</v>
          </cell>
          <cell r="G458" t="str">
            <v>Foreign Currency Long Term Deposit Rating</v>
          </cell>
          <cell r="H458" t="str">
            <v>Stable</v>
          </cell>
          <cell r="I458">
            <v>60159348.510839999</v>
          </cell>
          <cell r="J458" t="str">
            <v>2013 YE</v>
          </cell>
          <cell r="K458" t="str">
            <v>C</v>
          </cell>
        </row>
        <row r="459">
          <cell r="A459" t="str">
            <v>Banco Nacional de Mexico, S.A.</v>
          </cell>
          <cell r="B459" t="str">
            <v>Mexico</v>
          </cell>
          <cell r="C459" t="str">
            <v>C-</v>
          </cell>
          <cell r="D459" t="str">
            <v>baa2</v>
          </cell>
          <cell r="E459" t="str">
            <v>baa2</v>
          </cell>
          <cell r="F459" t="str">
            <v>A3</v>
          </cell>
          <cell r="G459" t="str">
            <v>Foreign Currency Long Term Deposit Rating</v>
          </cell>
          <cell r="H459" t="str">
            <v>Stable</v>
          </cell>
          <cell r="I459">
            <v>88027243.835940003</v>
          </cell>
          <cell r="J459" t="str">
            <v>2013 YE</v>
          </cell>
          <cell r="K459" t="str">
            <v>C</v>
          </cell>
        </row>
        <row r="460">
          <cell r="A460" t="str">
            <v>Banco Regional de Monterrey, S.A.</v>
          </cell>
          <cell r="B460" t="str">
            <v>Mexico</v>
          </cell>
          <cell r="C460" t="str">
            <v>D+</v>
          </cell>
          <cell r="D460" t="str">
            <v>baa3</v>
          </cell>
          <cell r="E460" t="str">
            <v>baa3</v>
          </cell>
          <cell r="F460" t="str">
            <v>Baa2</v>
          </cell>
          <cell r="G460" t="str">
            <v>Foreign Currency Long Term Deposit Rating</v>
          </cell>
          <cell r="H460" t="str">
            <v>Stable</v>
          </cell>
          <cell r="I460">
            <v>6670535.2888500001</v>
          </cell>
          <cell r="J460" t="str">
            <v>2013 YE</v>
          </cell>
          <cell r="K460" t="str">
            <v>C</v>
          </cell>
        </row>
        <row r="461">
          <cell r="A461" t="str">
            <v>Banco Santander (Mexico), S.A.</v>
          </cell>
          <cell r="B461" t="str">
            <v>Mexico</v>
          </cell>
          <cell r="C461" t="str">
            <v>C-</v>
          </cell>
          <cell r="D461" t="str">
            <v>baa1</v>
          </cell>
          <cell r="E461" t="str">
            <v>baa1</v>
          </cell>
          <cell r="F461" t="str">
            <v>A3</v>
          </cell>
          <cell r="G461" t="str">
            <v>Foreign Currency Long Term Deposit Rating</v>
          </cell>
          <cell r="H461" t="str">
            <v>Stable(m)</v>
          </cell>
          <cell r="I461">
            <v>62696389.048560001</v>
          </cell>
          <cell r="J461" t="str">
            <v>2013 YE</v>
          </cell>
          <cell r="K461" t="str">
            <v>C</v>
          </cell>
        </row>
        <row r="462">
          <cell r="A462" t="str">
            <v>Banco Ve por Mas, S.A.</v>
          </cell>
          <cell r="B462" t="str">
            <v>Mexico</v>
          </cell>
          <cell r="C462" t="str">
            <v>D-</v>
          </cell>
          <cell r="D462" t="str">
            <v>ba3</v>
          </cell>
          <cell r="E462" t="str">
            <v>ba3</v>
          </cell>
          <cell r="F462" t="str">
            <v>Ba3</v>
          </cell>
          <cell r="G462" t="str">
            <v>Foreign Currency Long Term Deposit Rating</v>
          </cell>
          <cell r="H462" t="str">
            <v>Stable</v>
          </cell>
          <cell r="I462">
            <v>1714266.1054799999</v>
          </cell>
          <cell r="J462" t="str">
            <v>2013 YE</v>
          </cell>
          <cell r="K462" t="str">
            <v>C</v>
          </cell>
        </row>
        <row r="463">
          <cell r="A463" t="str">
            <v>Bank of Tokyo-Mitsubishi UFJ (Mexico), S.A.</v>
          </cell>
          <cell r="B463" t="str">
            <v>Mexico</v>
          </cell>
          <cell r="C463" t="str">
            <v>D</v>
          </cell>
          <cell r="D463" t="str">
            <v>ba2</v>
          </cell>
          <cell r="E463" t="str">
            <v>baa2</v>
          </cell>
          <cell r="F463">
            <v>0</v>
          </cell>
          <cell r="G463">
            <v>0</v>
          </cell>
          <cell r="H463" t="str">
            <v>Stable</v>
          </cell>
          <cell r="I463">
            <v>1214691.7634099999</v>
          </cell>
          <cell r="J463" t="str">
            <v>2013 YE</v>
          </cell>
          <cell r="K463" t="str">
            <v>U</v>
          </cell>
        </row>
        <row r="464">
          <cell r="A464" t="str">
            <v>Barclays Bank Mexico, S.A.</v>
          </cell>
          <cell r="B464" t="str">
            <v>Mexico</v>
          </cell>
          <cell r="C464" t="str">
            <v>D</v>
          </cell>
          <cell r="D464" t="str">
            <v>ba2</v>
          </cell>
          <cell r="E464" t="str">
            <v>baa3</v>
          </cell>
          <cell r="F464" t="str">
            <v>Baa3</v>
          </cell>
          <cell r="G464" t="str">
            <v>Foreign Currency Long Term Deposit Rating</v>
          </cell>
          <cell r="H464" t="str">
            <v>Stable</v>
          </cell>
          <cell r="I464">
            <v>1951187.8819500001</v>
          </cell>
          <cell r="J464" t="str">
            <v>2013 YE</v>
          </cell>
          <cell r="K464" t="str">
            <v>U</v>
          </cell>
        </row>
        <row r="465">
          <cell r="A465" t="str">
            <v>BBVA Bancomer, S.A.</v>
          </cell>
          <cell r="B465" t="str">
            <v>Mexico</v>
          </cell>
          <cell r="C465" t="str">
            <v>C-</v>
          </cell>
          <cell r="D465" t="str">
            <v>baa1</v>
          </cell>
          <cell r="E465" t="str">
            <v>baa1</v>
          </cell>
          <cell r="F465" t="str">
            <v>A3</v>
          </cell>
          <cell r="G465" t="str">
            <v>Foreign Currency Long Term Deposit Rating</v>
          </cell>
          <cell r="H465" t="str">
            <v>Stable(m)</v>
          </cell>
          <cell r="I465">
            <v>104746683.03867</v>
          </cell>
          <cell r="J465" t="str">
            <v>2013 YE</v>
          </cell>
          <cell r="K465" t="str">
            <v>C</v>
          </cell>
        </row>
        <row r="466">
          <cell r="A466" t="str">
            <v>Deutsche Bank Mexico, S.A.</v>
          </cell>
          <cell r="B466" t="str">
            <v>Mexico</v>
          </cell>
          <cell r="C466" t="str">
            <v>D</v>
          </cell>
          <cell r="D466" t="str">
            <v>ba2</v>
          </cell>
          <cell r="E466" t="str">
            <v>baa2</v>
          </cell>
          <cell r="F466" t="str">
            <v>Baa2</v>
          </cell>
          <cell r="G466" t="str">
            <v>Foreign Currency Long Term Deposit Rating</v>
          </cell>
          <cell r="H466" t="str">
            <v>Rating(s) Under Review</v>
          </cell>
          <cell r="I466">
            <v>20554090.307999998</v>
          </cell>
          <cell r="J466" t="str">
            <v>2013 YE</v>
          </cell>
          <cell r="K466" t="str">
            <v>U</v>
          </cell>
        </row>
        <row r="467">
          <cell r="A467" t="str">
            <v>HSBC Mexico, S.A.</v>
          </cell>
          <cell r="B467" t="str">
            <v>Mexico</v>
          </cell>
          <cell r="C467" t="str">
            <v>C-</v>
          </cell>
          <cell r="D467" t="str">
            <v>baa1</v>
          </cell>
          <cell r="E467" t="str">
            <v>a2</v>
          </cell>
          <cell r="F467" t="str">
            <v>A3</v>
          </cell>
          <cell r="G467" t="str">
            <v>Foreign Currency Long Term Deposit Rating</v>
          </cell>
          <cell r="H467" t="str">
            <v>Stable</v>
          </cell>
          <cell r="I467">
            <v>39006425.623769999</v>
          </cell>
          <cell r="J467" t="str">
            <v>2013 YE</v>
          </cell>
          <cell r="K467" t="str">
            <v>C</v>
          </cell>
        </row>
        <row r="468">
          <cell r="A468" t="str">
            <v>Scotiabank Inverlat S.A.</v>
          </cell>
          <cell r="B468" t="str">
            <v>Mexico</v>
          </cell>
          <cell r="C468" t="str">
            <v>C-</v>
          </cell>
          <cell r="D468" t="str">
            <v>baa2</v>
          </cell>
          <cell r="E468" t="str">
            <v>a3</v>
          </cell>
          <cell r="F468" t="str">
            <v>A3</v>
          </cell>
          <cell r="G468" t="str">
            <v>Foreign Currency Long Term Deposit Rating</v>
          </cell>
          <cell r="H468" t="str">
            <v>Stable</v>
          </cell>
          <cell r="I468">
            <v>18428207.928929999</v>
          </cell>
          <cell r="J468" t="str">
            <v>2013 YE</v>
          </cell>
          <cell r="K468" t="str">
            <v>C</v>
          </cell>
        </row>
        <row r="469">
          <cell r="A469" t="str">
            <v>Volkswagen Bank, S.A.</v>
          </cell>
          <cell r="B469" t="str">
            <v>Mexico</v>
          </cell>
          <cell r="C469" t="str">
            <v>E+</v>
          </cell>
          <cell r="D469" t="str">
            <v>b2</v>
          </cell>
          <cell r="E469" t="str">
            <v>ba2</v>
          </cell>
          <cell r="F469" t="str">
            <v>Ba2</v>
          </cell>
          <cell r="G469" t="str">
            <v>Foreign Currency Long Term Deposit Rating</v>
          </cell>
          <cell r="H469" t="str">
            <v>Stable(m)</v>
          </cell>
          <cell r="I469">
            <v>370156.87151999999</v>
          </cell>
          <cell r="J469" t="str">
            <v>2013 YE</v>
          </cell>
          <cell r="K469" t="str">
            <v>C</v>
          </cell>
        </row>
        <row r="470">
          <cell r="A470" t="str">
            <v>Khan Bank LLC</v>
          </cell>
          <cell r="B470" t="str">
            <v>Mongolia</v>
          </cell>
          <cell r="C470" t="str">
            <v>E+</v>
          </cell>
          <cell r="D470" t="str">
            <v>b1</v>
          </cell>
          <cell r="E470" t="str">
            <v>b1</v>
          </cell>
          <cell r="F470" t="str">
            <v>B2</v>
          </cell>
          <cell r="G470" t="str">
            <v>Foreign Currency Long Term Deposit Rating</v>
          </cell>
          <cell r="H470" t="str">
            <v>Negative</v>
          </cell>
          <cell r="I470">
            <v>2892144.0497432202</v>
          </cell>
          <cell r="J470" t="str">
            <v>2013 YE</v>
          </cell>
          <cell r="K470" t="str">
            <v>C</v>
          </cell>
        </row>
        <row r="471">
          <cell r="A471" t="str">
            <v>Trade and Development Bank of Mongolia LLC</v>
          </cell>
          <cell r="B471" t="str">
            <v>Mongolia</v>
          </cell>
          <cell r="C471" t="str">
            <v>E+</v>
          </cell>
          <cell r="D471" t="str">
            <v>b2</v>
          </cell>
          <cell r="E471" t="str">
            <v>b2</v>
          </cell>
          <cell r="F471" t="str">
            <v>B2</v>
          </cell>
          <cell r="G471" t="str">
            <v>Foreign Currency Long Term Deposit Rating</v>
          </cell>
          <cell r="H471" t="str">
            <v>Negative</v>
          </cell>
          <cell r="I471">
            <v>3086794.00749698</v>
          </cell>
          <cell r="J471" t="str">
            <v>2013 YE</v>
          </cell>
          <cell r="K471" t="str">
            <v>C</v>
          </cell>
        </row>
        <row r="472">
          <cell r="A472" t="str">
            <v>XacBank LLC</v>
          </cell>
          <cell r="B472" t="str">
            <v>Mongolia</v>
          </cell>
          <cell r="C472" t="str">
            <v>E+</v>
          </cell>
          <cell r="D472" t="str">
            <v>b1</v>
          </cell>
          <cell r="E472" t="str">
            <v>b1</v>
          </cell>
          <cell r="F472" t="str">
            <v>B2</v>
          </cell>
          <cell r="G472" t="str">
            <v>Foreign Currency Long Term Deposit Rating</v>
          </cell>
          <cell r="H472" t="str">
            <v>Negative</v>
          </cell>
          <cell r="I472">
            <v>1091256.4330667199</v>
          </cell>
          <cell r="J472" t="str">
            <v>2013 YE</v>
          </cell>
          <cell r="K472" t="str">
            <v>C</v>
          </cell>
        </row>
        <row r="473">
          <cell r="A473" t="str">
            <v>BMCE Bank</v>
          </cell>
          <cell r="B473" t="str">
            <v>Morocco</v>
          </cell>
          <cell r="C473" t="str">
            <v>D-</v>
          </cell>
          <cell r="D473" t="str">
            <v>ba3</v>
          </cell>
          <cell r="E473" t="str">
            <v>ba3</v>
          </cell>
          <cell r="F473" t="str">
            <v>Ba2</v>
          </cell>
          <cell r="G473" t="str">
            <v>Foreign Currency Long Term Deposit Rating</v>
          </cell>
          <cell r="H473" t="str">
            <v>Negative</v>
          </cell>
          <cell r="I473">
            <v>28999492.436262399</v>
          </cell>
          <cell r="J473" t="str">
            <v>2013 YE</v>
          </cell>
          <cell r="K473" t="str">
            <v>C</v>
          </cell>
        </row>
        <row r="474">
          <cell r="A474" t="str">
            <v>Credit du Maroc</v>
          </cell>
          <cell r="B474" t="str">
            <v>Morocco</v>
          </cell>
          <cell r="C474" t="str">
            <v>D-</v>
          </cell>
          <cell r="D474" t="str">
            <v>ba3</v>
          </cell>
          <cell r="E474" t="str">
            <v>ba1</v>
          </cell>
          <cell r="F474" t="str">
            <v>Ba2</v>
          </cell>
          <cell r="G474" t="str">
            <v>Foreign Currency Long Term Deposit Rating</v>
          </cell>
          <cell r="H474" t="str">
            <v>Negative(m)</v>
          </cell>
          <cell r="I474">
            <v>6156210.4431114504</v>
          </cell>
          <cell r="J474" t="str">
            <v>2013 YE</v>
          </cell>
          <cell r="K474" t="str">
            <v>C</v>
          </cell>
        </row>
        <row r="475">
          <cell r="A475" t="str">
            <v>ABN AMRO Bank N.V.</v>
          </cell>
          <cell r="B475" t="str">
            <v>Netherlands</v>
          </cell>
          <cell r="C475" t="str">
            <v>C-</v>
          </cell>
          <cell r="D475" t="str">
            <v>baa2</v>
          </cell>
          <cell r="E475" t="str">
            <v>baa2</v>
          </cell>
          <cell r="F475" t="str">
            <v>A2</v>
          </cell>
          <cell r="G475" t="str">
            <v>Foreign Currency Long Term Deposit Rating</v>
          </cell>
          <cell r="H475" t="str">
            <v>Negative</v>
          </cell>
          <cell r="I475">
            <v>512624705.24202001</v>
          </cell>
          <cell r="J475" t="str">
            <v>2013 YE</v>
          </cell>
          <cell r="K475" t="str">
            <v>C</v>
          </cell>
        </row>
        <row r="476">
          <cell r="A476" t="str">
            <v>Amsterdam Trade Bank N.V.</v>
          </cell>
          <cell r="B476" t="str">
            <v>Netherlands</v>
          </cell>
          <cell r="C476" t="str">
            <v>D</v>
          </cell>
          <cell r="D476" t="str">
            <v>ba2</v>
          </cell>
          <cell r="E476" t="str">
            <v>ba2</v>
          </cell>
          <cell r="F476" t="str">
            <v>Ba2</v>
          </cell>
          <cell r="G476" t="str">
            <v>Foreign Currency Long Term Deposit Rating</v>
          </cell>
          <cell r="H476" t="str">
            <v>Stable</v>
          </cell>
          <cell r="I476">
            <v>5007016.1244453397</v>
          </cell>
          <cell r="J476" t="str">
            <v>2012 YE</v>
          </cell>
          <cell r="K476" t="str">
            <v>C</v>
          </cell>
        </row>
        <row r="477">
          <cell r="A477" t="str">
            <v>Credit Europe Bank N.V.</v>
          </cell>
          <cell r="B477" t="str">
            <v>Netherlands</v>
          </cell>
          <cell r="C477" t="str">
            <v>D-</v>
          </cell>
          <cell r="D477" t="str">
            <v>ba3</v>
          </cell>
          <cell r="E477" t="str">
            <v>ba3</v>
          </cell>
          <cell r="F477" t="str">
            <v>Ba3</v>
          </cell>
          <cell r="G477" t="str">
            <v>Foreign Currency Long Term Deposit Rating</v>
          </cell>
          <cell r="H477" t="str">
            <v>Negative</v>
          </cell>
          <cell r="I477">
            <v>13996830.7745598</v>
          </cell>
          <cell r="J477" t="str">
            <v>2013 YE</v>
          </cell>
          <cell r="K477" t="str">
            <v>C</v>
          </cell>
        </row>
        <row r="478">
          <cell r="A478" t="str">
            <v>Demir-Halk Bank (Nederland) N.V.</v>
          </cell>
          <cell r="B478" t="str">
            <v>Netherlands</v>
          </cell>
          <cell r="C478" t="str">
            <v>D</v>
          </cell>
          <cell r="D478" t="str">
            <v>ba2</v>
          </cell>
          <cell r="E478" t="str">
            <v>ba2</v>
          </cell>
          <cell r="F478" t="str">
            <v>Ba2</v>
          </cell>
          <cell r="G478" t="str">
            <v>Foreign Currency Long Term Deposit Rating</v>
          </cell>
          <cell r="H478" t="str">
            <v>Stable</v>
          </cell>
          <cell r="I478">
            <v>2390799.4888874101</v>
          </cell>
          <cell r="J478" t="str">
            <v>2013 YE</v>
          </cell>
          <cell r="K478" t="str">
            <v>C</v>
          </cell>
        </row>
        <row r="479">
          <cell r="A479" t="str">
            <v>GarantiBank International N.V.</v>
          </cell>
          <cell r="B479" t="str">
            <v>Netherlands</v>
          </cell>
          <cell r="C479" t="str">
            <v>C-</v>
          </cell>
          <cell r="D479" t="str">
            <v>baa2</v>
          </cell>
          <cell r="E479" t="str">
            <v>baa2</v>
          </cell>
          <cell r="F479" t="str">
            <v>Baa2</v>
          </cell>
          <cell r="G479" t="str">
            <v>Foreign Currency Long Term Deposit Rating</v>
          </cell>
          <cell r="H479" t="str">
            <v>Negative</v>
          </cell>
          <cell r="I479">
            <v>6429362.5828814702</v>
          </cell>
          <cell r="J479" t="str">
            <v>2013 YE</v>
          </cell>
          <cell r="K479" t="str">
            <v>U</v>
          </cell>
        </row>
        <row r="480">
          <cell r="A480" t="str">
            <v>ING Bank N.V.</v>
          </cell>
          <cell r="B480" t="str">
            <v>Netherlands</v>
          </cell>
          <cell r="C480" t="str">
            <v>C-</v>
          </cell>
          <cell r="D480" t="str">
            <v>baa1</v>
          </cell>
          <cell r="E480" t="str">
            <v>baa1</v>
          </cell>
          <cell r="F480" t="str">
            <v>A2</v>
          </cell>
          <cell r="G480" t="str">
            <v>Foreign Currency Long Term Deposit Rating</v>
          </cell>
          <cell r="H480" t="str">
            <v>Negative</v>
          </cell>
          <cell r="I480">
            <v>1085327677.76004</v>
          </cell>
          <cell r="J480" t="str">
            <v>2013 YE</v>
          </cell>
          <cell r="K480" t="str">
            <v>C</v>
          </cell>
        </row>
        <row r="481">
          <cell r="A481" t="str">
            <v>LeasePlan Corporation N.V.</v>
          </cell>
          <cell r="B481" t="str">
            <v>Netherlands</v>
          </cell>
          <cell r="C481" t="str">
            <v>C-</v>
          </cell>
          <cell r="D481" t="str">
            <v>baa2</v>
          </cell>
          <cell r="E481" t="str">
            <v>baa2</v>
          </cell>
          <cell r="F481" t="str">
            <v>Baa2</v>
          </cell>
          <cell r="G481" t="str">
            <v>Foreign Currency Long Term Senior Unsecured Rating</v>
          </cell>
          <cell r="H481" t="str">
            <v>Stable</v>
          </cell>
          <cell r="I481">
            <v>26359200.595212098</v>
          </cell>
          <cell r="J481" t="str">
            <v>2013 YE</v>
          </cell>
          <cell r="K481" t="str">
            <v>C</v>
          </cell>
        </row>
        <row r="482">
          <cell r="A482" t="str">
            <v>NIBC Bank N.V.</v>
          </cell>
          <cell r="B482" t="str">
            <v>Netherlands</v>
          </cell>
          <cell r="C482" t="str">
            <v>D+</v>
          </cell>
          <cell r="D482" t="str">
            <v>baa3</v>
          </cell>
          <cell r="E482" t="str">
            <v>baa3</v>
          </cell>
          <cell r="F482" t="str">
            <v>Baa3</v>
          </cell>
          <cell r="G482" t="str">
            <v>Foreign Currency Long Term Deposit Rating</v>
          </cell>
          <cell r="H482" t="str">
            <v>Negative</v>
          </cell>
          <cell r="I482">
            <v>30759797.256930001</v>
          </cell>
          <cell r="J482" t="str">
            <v>2013 YE</v>
          </cell>
          <cell r="K482" t="str">
            <v>C</v>
          </cell>
        </row>
        <row r="483">
          <cell r="A483" t="str">
            <v>Rabobank Nederland</v>
          </cell>
          <cell r="B483" t="str">
            <v>Netherlands</v>
          </cell>
          <cell r="C483" t="str">
            <v>B-</v>
          </cell>
          <cell r="D483" t="str">
            <v>a1</v>
          </cell>
          <cell r="E483" t="str">
            <v>a1</v>
          </cell>
          <cell r="F483" t="str">
            <v>Aa2</v>
          </cell>
          <cell r="G483" t="str">
            <v>Foreign Currency Long Term Deposit Rating</v>
          </cell>
          <cell r="H483" t="str">
            <v>Negative</v>
          </cell>
          <cell r="I483">
            <v>928924381.26549006</v>
          </cell>
          <cell r="J483" t="str">
            <v>2013 YE</v>
          </cell>
          <cell r="K483" t="str">
            <v>C</v>
          </cell>
        </row>
        <row r="484">
          <cell r="A484" t="str">
            <v>Royal Bank of Scotland N.V.</v>
          </cell>
          <cell r="B484" t="str">
            <v>Netherlands</v>
          </cell>
          <cell r="C484" t="str">
            <v>D+</v>
          </cell>
          <cell r="D484" t="str">
            <v>ba1</v>
          </cell>
          <cell r="E484" t="str">
            <v>ba1</v>
          </cell>
          <cell r="F484" t="str">
            <v>Baa1</v>
          </cell>
          <cell r="G484" t="str">
            <v>Foreign Currency Long Term Deposit Rating</v>
          </cell>
          <cell r="H484" t="str">
            <v>Negative</v>
          </cell>
          <cell r="I484">
            <v>54853111.553280003</v>
          </cell>
          <cell r="J484" t="str">
            <v>2013 YE</v>
          </cell>
          <cell r="K484" t="str">
            <v>C</v>
          </cell>
        </row>
        <row r="485">
          <cell r="A485" t="str">
            <v>SNS Bank N.V.</v>
          </cell>
          <cell r="B485" t="str">
            <v>Netherlands</v>
          </cell>
          <cell r="C485" t="str">
            <v>D+</v>
          </cell>
          <cell r="D485" t="str">
            <v>ba1</v>
          </cell>
          <cell r="E485" t="str">
            <v>ba1</v>
          </cell>
          <cell r="F485" t="str">
            <v>Baa2</v>
          </cell>
          <cell r="G485" t="str">
            <v>Foreign Currency Long Term Deposit Rating</v>
          </cell>
          <cell r="H485" t="str">
            <v>Negative(m)</v>
          </cell>
          <cell r="I485">
            <v>102708345.116625</v>
          </cell>
          <cell r="J485" t="str">
            <v>2013 YE</v>
          </cell>
          <cell r="K485" t="str">
            <v>C</v>
          </cell>
        </row>
        <row r="486">
          <cell r="A486" t="str">
            <v>ANZ BANK NEW ZEALAND LIMITED</v>
          </cell>
          <cell r="B486" t="str">
            <v>New Zealand</v>
          </cell>
          <cell r="C486" t="str">
            <v>C</v>
          </cell>
          <cell r="D486" t="str">
            <v>a3</v>
          </cell>
          <cell r="E486" t="str">
            <v>a1</v>
          </cell>
          <cell r="F486" t="str">
            <v>Aa3</v>
          </cell>
          <cell r="G486" t="str">
            <v>Foreign Currency Long Term Deposit Rating</v>
          </cell>
          <cell r="H486" t="str">
            <v>Stable</v>
          </cell>
          <cell r="I486">
            <v>107448737.604</v>
          </cell>
          <cell r="J486" t="str">
            <v>2014 H1</v>
          </cell>
          <cell r="K486" t="str">
            <v>C</v>
          </cell>
        </row>
        <row r="487">
          <cell r="A487" t="str">
            <v>ASB Bank Limited</v>
          </cell>
          <cell r="B487" t="str">
            <v>New Zealand</v>
          </cell>
          <cell r="C487" t="str">
            <v>C+</v>
          </cell>
          <cell r="D487" t="str">
            <v>a2</v>
          </cell>
          <cell r="E487" t="str">
            <v>a1</v>
          </cell>
          <cell r="F487" t="str">
            <v>Aa3</v>
          </cell>
          <cell r="G487" t="str">
            <v>Foreign Currency Long Term Deposit Rating</v>
          </cell>
          <cell r="H487" t="str">
            <v>Stable</v>
          </cell>
          <cell r="I487">
            <v>55574119.84488</v>
          </cell>
          <cell r="J487" t="str">
            <v>2014 H1</v>
          </cell>
          <cell r="K487" t="str">
            <v>C</v>
          </cell>
        </row>
        <row r="488">
          <cell r="A488" t="str">
            <v>Bank of New Zealand</v>
          </cell>
          <cell r="B488" t="str">
            <v>New Zealand</v>
          </cell>
          <cell r="C488" t="str">
            <v>C</v>
          </cell>
          <cell r="D488" t="str">
            <v>a3</v>
          </cell>
          <cell r="E488" t="str">
            <v>a1</v>
          </cell>
          <cell r="F488" t="str">
            <v>Aa3</v>
          </cell>
          <cell r="G488" t="str">
            <v>Foreign Currency Long Term Deposit Rating</v>
          </cell>
          <cell r="H488" t="str">
            <v>Stable</v>
          </cell>
          <cell r="I488">
            <v>66748813.195840001</v>
          </cell>
          <cell r="J488" t="str">
            <v>2014 H1</v>
          </cell>
          <cell r="K488" t="str">
            <v>C</v>
          </cell>
        </row>
        <row r="489">
          <cell r="A489" t="str">
            <v>Kiwibank Limited</v>
          </cell>
          <cell r="B489" t="str">
            <v>New Zealand</v>
          </cell>
          <cell r="C489" t="str">
            <v>D+</v>
          </cell>
          <cell r="D489" t="str">
            <v>baa3</v>
          </cell>
          <cell r="E489" t="str">
            <v>aa3</v>
          </cell>
          <cell r="F489" t="str">
            <v>Aa3</v>
          </cell>
          <cell r="G489" t="str">
            <v>Foreign Currency Long Term Deposit Rating</v>
          </cell>
          <cell r="H489" t="str">
            <v>Stable</v>
          </cell>
          <cell r="I489">
            <v>13261014.46848</v>
          </cell>
          <cell r="J489" t="str">
            <v>2014 H1</v>
          </cell>
          <cell r="K489" t="str">
            <v>C</v>
          </cell>
        </row>
        <row r="490">
          <cell r="A490" t="str">
            <v>Westpac New Zealand Limited</v>
          </cell>
          <cell r="B490" t="str">
            <v>New Zealand</v>
          </cell>
          <cell r="C490" t="str">
            <v>C</v>
          </cell>
          <cell r="D490" t="str">
            <v>a3</v>
          </cell>
          <cell r="E490" t="str">
            <v>a1</v>
          </cell>
          <cell r="F490" t="str">
            <v>Aa3</v>
          </cell>
          <cell r="G490" t="str">
            <v>Foreign Currency Long Term Deposit Rating</v>
          </cell>
          <cell r="H490" t="str">
            <v>Stable</v>
          </cell>
          <cell r="I490">
            <v>63473937.074560001</v>
          </cell>
          <cell r="J490" t="str">
            <v>2014 H1</v>
          </cell>
          <cell r="K490" t="str">
            <v>C</v>
          </cell>
        </row>
        <row r="491">
          <cell r="A491" t="str">
            <v>DNB Bank ASA</v>
          </cell>
          <cell r="B491" t="str">
            <v>Norway</v>
          </cell>
          <cell r="C491" t="str">
            <v>C-</v>
          </cell>
          <cell r="D491" t="str">
            <v>baa1</v>
          </cell>
          <cell r="E491" t="str">
            <v>baa1</v>
          </cell>
          <cell r="F491" t="str">
            <v>A1</v>
          </cell>
          <cell r="G491" t="str">
            <v>Foreign Currency Long Term Deposit Rating</v>
          </cell>
          <cell r="H491" t="str">
            <v>Negative(m)</v>
          </cell>
          <cell r="I491">
            <v>351216686.11022002</v>
          </cell>
          <cell r="J491" t="str">
            <v>2013 YE</v>
          </cell>
          <cell r="K491" t="str">
            <v>C</v>
          </cell>
        </row>
        <row r="492">
          <cell r="A492" t="str">
            <v>Fana Sparebank</v>
          </cell>
          <cell r="B492" t="str">
            <v>Norway</v>
          </cell>
          <cell r="C492" t="str">
            <v>D+</v>
          </cell>
          <cell r="D492" t="str">
            <v>baa3</v>
          </cell>
          <cell r="E492" t="str">
            <v>baa3</v>
          </cell>
          <cell r="F492" t="str">
            <v>Baa2</v>
          </cell>
          <cell r="G492" t="str">
            <v>Foreign Currency Long Term Deposit Rating</v>
          </cell>
          <cell r="H492" t="str">
            <v>Negative(m)</v>
          </cell>
          <cell r="I492">
            <v>3090862.5693239998</v>
          </cell>
          <cell r="J492" t="str">
            <v>2013 YE</v>
          </cell>
          <cell r="K492" t="str">
            <v>C</v>
          </cell>
        </row>
        <row r="493">
          <cell r="A493" t="str">
            <v>Helgeland Sparebank</v>
          </cell>
          <cell r="B493" t="str">
            <v>Norway</v>
          </cell>
          <cell r="C493" t="str">
            <v>D+</v>
          </cell>
          <cell r="D493" t="str">
            <v>baa3</v>
          </cell>
          <cell r="E493" t="str">
            <v>baa3</v>
          </cell>
          <cell r="F493" t="str">
            <v>Baa2</v>
          </cell>
          <cell r="G493" t="str">
            <v>Foreign Currency Long Term Deposit Rating</v>
          </cell>
          <cell r="H493" t="str">
            <v>Negative(m)</v>
          </cell>
          <cell r="I493">
            <v>4283112.2273000004</v>
          </cell>
          <cell r="J493" t="str">
            <v>2013 YE</v>
          </cell>
          <cell r="K493" t="str">
            <v>C</v>
          </cell>
        </row>
        <row r="494">
          <cell r="A494" t="str">
            <v>Nordea Bank Norge ASA</v>
          </cell>
          <cell r="B494" t="str">
            <v>Norway</v>
          </cell>
          <cell r="C494" t="str">
            <v>C-</v>
          </cell>
          <cell r="D494" t="str">
            <v>baa1</v>
          </cell>
          <cell r="E494" t="str">
            <v>a2</v>
          </cell>
          <cell r="F494" t="str">
            <v>Aa3</v>
          </cell>
          <cell r="G494" t="str">
            <v>Foreign Currency Long Term Deposit Rating</v>
          </cell>
          <cell r="H494" t="str">
            <v>Negative(m)</v>
          </cell>
          <cell r="I494">
            <v>98588227.261600003</v>
          </cell>
          <cell r="J494" t="str">
            <v>2013 YE</v>
          </cell>
          <cell r="K494" t="str">
            <v>C</v>
          </cell>
        </row>
        <row r="495">
          <cell r="A495" t="str">
            <v>SpareBank 1 Nord-Norge</v>
          </cell>
          <cell r="B495" t="str">
            <v>Norway</v>
          </cell>
          <cell r="C495" t="str">
            <v>C-</v>
          </cell>
          <cell r="D495" t="str">
            <v>baa1</v>
          </cell>
          <cell r="E495" t="str">
            <v>baa1</v>
          </cell>
          <cell r="F495" t="str">
            <v>A2</v>
          </cell>
          <cell r="G495" t="str">
            <v>Foreign Currency Long Term Deposit Rating</v>
          </cell>
          <cell r="H495" t="str">
            <v>Negative(m)</v>
          </cell>
          <cell r="I495">
            <v>12777635.5536</v>
          </cell>
          <cell r="J495" t="str">
            <v>2013 YE</v>
          </cell>
          <cell r="K495" t="str">
            <v>C</v>
          </cell>
        </row>
        <row r="496">
          <cell r="A496" t="str">
            <v>SpareBank 1 SMN</v>
          </cell>
          <cell r="B496" t="str">
            <v>Norway</v>
          </cell>
          <cell r="C496" t="str">
            <v>C-</v>
          </cell>
          <cell r="D496" t="str">
            <v>baa2</v>
          </cell>
          <cell r="E496" t="str">
            <v>baa1</v>
          </cell>
          <cell r="F496" t="str">
            <v>A2</v>
          </cell>
          <cell r="G496" t="str">
            <v>Foreign Currency Long Term Deposit Rating</v>
          </cell>
          <cell r="H496" t="str">
            <v>Negative(m)</v>
          </cell>
          <cell r="I496">
            <v>19014809.564800002</v>
          </cell>
          <cell r="J496" t="str">
            <v>2013 YE</v>
          </cell>
          <cell r="K496" t="str">
            <v>C</v>
          </cell>
        </row>
        <row r="497">
          <cell r="A497" t="str">
            <v>SpareBank 1 SR-Bank ASA</v>
          </cell>
          <cell r="B497" t="str">
            <v>Norway</v>
          </cell>
          <cell r="C497" t="str">
            <v>C-</v>
          </cell>
          <cell r="D497" t="str">
            <v>baa2</v>
          </cell>
          <cell r="E497" t="str">
            <v>baa1</v>
          </cell>
          <cell r="F497" t="str">
            <v>A2</v>
          </cell>
          <cell r="G497" t="str">
            <v>Foreign Currency Long Term Deposit Rating</v>
          </cell>
          <cell r="H497" t="str">
            <v>Negative(m)</v>
          </cell>
          <cell r="I497">
            <v>25875865.807300001</v>
          </cell>
          <cell r="J497" t="str">
            <v>2013 YE</v>
          </cell>
          <cell r="K497" t="str">
            <v>C</v>
          </cell>
        </row>
        <row r="498">
          <cell r="A498" t="str">
            <v>Sparebanken Hedmark</v>
          </cell>
          <cell r="B498" t="str">
            <v>Norway</v>
          </cell>
          <cell r="C498" t="str">
            <v>C-</v>
          </cell>
          <cell r="D498" t="str">
            <v>baa2</v>
          </cell>
          <cell r="E498" t="str">
            <v>baa1</v>
          </cell>
          <cell r="F498" t="str">
            <v>A2</v>
          </cell>
          <cell r="G498" t="str">
            <v>Foreign Currency Long Term Deposit Rating</v>
          </cell>
          <cell r="H498" t="str">
            <v>Negative(m)</v>
          </cell>
          <cell r="I498">
            <v>7812456.04146</v>
          </cell>
          <cell r="J498" t="str">
            <v>2013 YE</v>
          </cell>
          <cell r="K498" t="str">
            <v>C</v>
          </cell>
        </row>
        <row r="499">
          <cell r="A499" t="str">
            <v>Sparebanken More</v>
          </cell>
          <cell r="B499" t="str">
            <v>Norway</v>
          </cell>
          <cell r="C499" t="str">
            <v>C-</v>
          </cell>
          <cell r="D499" t="str">
            <v>baa2</v>
          </cell>
          <cell r="E499" t="str">
            <v>baa2</v>
          </cell>
          <cell r="F499" t="str">
            <v>A3</v>
          </cell>
          <cell r="G499" t="str">
            <v>Foreign Currency Long Term Deposit Rating</v>
          </cell>
          <cell r="H499" t="str">
            <v>Negative(m)</v>
          </cell>
          <cell r="I499">
            <v>9004178.2428600006</v>
          </cell>
          <cell r="J499" t="str">
            <v>2013 YE</v>
          </cell>
          <cell r="K499" t="str">
            <v>C</v>
          </cell>
        </row>
        <row r="500">
          <cell r="A500" t="str">
            <v>Sparebanken Oest</v>
          </cell>
          <cell r="B500" t="str">
            <v>Norway</v>
          </cell>
          <cell r="C500" t="str">
            <v>C-</v>
          </cell>
          <cell r="D500" t="str">
            <v>baa2</v>
          </cell>
          <cell r="E500" t="str">
            <v>baa2</v>
          </cell>
          <cell r="F500" t="str">
            <v>Baa1</v>
          </cell>
          <cell r="G500" t="str">
            <v>Foreign Currency Long Term Deposit Rating</v>
          </cell>
          <cell r="H500" t="str">
            <v>Negative(m)</v>
          </cell>
          <cell r="I500">
            <v>5122476.9529139996</v>
          </cell>
          <cell r="J500" t="str">
            <v>2013 YE</v>
          </cell>
          <cell r="K500" t="str">
            <v>C</v>
          </cell>
        </row>
        <row r="501">
          <cell r="A501" t="str">
            <v>Sparebanken Sogn og Fjordane</v>
          </cell>
          <cell r="B501" t="str">
            <v>Norway</v>
          </cell>
          <cell r="C501" t="str">
            <v>C-</v>
          </cell>
          <cell r="D501" t="str">
            <v>baa2</v>
          </cell>
          <cell r="E501" t="str">
            <v>baa2</v>
          </cell>
          <cell r="F501" t="str">
            <v>A3</v>
          </cell>
          <cell r="G501" t="str">
            <v>Foreign Currency Long Term Deposit Rating</v>
          </cell>
          <cell r="H501" t="str">
            <v>Negative</v>
          </cell>
          <cell r="I501">
            <v>6523484.0338599999</v>
          </cell>
          <cell r="J501" t="str">
            <v>2013 YE</v>
          </cell>
          <cell r="K501" t="str">
            <v>C</v>
          </cell>
        </row>
        <row r="502">
          <cell r="A502" t="str">
            <v>Sparebanken Sor</v>
          </cell>
          <cell r="B502" t="str">
            <v>Norway</v>
          </cell>
          <cell r="C502" t="str">
            <v>C-</v>
          </cell>
          <cell r="D502" t="str">
            <v>baa1</v>
          </cell>
          <cell r="E502" t="str">
            <v>baa1</v>
          </cell>
          <cell r="F502" t="str">
            <v>A2</v>
          </cell>
          <cell r="G502" t="str">
            <v>Foreign Currency Long Term Deposit Rating</v>
          </cell>
          <cell r="H502" t="str">
            <v>Negative(m)</v>
          </cell>
          <cell r="I502">
            <v>7542629.0367999999</v>
          </cell>
          <cell r="J502" t="str">
            <v>2013 YE</v>
          </cell>
          <cell r="K502" t="str">
            <v>C</v>
          </cell>
        </row>
        <row r="503">
          <cell r="A503" t="str">
            <v>Sparebanken Vest</v>
          </cell>
          <cell r="B503" t="str">
            <v>Norway</v>
          </cell>
          <cell r="C503" t="str">
            <v>C-</v>
          </cell>
          <cell r="D503" t="str">
            <v>baa1</v>
          </cell>
          <cell r="E503" t="str">
            <v>baa1</v>
          </cell>
          <cell r="F503" t="str">
            <v>A2</v>
          </cell>
          <cell r="G503" t="str">
            <v>Foreign Currency Long Term Deposit Rating</v>
          </cell>
          <cell r="H503" t="str">
            <v>Negative(m)</v>
          </cell>
          <cell r="I503">
            <v>22406849.839019999</v>
          </cell>
          <cell r="J503" t="str">
            <v>2013 YE</v>
          </cell>
          <cell r="K503" t="str">
            <v>C</v>
          </cell>
        </row>
        <row r="504">
          <cell r="A504" t="str">
            <v>Storebrand Bank</v>
          </cell>
          <cell r="B504" t="str">
            <v>Norway</v>
          </cell>
          <cell r="C504" t="str">
            <v>D+</v>
          </cell>
          <cell r="D504" t="str">
            <v>baa3</v>
          </cell>
          <cell r="E504" t="str">
            <v>baa2</v>
          </cell>
          <cell r="F504" t="str">
            <v>Baa1</v>
          </cell>
          <cell r="G504" t="str">
            <v>Foreign Currency Long Term Deposit Rating</v>
          </cell>
          <cell r="H504" t="str">
            <v>Negative(m)</v>
          </cell>
          <cell r="I504">
            <v>6437623.9930980001</v>
          </cell>
          <cell r="J504" t="str">
            <v>2013 YE</v>
          </cell>
          <cell r="K504" t="str">
            <v>C</v>
          </cell>
        </row>
        <row r="505">
          <cell r="A505" t="str">
            <v>Bank Dhofar SAOG</v>
          </cell>
          <cell r="B505" t="str">
            <v>Oman</v>
          </cell>
          <cell r="C505" t="str">
            <v>D+</v>
          </cell>
          <cell r="D505" t="str">
            <v>ba1</v>
          </cell>
          <cell r="E505" t="str">
            <v>ba1</v>
          </cell>
          <cell r="F505" t="str">
            <v>A3</v>
          </cell>
          <cell r="G505" t="str">
            <v>Foreign Currency Long Term Deposit Rating</v>
          </cell>
          <cell r="H505" t="str">
            <v>Stable</v>
          </cell>
          <cell r="I505">
            <v>6767218.1885853997</v>
          </cell>
          <cell r="J505" t="str">
            <v>2013 YE</v>
          </cell>
          <cell r="K505" t="str">
            <v>C</v>
          </cell>
        </row>
        <row r="506">
          <cell r="A506" t="str">
            <v>BankMuscat S.A.O.G.</v>
          </cell>
          <cell r="B506" t="str">
            <v>Oman</v>
          </cell>
          <cell r="C506" t="str">
            <v>C-</v>
          </cell>
          <cell r="D506" t="str">
            <v>baa1</v>
          </cell>
          <cell r="E506" t="str">
            <v>baa1</v>
          </cell>
          <cell r="F506" t="str">
            <v>A1</v>
          </cell>
          <cell r="G506" t="str">
            <v>Foreign Currency Long Term Deposit Rating</v>
          </cell>
          <cell r="H506" t="str">
            <v>Stable</v>
          </cell>
          <cell r="I506">
            <v>22042727.294769999</v>
          </cell>
          <cell r="J506" t="str">
            <v>2013 YE</v>
          </cell>
          <cell r="K506" t="str">
            <v>C</v>
          </cell>
        </row>
        <row r="507">
          <cell r="A507" t="str">
            <v>HSBC Bank Oman SAOG</v>
          </cell>
          <cell r="B507" t="str">
            <v>Oman</v>
          </cell>
          <cell r="C507" t="str">
            <v>D+</v>
          </cell>
          <cell r="D507" t="str">
            <v>ba1</v>
          </cell>
          <cell r="E507" t="str">
            <v>baa2</v>
          </cell>
          <cell r="F507" t="str">
            <v>A3</v>
          </cell>
          <cell r="G507" t="str">
            <v>Foreign Currency Long Term Deposit Rating</v>
          </cell>
          <cell r="H507" t="str">
            <v>Stable</v>
          </cell>
          <cell r="I507">
            <v>5768540.2655087998</v>
          </cell>
          <cell r="J507" t="str">
            <v>2013 YE</v>
          </cell>
          <cell r="K507" t="str">
            <v>C</v>
          </cell>
        </row>
        <row r="508">
          <cell r="A508" t="str">
            <v>National Bank of Oman Limited (SAOG)</v>
          </cell>
          <cell r="B508" t="str">
            <v>Oman</v>
          </cell>
          <cell r="C508" t="str">
            <v>D+</v>
          </cell>
          <cell r="D508" t="str">
            <v>ba1</v>
          </cell>
          <cell r="E508" t="str">
            <v>baa3</v>
          </cell>
          <cell r="F508" t="str">
            <v>A3</v>
          </cell>
          <cell r="G508" t="str">
            <v>Foreign Currency Long Term Deposit Rating</v>
          </cell>
          <cell r="H508" t="str">
            <v>Stable</v>
          </cell>
          <cell r="I508">
            <v>7522963.6438865997</v>
          </cell>
          <cell r="J508" t="str">
            <v>2013 YE</v>
          </cell>
          <cell r="K508" t="str">
            <v>C</v>
          </cell>
        </row>
        <row r="509">
          <cell r="A509" t="str">
            <v>Oman Arab Bank (SAOC)</v>
          </cell>
          <cell r="B509" t="str">
            <v>Oman</v>
          </cell>
          <cell r="C509" t="str">
            <v>C-</v>
          </cell>
          <cell r="D509" t="str">
            <v>baa2</v>
          </cell>
          <cell r="E509" t="str">
            <v>baa2</v>
          </cell>
          <cell r="F509" t="str">
            <v>A2</v>
          </cell>
          <cell r="G509" t="str">
            <v>Foreign Currency Long Term Deposit Rating</v>
          </cell>
          <cell r="H509" t="str">
            <v>Stable</v>
          </cell>
          <cell r="I509">
            <v>3782740.2635229998</v>
          </cell>
          <cell r="J509" t="str">
            <v>2013 YE</v>
          </cell>
          <cell r="K509" t="str">
            <v>C</v>
          </cell>
        </row>
        <row r="510">
          <cell r="A510" t="str">
            <v>Allied Bank Limited</v>
          </cell>
          <cell r="B510" t="str">
            <v>Pakistan</v>
          </cell>
          <cell r="C510" t="str">
            <v>E</v>
          </cell>
          <cell r="D510" t="str">
            <v>caa1</v>
          </cell>
          <cell r="E510" t="str">
            <v>caa1</v>
          </cell>
          <cell r="F510" t="str">
            <v>Caa2</v>
          </cell>
          <cell r="G510" t="str">
            <v>Foreign Currency Long Term Deposit Rating</v>
          </cell>
          <cell r="H510" t="str">
            <v>Negative(m)</v>
          </cell>
          <cell r="I510">
            <v>6984763.3752803998</v>
          </cell>
          <cell r="J510" t="str">
            <v>2013 YE</v>
          </cell>
          <cell r="K510" t="str">
            <v>C</v>
          </cell>
        </row>
        <row r="511">
          <cell r="A511" t="str">
            <v>Habib Bank Ltd.</v>
          </cell>
          <cell r="B511" t="str">
            <v>Pakistan</v>
          </cell>
          <cell r="C511" t="str">
            <v>E</v>
          </cell>
          <cell r="D511" t="str">
            <v>caa1</v>
          </cell>
          <cell r="E511" t="str">
            <v>caa1</v>
          </cell>
          <cell r="F511" t="str">
            <v>Caa2</v>
          </cell>
          <cell r="G511" t="str">
            <v>Foreign Currency Long Term Deposit Rating</v>
          </cell>
          <cell r="H511" t="str">
            <v>Negative(m)</v>
          </cell>
          <cell r="I511">
            <v>16305644.162688499</v>
          </cell>
          <cell r="J511" t="str">
            <v>2013 YE</v>
          </cell>
          <cell r="K511" t="str">
            <v>C</v>
          </cell>
        </row>
        <row r="512">
          <cell r="A512" t="str">
            <v>MCB Bank Limited</v>
          </cell>
          <cell r="B512" t="str">
            <v>Pakistan</v>
          </cell>
          <cell r="C512" t="str">
            <v>E</v>
          </cell>
          <cell r="D512" t="str">
            <v>caa1</v>
          </cell>
          <cell r="E512" t="str">
            <v>caa1</v>
          </cell>
          <cell r="F512" t="str">
            <v>Caa2</v>
          </cell>
          <cell r="G512" t="str">
            <v>Foreign Currency Long Term Deposit Rating</v>
          </cell>
          <cell r="H512" t="str">
            <v>Negative(m)</v>
          </cell>
          <cell r="I512">
            <v>7807202.96235264</v>
          </cell>
          <cell r="J512" t="str">
            <v>2013 YE</v>
          </cell>
          <cell r="K512" t="str">
            <v>C</v>
          </cell>
        </row>
        <row r="513">
          <cell r="A513" t="str">
            <v>National Bank of Pakistan</v>
          </cell>
          <cell r="B513" t="str">
            <v>Pakistan</v>
          </cell>
          <cell r="C513" t="str">
            <v>E</v>
          </cell>
          <cell r="D513" t="str">
            <v>caa1</v>
          </cell>
          <cell r="E513" t="str">
            <v>caa1</v>
          </cell>
          <cell r="F513" t="str">
            <v>Caa2</v>
          </cell>
          <cell r="G513" t="str">
            <v>Foreign Currency Long Term Deposit Rating</v>
          </cell>
          <cell r="H513" t="str">
            <v>Negative(m)</v>
          </cell>
          <cell r="I513">
            <v>13039770.269547399</v>
          </cell>
          <cell r="J513" t="str">
            <v>2013 YE</v>
          </cell>
          <cell r="K513" t="str">
            <v>C</v>
          </cell>
        </row>
        <row r="514">
          <cell r="A514" t="str">
            <v>United Bank Ltd.</v>
          </cell>
          <cell r="B514" t="str">
            <v>Pakistan</v>
          </cell>
          <cell r="C514" t="str">
            <v>E</v>
          </cell>
          <cell r="D514" t="str">
            <v>caa1</v>
          </cell>
          <cell r="E514" t="str">
            <v>caa1</v>
          </cell>
          <cell r="F514" t="str">
            <v>Caa2</v>
          </cell>
          <cell r="G514" t="str">
            <v>Foreign Currency Long Term Deposit Rating</v>
          </cell>
          <cell r="H514" t="str">
            <v>Negative(m)</v>
          </cell>
          <cell r="I514">
            <v>10301185.979530601</v>
          </cell>
          <cell r="J514" t="str">
            <v>2013 YE</v>
          </cell>
          <cell r="K514" t="str">
            <v>C</v>
          </cell>
        </row>
        <row r="515">
          <cell r="A515" t="str">
            <v>BAC International Bank, Inc</v>
          </cell>
          <cell r="B515" t="str">
            <v>Panama</v>
          </cell>
          <cell r="C515" t="str">
            <v>D+</v>
          </cell>
          <cell r="D515" t="str">
            <v>baa3</v>
          </cell>
          <cell r="E515" t="str">
            <v>baa3</v>
          </cell>
          <cell r="F515" t="str">
            <v>Baa3</v>
          </cell>
          <cell r="G515" t="str">
            <v>Foreign Currency Long Term Deposit Rating</v>
          </cell>
          <cell r="H515" t="str">
            <v>Stable</v>
          </cell>
          <cell r="I515">
            <v>14208775.300000001</v>
          </cell>
          <cell r="J515" t="str">
            <v>2013 YE</v>
          </cell>
          <cell r="K515" t="str">
            <v>C</v>
          </cell>
        </row>
        <row r="516">
          <cell r="A516" t="str">
            <v>Banco Internacional de Costa Rica, S.A.</v>
          </cell>
          <cell r="B516" t="str">
            <v>Panama</v>
          </cell>
          <cell r="C516" t="str">
            <v>D+</v>
          </cell>
          <cell r="D516" t="str">
            <v>ba1</v>
          </cell>
          <cell r="E516" t="str">
            <v>ba1</v>
          </cell>
          <cell r="F516" t="str">
            <v>Ba1</v>
          </cell>
          <cell r="G516" t="str">
            <v>Foreign Currency Long Term Deposit Rating</v>
          </cell>
          <cell r="H516" t="str">
            <v>Stable</v>
          </cell>
          <cell r="I516">
            <v>1650430.9069999999</v>
          </cell>
          <cell r="J516" t="str">
            <v>2013 YE</v>
          </cell>
          <cell r="K516" t="str">
            <v>C</v>
          </cell>
        </row>
        <row r="517">
          <cell r="A517" t="str">
            <v>Banco Latinoamericano de Comercio Exterior</v>
          </cell>
          <cell r="B517" t="str">
            <v>Panama</v>
          </cell>
          <cell r="C517" t="str">
            <v>C-</v>
          </cell>
          <cell r="D517" t="str">
            <v>baa2</v>
          </cell>
          <cell r="E517" t="str">
            <v>baa2</v>
          </cell>
          <cell r="F517" t="str">
            <v>Baa2</v>
          </cell>
          <cell r="G517" t="str">
            <v>Foreign Currency Long Term Deposit Rating</v>
          </cell>
          <cell r="H517" t="str">
            <v>Stable</v>
          </cell>
          <cell r="I517">
            <v>7471312</v>
          </cell>
          <cell r="J517" t="str">
            <v>2013 YE</v>
          </cell>
          <cell r="K517" t="str">
            <v>C</v>
          </cell>
        </row>
        <row r="518">
          <cell r="A518" t="str">
            <v>Global Bank Corporation and Subsidiaries</v>
          </cell>
          <cell r="B518" t="str">
            <v>Panama</v>
          </cell>
          <cell r="C518" t="str">
            <v>D+</v>
          </cell>
          <cell r="D518" t="str">
            <v>ba1</v>
          </cell>
          <cell r="E518" t="str">
            <v>ba1</v>
          </cell>
          <cell r="F518" t="str">
            <v>Ba1</v>
          </cell>
          <cell r="G518" t="str">
            <v>Foreign Currency Long Term Deposit Rating</v>
          </cell>
          <cell r="H518" t="str">
            <v>Stable</v>
          </cell>
          <cell r="I518">
            <v>4180751.2609999999</v>
          </cell>
          <cell r="J518" t="str">
            <v>2014 H1</v>
          </cell>
          <cell r="K518" t="str">
            <v>C</v>
          </cell>
        </row>
        <row r="519">
          <cell r="A519" t="str">
            <v>Banco Amambay S.A.</v>
          </cell>
          <cell r="B519" t="str">
            <v>Paraguay</v>
          </cell>
          <cell r="C519" t="str">
            <v>E+</v>
          </cell>
          <cell r="D519" t="str">
            <v>b2</v>
          </cell>
          <cell r="E519" t="str">
            <v>b2</v>
          </cell>
          <cell r="F519" t="str">
            <v>B1</v>
          </cell>
          <cell r="G519" t="str">
            <v>Foreign Currency Long Term Deposit Rating</v>
          </cell>
          <cell r="H519" t="str">
            <v>Stable</v>
          </cell>
          <cell r="I519">
            <v>417000.35765172797</v>
          </cell>
          <cell r="J519" t="str">
            <v>2013 YE</v>
          </cell>
          <cell r="K519" t="str">
            <v>U</v>
          </cell>
        </row>
        <row r="520">
          <cell r="A520" t="str">
            <v>Banco Bilbao Vizcaya Argentaria Paraguay</v>
          </cell>
          <cell r="B520" t="str">
            <v>Paraguay</v>
          </cell>
          <cell r="C520" t="str">
            <v>D</v>
          </cell>
          <cell r="D520" t="str">
            <v>ba2</v>
          </cell>
          <cell r="E520" t="str">
            <v>ba1</v>
          </cell>
          <cell r="F520" t="str">
            <v>Ba3</v>
          </cell>
          <cell r="G520" t="str">
            <v>Foreign Currency Long Term Deposit Rating</v>
          </cell>
          <cell r="H520" t="str">
            <v>Stable</v>
          </cell>
          <cell r="I520">
            <v>1814815.69920679</v>
          </cell>
          <cell r="J520" t="str">
            <v>2013 YE</v>
          </cell>
          <cell r="K520" t="str">
            <v>U</v>
          </cell>
        </row>
        <row r="521">
          <cell r="A521" t="str">
            <v>Banco Continental S.A.E.C.A.</v>
          </cell>
          <cell r="B521" t="str">
            <v>Paraguay</v>
          </cell>
          <cell r="C521" t="str">
            <v>D</v>
          </cell>
          <cell r="D521" t="str">
            <v>ba2</v>
          </cell>
          <cell r="E521" t="str">
            <v>ba2</v>
          </cell>
          <cell r="F521" t="str">
            <v>Ba3</v>
          </cell>
          <cell r="G521" t="str">
            <v>Foreign Currency Long Term Deposit Rating</v>
          </cell>
          <cell r="H521" t="str">
            <v>Stable</v>
          </cell>
          <cell r="I521">
            <v>2886071.3174653999</v>
          </cell>
          <cell r="J521" t="str">
            <v>2013 YE</v>
          </cell>
          <cell r="K521" t="str">
            <v>U</v>
          </cell>
        </row>
        <row r="522">
          <cell r="A522" t="str">
            <v>Banco Regional S.A.E.C.A.</v>
          </cell>
          <cell r="B522" t="str">
            <v>Paraguay</v>
          </cell>
          <cell r="C522" t="str">
            <v>D</v>
          </cell>
          <cell r="D522" t="str">
            <v>ba2</v>
          </cell>
          <cell r="E522" t="str">
            <v>ba2</v>
          </cell>
          <cell r="F522" t="str">
            <v>Ba3</v>
          </cell>
          <cell r="G522" t="str">
            <v>Foreign Currency Long Term Deposit Rating</v>
          </cell>
          <cell r="H522" t="str">
            <v>Stable</v>
          </cell>
          <cell r="I522">
            <v>2606454.2888279399</v>
          </cell>
          <cell r="J522" t="str">
            <v>2013 YE</v>
          </cell>
          <cell r="K522" t="str">
            <v>U</v>
          </cell>
        </row>
        <row r="523">
          <cell r="A523" t="str">
            <v>Banco de Credito del Peru</v>
          </cell>
          <cell r="B523" t="str">
            <v>Peru</v>
          </cell>
          <cell r="C523" t="str">
            <v>C-</v>
          </cell>
          <cell r="D523" t="str">
            <v>baa2</v>
          </cell>
          <cell r="E523" t="str">
            <v>baa2</v>
          </cell>
          <cell r="F523" t="str">
            <v>Baa2</v>
          </cell>
          <cell r="G523" t="str">
            <v>Foreign Currency Long Term Deposit Rating</v>
          </cell>
          <cell r="H523" t="str">
            <v>Stable</v>
          </cell>
          <cell r="I523">
            <v>32660940.313094299</v>
          </cell>
          <cell r="J523" t="str">
            <v>2013 YE</v>
          </cell>
          <cell r="K523" t="str">
            <v>C</v>
          </cell>
        </row>
        <row r="524">
          <cell r="A524" t="str">
            <v>Banco Internacional del Peru - Interbank</v>
          </cell>
          <cell r="B524" t="str">
            <v>Peru</v>
          </cell>
          <cell r="C524" t="str">
            <v>D+</v>
          </cell>
          <cell r="D524" t="str">
            <v>baa3</v>
          </cell>
          <cell r="E524" t="str">
            <v>baa3</v>
          </cell>
          <cell r="F524" t="str">
            <v>Baa3</v>
          </cell>
          <cell r="G524" t="str">
            <v>Foreign Currency Long Term Deposit Rating</v>
          </cell>
          <cell r="H524" t="str">
            <v>Stable</v>
          </cell>
          <cell r="I524">
            <v>10681008.888351399</v>
          </cell>
          <cell r="J524" t="str">
            <v>2013 YE</v>
          </cell>
          <cell r="K524" t="str">
            <v>C</v>
          </cell>
        </row>
        <row r="525">
          <cell r="A525" t="str">
            <v>Scotiabank Peru</v>
          </cell>
          <cell r="B525" t="str">
            <v>Peru</v>
          </cell>
          <cell r="C525" t="str">
            <v>D+</v>
          </cell>
          <cell r="D525" t="str">
            <v>baa3</v>
          </cell>
          <cell r="E525" t="str">
            <v>baa2</v>
          </cell>
          <cell r="F525" t="str">
            <v>Baa2</v>
          </cell>
          <cell r="G525" t="str">
            <v>Foreign Currency Long Term Deposit Rating</v>
          </cell>
          <cell r="H525" t="str">
            <v>Stable</v>
          </cell>
          <cell r="I525">
            <v>14642783.956293</v>
          </cell>
          <cell r="J525" t="str">
            <v>2013 YE</v>
          </cell>
          <cell r="K525" t="str">
            <v>C</v>
          </cell>
        </row>
        <row r="526">
          <cell r="A526" t="str">
            <v>Bank of the Philippine Islands</v>
          </cell>
          <cell r="B526" t="str">
            <v>Philippines</v>
          </cell>
          <cell r="C526" t="str">
            <v>D+</v>
          </cell>
          <cell r="D526" t="str">
            <v>baa3</v>
          </cell>
          <cell r="E526" t="str">
            <v>baa3</v>
          </cell>
          <cell r="F526" t="str">
            <v>Baa3</v>
          </cell>
          <cell r="G526" t="str">
            <v>Foreign Currency Long Term Deposit Rating</v>
          </cell>
          <cell r="H526" t="str">
            <v>Positive</v>
          </cell>
          <cell r="I526">
            <v>26933224.4296</v>
          </cell>
          <cell r="J526" t="str">
            <v>2013 YE</v>
          </cell>
          <cell r="K526" t="str">
            <v>C</v>
          </cell>
        </row>
        <row r="527">
          <cell r="A527" t="str">
            <v>BDO UNIBANK, INC</v>
          </cell>
          <cell r="B527" t="str">
            <v>Philippines</v>
          </cell>
          <cell r="C527" t="str">
            <v>D+</v>
          </cell>
          <cell r="D527" t="str">
            <v>baa3</v>
          </cell>
          <cell r="E527" t="str">
            <v>baa3</v>
          </cell>
          <cell r="F527" t="str">
            <v>Baa3</v>
          </cell>
          <cell r="G527" t="str">
            <v>Foreign Currency Long Term Deposit Rating</v>
          </cell>
          <cell r="H527" t="str">
            <v>Positive(m)</v>
          </cell>
          <cell r="I527">
            <v>37690976.548</v>
          </cell>
          <cell r="J527" t="str">
            <v>2013 YE</v>
          </cell>
          <cell r="K527" t="str">
            <v>C</v>
          </cell>
        </row>
        <row r="528">
          <cell r="A528" t="str">
            <v>Land Bank of the Philippines</v>
          </cell>
          <cell r="B528" t="str">
            <v>Philippines</v>
          </cell>
          <cell r="C528" t="str">
            <v>D-</v>
          </cell>
          <cell r="D528" t="str">
            <v>ba3</v>
          </cell>
          <cell r="E528" t="str">
            <v>ba3</v>
          </cell>
          <cell r="F528" t="str">
            <v>Baa3</v>
          </cell>
          <cell r="G528" t="str">
            <v>Foreign Currency Long Term Deposit Rating</v>
          </cell>
          <cell r="H528" t="str">
            <v>Positive(m)</v>
          </cell>
          <cell r="I528">
            <v>16841134.784404501</v>
          </cell>
          <cell r="J528" t="str">
            <v>2012 YE</v>
          </cell>
          <cell r="K528" t="str">
            <v>C</v>
          </cell>
        </row>
        <row r="529">
          <cell r="A529" t="str">
            <v>Metropolitan Bank &amp; Trust Company</v>
          </cell>
          <cell r="B529" t="str">
            <v>Philippines</v>
          </cell>
          <cell r="C529" t="str">
            <v>D+</v>
          </cell>
          <cell r="D529" t="str">
            <v>baa3</v>
          </cell>
          <cell r="E529" t="str">
            <v>baa3</v>
          </cell>
          <cell r="F529" t="str">
            <v>Baa3</v>
          </cell>
          <cell r="G529" t="str">
            <v>Foreign Currency Long Term Deposit Rating</v>
          </cell>
          <cell r="H529" t="str">
            <v>Positive</v>
          </cell>
          <cell r="I529">
            <v>31061089.566599999</v>
          </cell>
          <cell r="J529" t="str">
            <v>2013 YE</v>
          </cell>
          <cell r="K529" t="str">
            <v>C</v>
          </cell>
        </row>
        <row r="530">
          <cell r="A530" t="str">
            <v>Philippine National Bank</v>
          </cell>
          <cell r="B530" t="str">
            <v>Philippines</v>
          </cell>
          <cell r="C530" t="str">
            <v>D-</v>
          </cell>
          <cell r="D530" t="str">
            <v>ba3</v>
          </cell>
          <cell r="E530" t="str">
            <v>ba3</v>
          </cell>
          <cell r="F530" t="str">
            <v>Ba2</v>
          </cell>
          <cell r="G530" t="str">
            <v>Foreign Currency Long Term Deposit Rating</v>
          </cell>
          <cell r="H530" t="str">
            <v>Positive</v>
          </cell>
          <cell r="I530">
            <v>13925756.723497599</v>
          </cell>
          <cell r="J530" t="str">
            <v>2013 YE</v>
          </cell>
          <cell r="K530" t="str">
            <v>C</v>
          </cell>
        </row>
        <row r="531">
          <cell r="A531" t="str">
            <v>Rizal Commercial Banking Corporation</v>
          </cell>
          <cell r="B531" t="str">
            <v>Philippines</v>
          </cell>
          <cell r="C531" t="str">
            <v>D-</v>
          </cell>
          <cell r="D531" t="str">
            <v>ba3</v>
          </cell>
          <cell r="E531" t="str">
            <v>ba3</v>
          </cell>
          <cell r="F531" t="str">
            <v>Ba2</v>
          </cell>
          <cell r="G531" t="str">
            <v>Foreign Currency Long Term Deposit Rating</v>
          </cell>
          <cell r="H531" t="str">
            <v>Positive</v>
          </cell>
          <cell r="I531">
            <v>9505299.1865999997</v>
          </cell>
          <cell r="J531" t="str">
            <v>2013 YE</v>
          </cell>
          <cell r="K531" t="str">
            <v>C</v>
          </cell>
        </row>
        <row r="532">
          <cell r="A532" t="str">
            <v>United Coconut Planters Bank</v>
          </cell>
          <cell r="B532" t="str">
            <v>Philippines</v>
          </cell>
          <cell r="C532" t="str">
            <v>E</v>
          </cell>
          <cell r="D532" t="str">
            <v>caa1</v>
          </cell>
          <cell r="E532" t="str">
            <v>caa1</v>
          </cell>
          <cell r="F532" t="str">
            <v>B2</v>
          </cell>
          <cell r="G532" t="str">
            <v>Foreign Currency Long Term Deposit Rating</v>
          </cell>
          <cell r="H532" t="str">
            <v>Stable</v>
          </cell>
          <cell r="I532">
            <v>4944132.7724764803</v>
          </cell>
          <cell r="J532" t="str">
            <v>2012 YE</v>
          </cell>
          <cell r="K532" t="str">
            <v>C</v>
          </cell>
        </row>
        <row r="533">
          <cell r="A533" t="str">
            <v>Bank BPH S.A.</v>
          </cell>
          <cell r="B533" t="str">
            <v>Poland</v>
          </cell>
          <cell r="C533" t="str">
            <v>D</v>
          </cell>
          <cell r="D533" t="str">
            <v>ba2</v>
          </cell>
          <cell r="E533" t="str">
            <v>baa2</v>
          </cell>
          <cell r="F533" t="str">
            <v>Baa2</v>
          </cell>
          <cell r="G533" t="str">
            <v>Foreign Currency Long Term Deposit Rating</v>
          </cell>
          <cell r="H533" t="str">
            <v>Stable</v>
          </cell>
          <cell r="I533">
            <v>10937700.140630599</v>
          </cell>
          <cell r="J533" t="str">
            <v>2013 YE</v>
          </cell>
          <cell r="K533" t="str">
            <v>C</v>
          </cell>
        </row>
        <row r="534">
          <cell r="A534" t="str">
            <v>Bank Gospodarki Zywnosciowej S.A.</v>
          </cell>
          <cell r="B534" t="str">
            <v>Poland</v>
          </cell>
          <cell r="C534" t="str">
            <v>D</v>
          </cell>
          <cell r="D534" t="str">
            <v>ba2</v>
          </cell>
          <cell r="E534" t="str">
            <v>baa3</v>
          </cell>
          <cell r="F534" t="str">
            <v>Baa3</v>
          </cell>
          <cell r="G534" t="str">
            <v>Foreign Currency Long Term Deposit Rating</v>
          </cell>
          <cell r="H534" t="str">
            <v>Stable</v>
          </cell>
          <cell r="I534">
            <v>11856747.0260181</v>
          </cell>
          <cell r="J534" t="str">
            <v>2013 YE</v>
          </cell>
          <cell r="K534" t="str">
            <v>C</v>
          </cell>
        </row>
        <row r="535">
          <cell r="A535" t="str">
            <v>Bank Handlowy w Warszawie S.A.</v>
          </cell>
          <cell r="B535" t="str">
            <v>Poland</v>
          </cell>
          <cell r="C535" t="str">
            <v>D+</v>
          </cell>
          <cell r="D535" t="str">
            <v>baa3</v>
          </cell>
          <cell r="E535" t="str">
            <v>baa3</v>
          </cell>
          <cell r="F535" t="str">
            <v>Baa3</v>
          </cell>
          <cell r="G535" t="str">
            <v>Foreign Currency Long Term Deposit Rating</v>
          </cell>
          <cell r="H535" t="str">
            <v>Stable</v>
          </cell>
          <cell r="I535">
            <v>15045283.069481701</v>
          </cell>
          <cell r="J535" t="str">
            <v>2013 YE</v>
          </cell>
          <cell r="K535" t="str">
            <v>C</v>
          </cell>
        </row>
        <row r="536">
          <cell r="A536" t="str">
            <v>Bank Millennium S.A.</v>
          </cell>
          <cell r="B536" t="str">
            <v>Poland</v>
          </cell>
          <cell r="C536" t="str">
            <v>E+</v>
          </cell>
          <cell r="D536" t="str">
            <v>b1</v>
          </cell>
          <cell r="E536" t="str">
            <v>b1</v>
          </cell>
          <cell r="F536" t="str">
            <v>Ba2</v>
          </cell>
          <cell r="G536" t="str">
            <v>Foreign Currency Long Term Deposit Rating</v>
          </cell>
          <cell r="H536" t="str">
            <v>Negative(m)</v>
          </cell>
          <cell r="I536">
            <v>18895662.0656069</v>
          </cell>
          <cell r="J536" t="str">
            <v>2013 YE</v>
          </cell>
          <cell r="K536" t="str">
            <v>C</v>
          </cell>
        </row>
        <row r="537">
          <cell r="A537" t="str">
            <v>Bank Polska Kasa Opieki S.A.</v>
          </cell>
          <cell r="B537" t="str">
            <v>Poland</v>
          </cell>
          <cell r="C537" t="str">
            <v>C-</v>
          </cell>
          <cell r="D537" t="str">
            <v>baa1</v>
          </cell>
          <cell r="E537" t="str">
            <v>baa1</v>
          </cell>
          <cell r="F537" t="str">
            <v>A2</v>
          </cell>
          <cell r="G537" t="str">
            <v>Foreign Currency Long Term Deposit Rating</v>
          </cell>
          <cell r="H537" t="str">
            <v>Negative(m)</v>
          </cell>
          <cell r="I537">
            <v>52534992.589689903</v>
          </cell>
          <cell r="J537" t="str">
            <v>2013 YE</v>
          </cell>
          <cell r="K537" t="str">
            <v>C</v>
          </cell>
        </row>
        <row r="538">
          <cell r="A538" t="str">
            <v>Bank Zachodni WBK S.A.</v>
          </cell>
          <cell r="B538" t="str">
            <v>Poland</v>
          </cell>
          <cell r="C538" t="str">
            <v>D+</v>
          </cell>
          <cell r="D538" t="str">
            <v>baa3</v>
          </cell>
          <cell r="E538" t="str">
            <v>baa2</v>
          </cell>
          <cell r="F538" t="str">
            <v>Baa1</v>
          </cell>
          <cell r="G538" t="str">
            <v>Foreign Currency Long Term Deposit Rating</v>
          </cell>
          <cell r="H538" t="str">
            <v>Negative(m)</v>
          </cell>
          <cell r="I538">
            <v>34984306.923221402</v>
          </cell>
          <cell r="J538" t="str">
            <v>2013 YE</v>
          </cell>
          <cell r="K538" t="str">
            <v>C</v>
          </cell>
        </row>
        <row r="539">
          <cell r="A539" t="str">
            <v>Credit Agricole Bank Polska S.A.</v>
          </cell>
          <cell r="B539" t="str">
            <v>Poland</v>
          </cell>
          <cell r="C539" t="str">
            <v>D</v>
          </cell>
          <cell r="D539" t="str">
            <v>ba2</v>
          </cell>
          <cell r="E539" t="str">
            <v>baa3</v>
          </cell>
          <cell r="F539" t="str">
            <v>Baa3</v>
          </cell>
          <cell r="G539" t="str">
            <v>Foreign Currency Long Term Deposit Rating</v>
          </cell>
          <cell r="H539" t="str">
            <v>Stable</v>
          </cell>
          <cell r="I539">
            <v>3987308.5138226198</v>
          </cell>
          <cell r="J539" t="str">
            <v>2012 YE</v>
          </cell>
          <cell r="K539" t="str">
            <v>C</v>
          </cell>
        </row>
        <row r="540">
          <cell r="A540" t="str">
            <v>Getin Noble Bank S.A.</v>
          </cell>
          <cell r="B540" t="str">
            <v>Poland</v>
          </cell>
          <cell r="C540" t="str">
            <v>D-</v>
          </cell>
          <cell r="D540" t="str">
            <v>ba3</v>
          </cell>
          <cell r="E540" t="str">
            <v>ba3</v>
          </cell>
          <cell r="F540" t="str">
            <v>Ba2</v>
          </cell>
          <cell r="G540" t="str">
            <v>Foreign Currency Long Term Deposit Rating</v>
          </cell>
          <cell r="H540" t="str">
            <v>Negative(m)</v>
          </cell>
          <cell r="I540">
            <v>21083065.355757698</v>
          </cell>
          <cell r="J540" t="str">
            <v>2013 YE</v>
          </cell>
          <cell r="K540" t="str">
            <v>C</v>
          </cell>
        </row>
        <row r="541">
          <cell r="A541" t="str">
            <v>ING Bank Slaski S.A.</v>
          </cell>
          <cell r="B541" t="str">
            <v>Poland</v>
          </cell>
          <cell r="C541" t="str">
            <v>D+</v>
          </cell>
          <cell r="D541" t="str">
            <v>baa3</v>
          </cell>
          <cell r="E541" t="str">
            <v>baa2</v>
          </cell>
          <cell r="F541" t="str">
            <v>Baa1</v>
          </cell>
          <cell r="G541" t="str">
            <v>Foreign Currency Long Term Deposit Rating</v>
          </cell>
          <cell r="H541" t="str">
            <v>Negative(m)</v>
          </cell>
          <cell r="I541">
            <v>28749639.848396</v>
          </cell>
          <cell r="J541" t="str">
            <v>2013 YE</v>
          </cell>
          <cell r="K541" t="str">
            <v>C</v>
          </cell>
        </row>
        <row r="542">
          <cell r="A542" t="str">
            <v>mBank S.A.</v>
          </cell>
          <cell r="B542" t="str">
            <v>Poland</v>
          </cell>
          <cell r="C542" t="str">
            <v>D</v>
          </cell>
          <cell r="D542" t="str">
            <v>ba2</v>
          </cell>
          <cell r="E542" t="str">
            <v>ba1</v>
          </cell>
          <cell r="F542" t="str">
            <v>Baa3</v>
          </cell>
          <cell r="G542" t="str">
            <v>Foreign Currency Long Term Deposit Rating</v>
          </cell>
          <cell r="H542" t="str">
            <v>Negative(m)</v>
          </cell>
          <cell r="I542">
            <v>34559897.235827297</v>
          </cell>
          <cell r="J542" t="str">
            <v>2013 YE</v>
          </cell>
          <cell r="K542" t="str">
            <v>C</v>
          </cell>
        </row>
        <row r="543">
          <cell r="A543" t="str">
            <v>Powszechna Kasa Oszczednosci Bank Polski S.A.</v>
          </cell>
          <cell r="B543" t="str">
            <v>Poland</v>
          </cell>
          <cell r="C543" t="str">
            <v>C-</v>
          </cell>
          <cell r="D543" t="str">
            <v>baa2</v>
          </cell>
          <cell r="E543" t="str">
            <v>baa2</v>
          </cell>
          <cell r="F543" t="str">
            <v>A2</v>
          </cell>
          <cell r="G543" t="str">
            <v>Foreign Currency Long Term Deposit Rating</v>
          </cell>
          <cell r="H543" t="str">
            <v>Negative</v>
          </cell>
          <cell r="I543">
            <v>66026317.502082601</v>
          </cell>
          <cell r="J543" t="str">
            <v>2013 YE</v>
          </cell>
          <cell r="K543" t="str">
            <v>C</v>
          </cell>
        </row>
        <row r="544">
          <cell r="A544" t="str">
            <v>Banco BPI S.A.</v>
          </cell>
          <cell r="B544" t="str">
            <v>Portugal</v>
          </cell>
          <cell r="C544" t="str">
            <v>E+</v>
          </cell>
          <cell r="D544" t="str">
            <v>b1</v>
          </cell>
          <cell r="E544" t="str">
            <v>b1</v>
          </cell>
          <cell r="F544" t="str">
            <v>Ba3</v>
          </cell>
          <cell r="G544" t="str">
            <v>Foreign Currency Long Term Deposit Rating</v>
          </cell>
          <cell r="H544" t="str">
            <v>Negative(m)</v>
          </cell>
          <cell r="I544">
            <v>58837775.071522497</v>
          </cell>
          <cell r="J544" t="str">
            <v>2013 YE</v>
          </cell>
          <cell r="K544" t="str">
            <v>C</v>
          </cell>
        </row>
        <row r="545">
          <cell r="A545" t="str">
            <v>Banco Comercial Portugues, S.A.</v>
          </cell>
          <cell r="B545" t="str">
            <v>Portugal</v>
          </cell>
          <cell r="C545" t="str">
            <v>E</v>
          </cell>
          <cell r="D545" t="str">
            <v>caa2</v>
          </cell>
          <cell r="E545" t="str">
            <v>caa2</v>
          </cell>
          <cell r="F545" t="str">
            <v>B1</v>
          </cell>
          <cell r="G545" t="str">
            <v>Foreign Currency Long Term Deposit Rating</v>
          </cell>
          <cell r="H545" t="str">
            <v>Negative</v>
          </cell>
          <cell r="I545">
            <v>113000927.685453</v>
          </cell>
          <cell r="J545" t="str">
            <v>2013 YE</v>
          </cell>
          <cell r="K545" t="str">
            <v>C</v>
          </cell>
        </row>
        <row r="546">
          <cell r="A546" t="str">
            <v>Banco Espirito Santo, S.A.</v>
          </cell>
          <cell r="B546" t="str">
            <v>Portugal</v>
          </cell>
          <cell r="C546" t="str">
            <v>E+</v>
          </cell>
          <cell r="D546" t="str">
            <v>b1</v>
          </cell>
          <cell r="E546" t="str">
            <v>b1</v>
          </cell>
          <cell r="F546" t="str">
            <v>Ba3</v>
          </cell>
          <cell r="G546" t="str">
            <v>Foreign Currency Long Term Deposit Rating</v>
          </cell>
          <cell r="H546" t="str">
            <v>Rating(s) Under Review</v>
          </cell>
          <cell r="I546">
            <v>111073163.52835099</v>
          </cell>
          <cell r="J546" t="str">
            <v>2013 YE</v>
          </cell>
          <cell r="K546" t="str">
            <v>C</v>
          </cell>
        </row>
        <row r="547">
          <cell r="A547" t="str">
            <v>Banco Santander Totta S.A.</v>
          </cell>
          <cell r="B547" t="str">
            <v>Portugal</v>
          </cell>
          <cell r="C547" t="str">
            <v>D-</v>
          </cell>
          <cell r="D547" t="str">
            <v>ba3</v>
          </cell>
          <cell r="E547" t="str">
            <v>ba1</v>
          </cell>
          <cell r="F547" t="str">
            <v>Ba1</v>
          </cell>
          <cell r="G547" t="str">
            <v>Foreign Currency Long Term Deposit Rating</v>
          </cell>
          <cell r="H547" t="str">
            <v>Stable</v>
          </cell>
          <cell r="I547">
            <v>50736512.862461098</v>
          </cell>
          <cell r="J547" t="str">
            <v>2013 H1</v>
          </cell>
          <cell r="K547" t="str">
            <v>C</v>
          </cell>
        </row>
        <row r="548">
          <cell r="A548" t="str">
            <v>BANIF-Banco Internacional do Funchal, S.A.</v>
          </cell>
          <cell r="B548" t="str">
            <v>Portugal</v>
          </cell>
          <cell r="C548" t="str">
            <v>E</v>
          </cell>
          <cell r="D548" t="str">
            <v>ca</v>
          </cell>
          <cell r="E548" t="str">
            <v>ca</v>
          </cell>
          <cell r="F548" t="str">
            <v>Caa1</v>
          </cell>
          <cell r="G548" t="str">
            <v>Foreign Currency Long Term Deposit Rating</v>
          </cell>
          <cell r="H548" t="str">
            <v>Negative</v>
          </cell>
          <cell r="I548">
            <v>18744821.749149699</v>
          </cell>
          <cell r="J548" t="str">
            <v>2013 YE</v>
          </cell>
          <cell r="K548" t="str">
            <v>C</v>
          </cell>
        </row>
        <row r="549">
          <cell r="A549" t="str">
            <v>Caixa Economica Montepio Geral</v>
          </cell>
          <cell r="B549" t="str">
            <v>Portugal</v>
          </cell>
          <cell r="C549" t="str">
            <v>E+</v>
          </cell>
          <cell r="D549" t="str">
            <v>b3</v>
          </cell>
          <cell r="E549" t="str">
            <v>b3</v>
          </cell>
          <cell r="F549" t="str">
            <v>B2</v>
          </cell>
          <cell r="G549" t="str">
            <v>Foreign Currency Long Term Deposit Rating</v>
          </cell>
          <cell r="H549" t="str">
            <v>Negative</v>
          </cell>
          <cell r="I549">
            <v>31746683.386697698</v>
          </cell>
          <cell r="J549" t="str">
            <v>2013 YE</v>
          </cell>
          <cell r="K549" t="str">
            <v>C</v>
          </cell>
        </row>
        <row r="550">
          <cell r="A550" t="str">
            <v>Caixa Geral de Depositos, S.A.</v>
          </cell>
          <cell r="B550" t="str">
            <v>Portugal</v>
          </cell>
          <cell r="C550" t="str">
            <v>E</v>
          </cell>
          <cell r="D550" t="str">
            <v>caa1</v>
          </cell>
          <cell r="E550" t="str">
            <v>caa1</v>
          </cell>
          <cell r="F550" t="str">
            <v>Ba3</v>
          </cell>
          <cell r="G550" t="str">
            <v>Foreign Currency Long Term Deposit Rating</v>
          </cell>
          <cell r="H550" t="str">
            <v>Negative</v>
          </cell>
          <cell r="I550">
            <v>155656232.165903</v>
          </cell>
          <cell r="J550" t="str">
            <v>2013 YE</v>
          </cell>
          <cell r="K550" t="str">
            <v>C</v>
          </cell>
        </row>
        <row r="551">
          <cell r="A551" t="str">
            <v>Commercial Bank of Qatar</v>
          </cell>
          <cell r="B551" t="str">
            <v>Qatar</v>
          </cell>
          <cell r="C551" t="str">
            <v>C-</v>
          </cell>
          <cell r="D551" t="str">
            <v>baa2</v>
          </cell>
          <cell r="E551" t="str">
            <v>baa2</v>
          </cell>
          <cell r="F551" t="str">
            <v>A1</v>
          </cell>
          <cell r="G551" t="str">
            <v>Foreign Currency Long Term Deposit Rating</v>
          </cell>
          <cell r="H551" t="str">
            <v>Stable</v>
          </cell>
          <cell r="I551">
            <v>31061887.913685199</v>
          </cell>
          <cell r="J551" t="str">
            <v>2013 YE</v>
          </cell>
          <cell r="K551" t="str">
            <v>C</v>
          </cell>
        </row>
        <row r="552">
          <cell r="A552" t="str">
            <v>Doha Bank Q.S.C.</v>
          </cell>
          <cell r="B552" t="str">
            <v>Qatar</v>
          </cell>
          <cell r="C552" t="str">
            <v>D+</v>
          </cell>
          <cell r="D552" t="str">
            <v>baa3</v>
          </cell>
          <cell r="E552" t="str">
            <v>baa3</v>
          </cell>
          <cell r="F552" t="str">
            <v>A2</v>
          </cell>
          <cell r="G552" t="str">
            <v>Foreign Currency Long Term Deposit Rating</v>
          </cell>
          <cell r="H552" t="str">
            <v>Stable</v>
          </cell>
          <cell r="I552">
            <v>18390724.6749686</v>
          </cell>
          <cell r="J552" t="str">
            <v>2013 YE</v>
          </cell>
          <cell r="K552" t="str">
            <v>C</v>
          </cell>
        </row>
        <row r="553">
          <cell r="A553" t="str">
            <v>Masraf Al Rayan</v>
          </cell>
          <cell r="B553" t="str">
            <v>Qatar</v>
          </cell>
          <cell r="C553" t="str">
            <v>D+</v>
          </cell>
          <cell r="D553" t="str">
            <v>baa3</v>
          </cell>
          <cell r="E553" t="str">
            <v>baa3</v>
          </cell>
          <cell r="F553" t="str">
            <v>A2</v>
          </cell>
          <cell r="G553" t="str">
            <v>Foreign Currency Long Term Issuer Rating</v>
          </cell>
          <cell r="H553" t="str">
            <v>Stable</v>
          </cell>
          <cell r="I553">
            <v>18274787.0120841</v>
          </cell>
          <cell r="J553" t="str">
            <v>2013 YE</v>
          </cell>
          <cell r="K553" t="str">
            <v>C</v>
          </cell>
        </row>
        <row r="554">
          <cell r="A554" t="str">
            <v>Qatar International Islamic Bank (Q.S.C.)</v>
          </cell>
          <cell r="B554" t="str">
            <v>Qatar</v>
          </cell>
          <cell r="C554" t="str">
            <v>D+</v>
          </cell>
          <cell r="D554" t="str">
            <v>ba1</v>
          </cell>
          <cell r="E554" t="str">
            <v>ba1</v>
          </cell>
          <cell r="F554" t="str">
            <v>A3</v>
          </cell>
          <cell r="G554" t="str">
            <v>Foreign Currency Long Term Issuer Rating</v>
          </cell>
          <cell r="H554" t="str">
            <v>Positive(m)</v>
          </cell>
          <cell r="I554">
            <v>9452551.4075532593</v>
          </cell>
          <cell r="J554" t="str">
            <v>2013 YE</v>
          </cell>
          <cell r="K554" t="str">
            <v>C</v>
          </cell>
        </row>
        <row r="555">
          <cell r="A555" t="str">
            <v>Qatar National Bank</v>
          </cell>
          <cell r="B555" t="str">
            <v>Qatar</v>
          </cell>
          <cell r="C555" t="str">
            <v>C-</v>
          </cell>
          <cell r="D555" t="str">
            <v>baa1</v>
          </cell>
          <cell r="E555" t="str">
            <v>baa1</v>
          </cell>
          <cell r="F555" t="str">
            <v>Aa3</v>
          </cell>
          <cell r="G555" t="str">
            <v>Foreign Currency Long Term Deposit Rating</v>
          </cell>
          <cell r="H555" t="str">
            <v>Stable</v>
          </cell>
          <cell r="I555">
            <v>121786655.873568</v>
          </cell>
          <cell r="J555" t="str">
            <v>2013 YE</v>
          </cell>
          <cell r="K555" t="str">
            <v>C</v>
          </cell>
        </row>
        <row r="556">
          <cell r="A556" t="str">
            <v>Banca Comerciala Romana S.A.</v>
          </cell>
          <cell r="B556" t="str">
            <v>Romania</v>
          </cell>
          <cell r="C556" t="str">
            <v>E+</v>
          </cell>
          <cell r="D556" t="str">
            <v>b3</v>
          </cell>
          <cell r="E556" t="str">
            <v>b1</v>
          </cell>
          <cell r="F556" t="str">
            <v>Ba3</v>
          </cell>
          <cell r="G556" t="str">
            <v>Foreign Currency Long Term Deposit Rating</v>
          </cell>
          <cell r="H556" t="str">
            <v>Negative</v>
          </cell>
          <cell r="I556">
            <v>20597850.396263801</v>
          </cell>
          <cell r="J556" t="str">
            <v>2013 YE</v>
          </cell>
          <cell r="K556" t="str">
            <v>C</v>
          </cell>
        </row>
        <row r="557">
          <cell r="A557" t="str">
            <v>BRD - Groupe Societe Generale</v>
          </cell>
          <cell r="B557" t="str">
            <v>Romania</v>
          </cell>
          <cell r="C557" t="str">
            <v>E+</v>
          </cell>
          <cell r="D557" t="str">
            <v>b2</v>
          </cell>
          <cell r="E557" t="str">
            <v>ba3</v>
          </cell>
          <cell r="F557" t="str">
            <v>Ba2</v>
          </cell>
          <cell r="G557" t="str">
            <v>Foreign Currency Long Term Deposit Rating</v>
          </cell>
          <cell r="H557" t="str">
            <v>Negative(m)</v>
          </cell>
          <cell r="I557">
            <v>14813995.056233499</v>
          </cell>
          <cell r="J557" t="str">
            <v>2013 YE</v>
          </cell>
          <cell r="K557" t="str">
            <v>C</v>
          </cell>
        </row>
        <row r="558">
          <cell r="A558" t="str">
            <v>Raiffeisen Bank SA</v>
          </cell>
          <cell r="B558" t="str">
            <v>Romania</v>
          </cell>
          <cell r="C558" t="str">
            <v>D-</v>
          </cell>
          <cell r="D558" t="str">
            <v>ba3</v>
          </cell>
          <cell r="E558" t="str">
            <v>ba1</v>
          </cell>
          <cell r="F558" t="str">
            <v>Ba1</v>
          </cell>
          <cell r="G558" t="str">
            <v>Foreign Currency Long Term Deposit Rating</v>
          </cell>
          <cell r="H558" t="str">
            <v>Stable</v>
          </cell>
          <cell r="I558">
            <v>8316532.4898991203</v>
          </cell>
          <cell r="J558" t="str">
            <v>2013 YE</v>
          </cell>
          <cell r="K558" t="str">
            <v>C</v>
          </cell>
        </row>
        <row r="559">
          <cell r="A559" t="str">
            <v>Absolut Bank</v>
          </cell>
          <cell r="B559" t="str">
            <v>Russia</v>
          </cell>
          <cell r="C559" t="str">
            <v>E+</v>
          </cell>
          <cell r="D559" t="str">
            <v>b1</v>
          </cell>
          <cell r="E559" t="str">
            <v>b1</v>
          </cell>
          <cell r="F559" t="str">
            <v>B1</v>
          </cell>
          <cell r="G559" t="str">
            <v>Foreign Currency Long Term Deposit Rating</v>
          </cell>
          <cell r="H559" t="str">
            <v>Stable</v>
          </cell>
          <cell r="I559">
            <v>3942696.76198</v>
          </cell>
          <cell r="J559" t="str">
            <v>2013 YE</v>
          </cell>
          <cell r="K559" t="str">
            <v>C</v>
          </cell>
        </row>
        <row r="560">
          <cell r="A560" t="str">
            <v>Ak Bars Bank</v>
          </cell>
          <cell r="B560" t="str">
            <v>Russia</v>
          </cell>
          <cell r="C560" t="str">
            <v>E+</v>
          </cell>
          <cell r="D560" t="str">
            <v>b3</v>
          </cell>
          <cell r="E560" t="str">
            <v>b3</v>
          </cell>
          <cell r="F560" t="str">
            <v>B1</v>
          </cell>
          <cell r="G560" t="str">
            <v>Foreign Currency Long Term Deposit Rating</v>
          </cell>
          <cell r="H560" t="str">
            <v>Stable</v>
          </cell>
          <cell r="I560">
            <v>10563927.078348299</v>
          </cell>
          <cell r="J560" t="str">
            <v>2013 YE</v>
          </cell>
          <cell r="K560" t="str">
            <v>C</v>
          </cell>
        </row>
        <row r="561">
          <cell r="A561" t="str">
            <v>Akibank</v>
          </cell>
          <cell r="B561" t="str">
            <v>Russia</v>
          </cell>
          <cell r="C561" t="str">
            <v>E+</v>
          </cell>
          <cell r="D561" t="str">
            <v>b3</v>
          </cell>
          <cell r="E561" t="str">
            <v>b3</v>
          </cell>
          <cell r="F561" t="str">
            <v>B3</v>
          </cell>
          <cell r="G561" t="str">
            <v>Foreign Currency Long Term Deposit Rating</v>
          </cell>
          <cell r="H561" t="str">
            <v>Stable</v>
          </cell>
          <cell r="I561">
            <v>783263.88006272004</v>
          </cell>
          <cell r="J561" t="str">
            <v>2013 YE</v>
          </cell>
          <cell r="K561" t="str">
            <v>C</v>
          </cell>
        </row>
        <row r="562">
          <cell r="A562" t="str">
            <v>Alfa-Bank</v>
          </cell>
          <cell r="B562" t="str">
            <v>Russia</v>
          </cell>
          <cell r="C562" t="str">
            <v>D</v>
          </cell>
          <cell r="D562" t="str">
            <v>ba2</v>
          </cell>
          <cell r="E562" t="str">
            <v>ba2</v>
          </cell>
          <cell r="F562" t="str">
            <v>Ba1</v>
          </cell>
          <cell r="G562" t="str">
            <v>Foreign Currency Long Term Deposit Rating</v>
          </cell>
          <cell r="H562" t="str">
            <v>Stable</v>
          </cell>
          <cell r="I562">
            <v>48647000</v>
          </cell>
          <cell r="J562" t="str">
            <v>2013 YE</v>
          </cell>
          <cell r="K562" t="str">
            <v>C</v>
          </cell>
        </row>
        <row r="563">
          <cell r="A563" t="str">
            <v>Aljba Alliance Commercial Bank</v>
          </cell>
          <cell r="B563" t="str">
            <v>Russia</v>
          </cell>
          <cell r="C563" t="str">
            <v>E+</v>
          </cell>
          <cell r="D563" t="str">
            <v>b3</v>
          </cell>
          <cell r="E563" t="str">
            <v>b3</v>
          </cell>
          <cell r="F563" t="str">
            <v>B3</v>
          </cell>
          <cell r="G563" t="str">
            <v>Foreign Currency Long Term Deposit Rating</v>
          </cell>
          <cell r="H563" t="str">
            <v>Stable</v>
          </cell>
          <cell r="I563">
            <v>200446.70703091999</v>
          </cell>
          <cell r="J563" t="str">
            <v>2013 YE</v>
          </cell>
          <cell r="K563" t="str">
            <v>C</v>
          </cell>
        </row>
        <row r="564">
          <cell r="A564" t="str">
            <v>Asian - Pacific Bank</v>
          </cell>
          <cell r="B564" t="str">
            <v>Russia</v>
          </cell>
          <cell r="C564" t="str">
            <v>E+</v>
          </cell>
          <cell r="D564" t="str">
            <v>b2</v>
          </cell>
          <cell r="E564" t="str">
            <v>b2</v>
          </cell>
          <cell r="F564" t="str">
            <v>B2</v>
          </cell>
          <cell r="G564" t="str">
            <v>Foreign Currency Long Term Deposit Rating</v>
          </cell>
          <cell r="H564" t="str">
            <v>Stable</v>
          </cell>
          <cell r="I564">
            <v>3607920.7630606801</v>
          </cell>
          <cell r="J564" t="str">
            <v>2013 YE</v>
          </cell>
          <cell r="K564" t="str">
            <v>C</v>
          </cell>
        </row>
        <row r="565">
          <cell r="A565" t="str">
            <v>Autotorgbank</v>
          </cell>
          <cell r="B565" t="str">
            <v>Russia</v>
          </cell>
          <cell r="C565" t="str">
            <v>E+</v>
          </cell>
          <cell r="D565" t="str">
            <v>b3</v>
          </cell>
          <cell r="E565" t="str">
            <v>b3</v>
          </cell>
          <cell r="F565" t="str">
            <v>B3</v>
          </cell>
          <cell r="G565" t="str">
            <v>Foreign Currency Long Term Deposit Rating</v>
          </cell>
          <cell r="H565" t="str">
            <v>Stable</v>
          </cell>
          <cell r="I565">
            <v>224804.32657914</v>
          </cell>
          <cell r="J565" t="str">
            <v>2012 YE</v>
          </cell>
          <cell r="K565" t="str">
            <v>U</v>
          </cell>
        </row>
        <row r="566">
          <cell r="A566" t="str">
            <v>Baltinvestbank</v>
          </cell>
          <cell r="B566" t="str">
            <v>Russia</v>
          </cell>
          <cell r="C566" t="str">
            <v>E+</v>
          </cell>
          <cell r="D566" t="str">
            <v>b3</v>
          </cell>
          <cell r="E566" t="str">
            <v>b3</v>
          </cell>
          <cell r="F566" t="str">
            <v>B3</v>
          </cell>
          <cell r="G566" t="str">
            <v>Foreign Currency Long Term Deposit Rating</v>
          </cell>
          <cell r="H566" t="str">
            <v>Stable</v>
          </cell>
          <cell r="I566">
            <v>2041029.72895227</v>
          </cell>
          <cell r="J566" t="str">
            <v>2012 YE</v>
          </cell>
          <cell r="K566" t="str">
            <v>C</v>
          </cell>
        </row>
        <row r="567">
          <cell r="A567" t="str">
            <v>Banca Intesa (Russia)</v>
          </cell>
          <cell r="B567" t="str">
            <v>Russia</v>
          </cell>
          <cell r="C567" t="str">
            <v>D-</v>
          </cell>
          <cell r="D567" t="str">
            <v>ba3</v>
          </cell>
          <cell r="E567" t="str">
            <v>ba1</v>
          </cell>
          <cell r="F567" t="str">
            <v>Ba1</v>
          </cell>
          <cell r="G567" t="str">
            <v>Foreign Currency Long Term Deposit Rating</v>
          </cell>
          <cell r="H567" t="str">
            <v>Negative</v>
          </cell>
          <cell r="I567">
            <v>2041617.74428914</v>
          </cell>
          <cell r="J567" t="str">
            <v>2013 YE</v>
          </cell>
          <cell r="K567" t="str">
            <v>C</v>
          </cell>
        </row>
        <row r="568">
          <cell r="A568" t="str">
            <v>Bank of Khanty-Mansiysk, JSC</v>
          </cell>
          <cell r="B568" t="str">
            <v>Russia</v>
          </cell>
          <cell r="C568" t="str">
            <v>E+</v>
          </cell>
          <cell r="D568" t="str">
            <v>b1</v>
          </cell>
          <cell r="E568" t="str">
            <v>ba3</v>
          </cell>
          <cell r="F568" t="str">
            <v>Ba3</v>
          </cell>
          <cell r="G568" t="str">
            <v>Foreign Currency Long Term Deposit Rating</v>
          </cell>
          <cell r="H568" t="str">
            <v>Stable</v>
          </cell>
          <cell r="I568">
            <v>10974259.9640275</v>
          </cell>
          <cell r="J568" t="str">
            <v>2013 YE</v>
          </cell>
          <cell r="K568" t="str">
            <v>C</v>
          </cell>
        </row>
        <row r="569">
          <cell r="A569" t="str">
            <v>Bank of Moscow</v>
          </cell>
          <cell r="B569" t="str">
            <v>Russia</v>
          </cell>
          <cell r="C569" t="str">
            <v>E+</v>
          </cell>
          <cell r="D569" t="str">
            <v>b2</v>
          </cell>
          <cell r="E569" t="str">
            <v>ba1</v>
          </cell>
          <cell r="F569" t="str">
            <v>Ba1</v>
          </cell>
          <cell r="G569" t="str">
            <v>Foreign Currency Long Term Deposit Rating</v>
          </cell>
          <cell r="H569" t="str">
            <v>Rating(s) Under Review</v>
          </cell>
          <cell r="I569">
            <v>49563539.138478003</v>
          </cell>
          <cell r="J569" t="str">
            <v>2013 YE</v>
          </cell>
          <cell r="K569" t="str">
            <v>C</v>
          </cell>
        </row>
        <row r="570">
          <cell r="A570" t="str">
            <v>Bank Saint-Petersburg OJSC</v>
          </cell>
          <cell r="B570" t="str">
            <v>Russia</v>
          </cell>
          <cell r="C570" t="str">
            <v>D-</v>
          </cell>
          <cell r="D570" t="str">
            <v>ba3</v>
          </cell>
          <cell r="E570" t="str">
            <v>ba3</v>
          </cell>
          <cell r="F570" t="str">
            <v>Ba3</v>
          </cell>
          <cell r="G570" t="str">
            <v>Foreign Currency Long Term Deposit Rating</v>
          </cell>
          <cell r="H570" t="str">
            <v>Negative</v>
          </cell>
          <cell r="I570">
            <v>12459597.330932699</v>
          </cell>
          <cell r="J570" t="str">
            <v>2013 YE</v>
          </cell>
          <cell r="K570" t="str">
            <v>C</v>
          </cell>
        </row>
        <row r="571">
          <cell r="A571" t="str">
            <v>Bank Uralsib</v>
          </cell>
          <cell r="B571" t="str">
            <v>Russia</v>
          </cell>
          <cell r="C571" t="str">
            <v>E+</v>
          </cell>
          <cell r="D571" t="str">
            <v>b2</v>
          </cell>
          <cell r="E571" t="str">
            <v>b2</v>
          </cell>
          <cell r="F571" t="str">
            <v>B2</v>
          </cell>
          <cell r="G571" t="str">
            <v>Foreign Currency Long Term Deposit Rating</v>
          </cell>
          <cell r="H571" t="str">
            <v>Negative(m)</v>
          </cell>
          <cell r="I571">
            <v>11970451.684699301</v>
          </cell>
          <cell r="J571" t="str">
            <v>2013 YE</v>
          </cell>
          <cell r="K571" t="str">
            <v>C</v>
          </cell>
        </row>
        <row r="572">
          <cell r="A572" t="str">
            <v>Bank Uralsky Financial House</v>
          </cell>
          <cell r="B572" t="str">
            <v>Russia</v>
          </cell>
          <cell r="C572" t="str">
            <v>E+</v>
          </cell>
          <cell r="D572" t="str">
            <v>b3</v>
          </cell>
          <cell r="E572" t="str">
            <v>b3</v>
          </cell>
          <cell r="F572" t="str">
            <v>B3</v>
          </cell>
          <cell r="G572" t="str">
            <v>Foreign Currency Long Term Deposit Rating</v>
          </cell>
          <cell r="H572" t="str">
            <v>Stable</v>
          </cell>
          <cell r="I572">
            <v>771489.80682527996</v>
          </cell>
          <cell r="J572" t="str">
            <v>2013 YE</v>
          </cell>
          <cell r="K572" t="str">
            <v>C</v>
          </cell>
        </row>
        <row r="573">
          <cell r="A573" t="str">
            <v>Bank VTB, JSC</v>
          </cell>
          <cell r="B573" t="str">
            <v>Russia</v>
          </cell>
          <cell r="C573" t="str">
            <v>D-</v>
          </cell>
          <cell r="D573" t="str">
            <v>ba3</v>
          </cell>
          <cell r="E573" t="str">
            <v>ba3</v>
          </cell>
          <cell r="F573" t="str">
            <v>Baa2</v>
          </cell>
          <cell r="G573" t="str">
            <v>Foreign Currency Long Term Deposit Rating</v>
          </cell>
          <cell r="H573" t="str">
            <v>Rating(s) Under Review</v>
          </cell>
          <cell r="I573">
            <v>266844219.59</v>
          </cell>
          <cell r="J573" t="str">
            <v>2013 YE</v>
          </cell>
          <cell r="K573" t="str">
            <v>C</v>
          </cell>
        </row>
        <row r="574">
          <cell r="A574" t="str">
            <v>CB Kuban Credit Ltd</v>
          </cell>
          <cell r="B574" t="str">
            <v>Russia</v>
          </cell>
          <cell r="C574" t="str">
            <v>E+</v>
          </cell>
          <cell r="D574" t="str">
            <v>b3</v>
          </cell>
          <cell r="E574" t="str">
            <v>b3</v>
          </cell>
          <cell r="F574" t="str">
            <v>B3</v>
          </cell>
          <cell r="G574" t="str">
            <v>Foreign Currency Long Term Deposit Rating</v>
          </cell>
          <cell r="H574" t="str">
            <v>Stable</v>
          </cell>
          <cell r="I574">
            <v>1378528.6920626699</v>
          </cell>
          <cell r="J574" t="str">
            <v>2012 YE</v>
          </cell>
          <cell r="K574" t="str">
            <v>U</v>
          </cell>
        </row>
        <row r="575">
          <cell r="A575" t="str">
            <v>CB Renaissance Credit LLC</v>
          </cell>
          <cell r="B575" t="str">
            <v>Russia</v>
          </cell>
          <cell r="C575" t="str">
            <v>E+</v>
          </cell>
          <cell r="D575" t="str">
            <v>b2</v>
          </cell>
          <cell r="E575" t="str">
            <v>b2</v>
          </cell>
          <cell r="F575" t="str">
            <v>B2</v>
          </cell>
          <cell r="G575" t="str">
            <v>Foreign Currency Long Term Deposit Rating</v>
          </cell>
          <cell r="H575" t="str">
            <v>Negative(m)</v>
          </cell>
          <cell r="I575">
            <v>3412331.9689700999</v>
          </cell>
          <cell r="J575" t="str">
            <v>2013 YE</v>
          </cell>
          <cell r="K575" t="str">
            <v>C</v>
          </cell>
        </row>
        <row r="576">
          <cell r="A576" t="str">
            <v>Center-Invest Bank</v>
          </cell>
          <cell r="B576" t="str">
            <v>Russia</v>
          </cell>
          <cell r="C576" t="str">
            <v>D-</v>
          </cell>
          <cell r="D576" t="str">
            <v>ba3</v>
          </cell>
          <cell r="E576" t="str">
            <v>ba3</v>
          </cell>
          <cell r="F576" t="str">
            <v>Ba3</v>
          </cell>
          <cell r="G576" t="str">
            <v>Foreign Currency Long Term Deposit Rating</v>
          </cell>
          <cell r="H576" t="str">
            <v>Stable</v>
          </cell>
          <cell r="I576">
            <v>2311236.1273293998</v>
          </cell>
          <cell r="J576" t="str">
            <v>2013 YE</v>
          </cell>
          <cell r="K576" t="str">
            <v>C</v>
          </cell>
        </row>
        <row r="577">
          <cell r="A577" t="str">
            <v>Commercial Bank Agropromcredit (LLC)</v>
          </cell>
          <cell r="B577" t="str">
            <v>Russia</v>
          </cell>
          <cell r="C577" t="str">
            <v>E+</v>
          </cell>
          <cell r="D577" t="str">
            <v>b2</v>
          </cell>
          <cell r="E577" t="str">
            <v>b2</v>
          </cell>
          <cell r="F577" t="str">
            <v>B2</v>
          </cell>
          <cell r="G577" t="str">
            <v>Foreign Currency Long Term Deposit Rating</v>
          </cell>
          <cell r="H577" t="str">
            <v>Stable</v>
          </cell>
          <cell r="I577">
            <v>848973.25999520998</v>
          </cell>
          <cell r="J577" t="str">
            <v>2012 YE</v>
          </cell>
          <cell r="K577" t="str">
            <v>C</v>
          </cell>
        </row>
        <row r="578">
          <cell r="A578" t="str">
            <v>CREDIT BANK OF MOSCOW</v>
          </cell>
          <cell r="B578" t="str">
            <v>Russia</v>
          </cell>
          <cell r="C578" t="str">
            <v>E+</v>
          </cell>
          <cell r="D578" t="str">
            <v>b1</v>
          </cell>
          <cell r="E578" t="str">
            <v>b1</v>
          </cell>
          <cell r="F578" t="str">
            <v>B1</v>
          </cell>
          <cell r="G578" t="str">
            <v>Foreign Currency Long Term Deposit Rating</v>
          </cell>
          <cell r="H578" t="str">
            <v>Stable</v>
          </cell>
          <cell r="I578">
            <v>13822342.443272499</v>
          </cell>
          <cell r="J578" t="str">
            <v>2013 YE</v>
          </cell>
          <cell r="K578" t="str">
            <v>C</v>
          </cell>
        </row>
        <row r="579">
          <cell r="A579" t="str">
            <v>Credit Europe Bank Ltd.</v>
          </cell>
          <cell r="B579" t="str">
            <v>Russia</v>
          </cell>
          <cell r="C579" t="str">
            <v>E+</v>
          </cell>
          <cell r="D579" t="str">
            <v>b1</v>
          </cell>
          <cell r="E579" t="str">
            <v>ba3</v>
          </cell>
          <cell r="F579" t="str">
            <v>Ba3</v>
          </cell>
          <cell r="G579" t="str">
            <v>Foreign Currency Long Term Deposit Rating</v>
          </cell>
          <cell r="H579" t="str">
            <v>Negative(m)</v>
          </cell>
          <cell r="I579">
            <v>4629379.7417959999</v>
          </cell>
          <cell r="J579" t="str">
            <v>2013 YE</v>
          </cell>
          <cell r="K579" t="str">
            <v>C</v>
          </cell>
        </row>
        <row r="580">
          <cell r="A580" t="str">
            <v>DeltaCredit Bank</v>
          </cell>
          <cell r="B580" t="str">
            <v>Russia</v>
          </cell>
          <cell r="C580" t="str">
            <v>D</v>
          </cell>
          <cell r="D580" t="str">
            <v>ba2</v>
          </cell>
          <cell r="E580" t="str">
            <v>baa3</v>
          </cell>
          <cell r="F580" t="str">
            <v>Baa3</v>
          </cell>
          <cell r="G580" t="str">
            <v>Foreign Currency Long Term Deposit Rating</v>
          </cell>
          <cell r="H580" t="str">
            <v>Stable</v>
          </cell>
          <cell r="I580">
            <v>3065261.3246264998</v>
          </cell>
          <cell r="J580" t="str">
            <v>2013 YE</v>
          </cell>
          <cell r="K580" t="str">
            <v>C</v>
          </cell>
        </row>
        <row r="581">
          <cell r="A581" t="str">
            <v>Derzhava</v>
          </cell>
          <cell r="B581" t="str">
            <v>Russia</v>
          </cell>
          <cell r="C581" t="str">
            <v>E+</v>
          </cell>
          <cell r="D581" t="str">
            <v>b3</v>
          </cell>
          <cell r="E581" t="str">
            <v>b3</v>
          </cell>
          <cell r="F581" t="str">
            <v>B3</v>
          </cell>
          <cell r="G581" t="str">
            <v>Foreign Currency Long Term Deposit Rating</v>
          </cell>
          <cell r="H581" t="str">
            <v>Stable</v>
          </cell>
          <cell r="I581">
            <v>625746.24089065997</v>
          </cell>
          <cell r="J581" t="str">
            <v>2013 YE</v>
          </cell>
          <cell r="K581" t="str">
            <v>C</v>
          </cell>
        </row>
        <row r="582">
          <cell r="A582" t="str">
            <v>Evrofinance Mosnarbank</v>
          </cell>
          <cell r="B582" t="str">
            <v>Russia</v>
          </cell>
          <cell r="C582" t="str">
            <v>E+</v>
          </cell>
          <cell r="D582" t="str">
            <v>b1</v>
          </cell>
          <cell r="E582" t="str">
            <v>b1</v>
          </cell>
          <cell r="F582" t="str">
            <v>B1</v>
          </cell>
          <cell r="G582" t="str">
            <v>Foreign Currency Long Term Deposit Rating</v>
          </cell>
          <cell r="H582" t="str">
            <v>Stable</v>
          </cell>
          <cell r="I582">
            <v>1650955.70699172</v>
          </cell>
          <cell r="J582" t="str">
            <v>2013 YE</v>
          </cell>
          <cell r="K582" t="str">
            <v>C</v>
          </cell>
        </row>
        <row r="583">
          <cell r="A583" t="str">
            <v>Far Eastern Bank</v>
          </cell>
          <cell r="B583" t="str">
            <v>Russia</v>
          </cell>
          <cell r="C583" t="str">
            <v>E+</v>
          </cell>
          <cell r="D583" t="str">
            <v>b3</v>
          </cell>
          <cell r="E583" t="str">
            <v>ba3</v>
          </cell>
          <cell r="F583" t="str">
            <v>Ba3</v>
          </cell>
          <cell r="G583" t="str">
            <v>Foreign Currency Long Term Deposit Rating</v>
          </cell>
          <cell r="H583" t="str">
            <v>Stable</v>
          </cell>
          <cell r="I583">
            <v>791371.27604797995</v>
          </cell>
          <cell r="J583" t="str">
            <v>2013 YE</v>
          </cell>
          <cell r="K583" t="str">
            <v>C</v>
          </cell>
        </row>
        <row r="584">
          <cell r="A584" t="str">
            <v>Finprombank</v>
          </cell>
          <cell r="B584" t="str">
            <v>Russia</v>
          </cell>
          <cell r="C584" t="str">
            <v>E+</v>
          </cell>
          <cell r="D584" t="str">
            <v>b3</v>
          </cell>
          <cell r="E584" t="str">
            <v>b3</v>
          </cell>
          <cell r="F584" t="str">
            <v>B3</v>
          </cell>
          <cell r="G584" t="str">
            <v>Foreign Currency Long Term Deposit Rating</v>
          </cell>
          <cell r="H584" t="str">
            <v>Stable</v>
          </cell>
          <cell r="I584">
            <v>935394.72613337997</v>
          </cell>
          <cell r="J584" t="str">
            <v>2013 YE</v>
          </cell>
          <cell r="K584" t="str">
            <v>U</v>
          </cell>
        </row>
        <row r="585">
          <cell r="A585" t="str">
            <v>First Czech Russian Bank</v>
          </cell>
          <cell r="B585" t="str">
            <v>Russia</v>
          </cell>
          <cell r="C585" t="str">
            <v>E+</v>
          </cell>
          <cell r="D585" t="str">
            <v>b3</v>
          </cell>
          <cell r="E585" t="str">
            <v>b3</v>
          </cell>
          <cell r="F585" t="str">
            <v>B3</v>
          </cell>
          <cell r="G585" t="str">
            <v>Foreign Currency Long Term Deposit Rating</v>
          </cell>
          <cell r="H585" t="str">
            <v>Stable</v>
          </cell>
          <cell r="I585">
            <v>771972.73445493996</v>
          </cell>
          <cell r="J585" t="str">
            <v>2013 YE</v>
          </cell>
          <cell r="K585" t="str">
            <v>C</v>
          </cell>
        </row>
        <row r="586">
          <cell r="A586" t="str">
            <v>Fundservicebank</v>
          </cell>
          <cell r="B586" t="str">
            <v>Russia</v>
          </cell>
          <cell r="C586" t="str">
            <v>E</v>
          </cell>
          <cell r="D586" t="str">
            <v>caa1</v>
          </cell>
          <cell r="E586" t="str">
            <v>caa1</v>
          </cell>
          <cell r="F586" t="str">
            <v>Caa1</v>
          </cell>
          <cell r="G586" t="str">
            <v>Foreign Currency Long Term Deposit Rating</v>
          </cell>
          <cell r="H586" t="str">
            <v>Stable</v>
          </cell>
          <cell r="I586">
            <v>2071408.9323074999</v>
          </cell>
          <cell r="J586" t="str">
            <v>2011 YE</v>
          </cell>
          <cell r="K586" t="str">
            <v>C</v>
          </cell>
        </row>
        <row r="587">
          <cell r="A587" t="str">
            <v>Gazbank JSCB</v>
          </cell>
          <cell r="B587" t="str">
            <v>Russia</v>
          </cell>
          <cell r="C587" t="str">
            <v>E+</v>
          </cell>
          <cell r="D587" t="str">
            <v>b3</v>
          </cell>
          <cell r="E587" t="str">
            <v>b3</v>
          </cell>
          <cell r="F587" t="str">
            <v>B3</v>
          </cell>
          <cell r="G587" t="str">
            <v>Foreign Currency Long Term Deposit Rating</v>
          </cell>
          <cell r="H587" t="str">
            <v>Stable</v>
          </cell>
          <cell r="I587">
            <v>902337.34716662997</v>
          </cell>
          <cell r="J587" t="str">
            <v>2012 YE</v>
          </cell>
          <cell r="K587" t="str">
            <v>C</v>
          </cell>
        </row>
        <row r="588">
          <cell r="A588" t="str">
            <v>Gazprombank</v>
          </cell>
          <cell r="B588" t="str">
            <v>Russia</v>
          </cell>
          <cell r="C588" t="str">
            <v>D-</v>
          </cell>
          <cell r="D588" t="str">
            <v>ba3</v>
          </cell>
          <cell r="E588" t="str">
            <v>ba3</v>
          </cell>
          <cell r="F588" t="str">
            <v>Baa3</v>
          </cell>
          <cell r="G588" t="str">
            <v>Foreign Currency Long Term Deposit Rating</v>
          </cell>
          <cell r="H588" t="str">
            <v>Rating(s) Under Review</v>
          </cell>
          <cell r="I588">
            <v>110985405.93719999</v>
          </cell>
          <cell r="J588" t="str">
            <v>2013 YE</v>
          </cell>
          <cell r="K588" t="str">
            <v>C</v>
          </cell>
        </row>
        <row r="589">
          <cell r="A589" t="str">
            <v>GE Money Bank CJSC</v>
          </cell>
          <cell r="B589" t="str">
            <v>Russia</v>
          </cell>
          <cell r="C589" t="str">
            <v>E+</v>
          </cell>
          <cell r="D589" t="str">
            <v>b2</v>
          </cell>
          <cell r="E589" t="str">
            <v>b2</v>
          </cell>
          <cell r="F589" t="str">
            <v>B2</v>
          </cell>
          <cell r="G589" t="str">
            <v>Foreign Currency Long Term Deposit Rating</v>
          </cell>
          <cell r="H589" t="str">
            <v>Negative(m)</v>
          </cell>
          <cell r="I589">
            <v>952787.82273120002</v>
          </cell>
          <cell r="J589" t="str">
            <v>2012 YE</v>
          </cell>
          <cell r="K589" t="str">
            <v>C</v>
          </cell>
        </row>
        <row r="590">
          <cell r="A590" t="str">
            <v>Home Credit &amp; Finance Bank</v>
          </cell>
          <cell r="B590" t="str">
            <v>Russia</v>
          </cell>
          <cell r="C590" t="str">
            <v>D-</v>
          </cell>
          <cell r="D590" t="str">
            <v>ba3</v>
          </cell>
          <cell r="E590" t="str">
            <v>ba3</v>
          </cell>
          <cell r="F590" t="str">
            <v>Ba3</v>
          </cell>
          <cell r="G590" t="str">
            <v>Foreign Currency Long Term Deposit Rating</v>
          </cell>
          <cell r="H590" t="str">
            <v>Negative</v>
          </cell>
          <cell r="I590">
            <v>10923129.73876</v>
          </cell>
          <cell r="J590" t="str">
            <v>2013 YE</v>
          </cell>
          <cell r="K590" t="str">
            <v>C</v>
          </cell>
        </row>
        <row r="591">
          <cell r="A591" t="str">
            <v>IBA-Moscow</v>
          </cell>
          <cell r="B591" t="str">
            <v>Russia</v>
          </cell>
          <cell r="C591" t="str">
            <v>E</v>
          </cell>
          <cell r="D591" t="str">
            <v>caa1</v>
          </cell>
          <cell r="E591" t="str">
            <v>b3</v>
          </cell>
          <cell r="F591" t="str">
            <v>B3</v>
          </cell>
          <cell r="G591" t="str">
            <v>Foreign Currency Long Term Senior Unsecured Rating</v>
          </cell>
          <cell r="H591" t="str">
            <v>Stable</v>
          </cell>
          <cell r="I591">
            <v>1017508.3087526601</v>
          </cell>
          <cell r="J591" t="str">
            <v>2013 YE</v>
          </cell>
          <cell r="K591" t="str">
            <v>C</v>
          </cell>
        </row>
        <row r="592">
          <cell r="A592" t="str">
            <v>iMoneyBank</v>
          </cell>
          <cell r="B592" t="str">
            <v>Russia</v>
          </cell>
          <cell r="C592" t="str">
            <v>E+</v>
          </cell>
          <cell r="D592" t="str">
            <v>b3</v>
          </cell>
          <cell r="E592" t="str">
            <v>b3</v>
          </cell>
          <cell r="F592" t="str">
            <v>B3</v>
          </cell>
          <cell r="G592" t="str">
            <v>Foreign Currency Long Term Deposit Rating</v>
          </cell>
          <cell r="H592" t="str">
            <v>Stable</v>
          </cell>
          <cell r="I592">
            <v>615325.73509353003</v>
          </cell>
          <cell r="J592" t="str">
            <v>2012 YE</v>
          </cell>
          <cell r="K592" t="str">
            <v>C</v>
          </cell>
        </row>
        <row r="593">
          <cell r="A593" t="str">
            <v>ING Bank Eurasia</v>
          </cell>
          <cell r="B593" t="str">
            <v>Russia</v>
          </cell>
          <cell r="C593" t="str">
            <v>D</v>
          </cell>
          <cell r="D593" t="str">
            <v>ba2</v>
          </cell>
          <cell r="E593" t="str">
            <v>baa2</v>
          </cell>
          <cell r="F593" t="str">
            <v>Baa2</v>
          </cell>
          <cell r="G593" t="str">
            <v>Foreign Currency Long Term Deposit Rating</v>
          </cell>
          <cell r="H593" t="str">
            <v>Negative(m)</v>
          </cell>
          <cell r="I593">
            <v>5857453.4441295797</v>
          </cell>
          <cell r="J593" t="str">
            <v>2013 YE</v>
          </cell>
          <cell r="K593" t="str">
            <v>C</v>
          </cell>
        </row>
        <row r="594">
          <cell r="A594" t="str">
            <v>International Financial Club</v>
          </cell>
          <cell r="B594" t="str">
            <v>Russia</v>
          </cell>
          <cell r="C594" t="str">
            <v>E+</v>
          </cell>
          <cell r="D594" t="str">
            <v>b2</v>
          </cell>
          <cell r="E594" t="str">
            <v>b2</v>
          </cell>
          <cell r="F594" t="str">
            <v>B2</v>
          </cell>
          <cell r="G594" t="str">
            <v>Foreign Currency Long Term Deposit Rating</v>
          </cell>
          <cell r="H594" t="str">
            <v>Stable</v>
          </cell>
          <cell r="I594">
            <v>1959723.36437428</v>
          </cell>
          <cell r="J594" t="str">
            <v>2013 YE</v>
          </cell>
          <cell r="K594" t="str">
            <v>C</v>
          </cell>
        </row>
        <row r="595">
          <cell r="A595" t="str">
            <v>Interprombank, JSCB</v>
          </cell>
          <cell r="B595" t="str">
            <v>Russia</v>
          </cell>
          <cell r="C595" t="str">
            <v>E+</v>
          </cell>
          <cell r="D595" t="str">
            <v>b3</v>
          </cell>
          <cell r="E595" t="str">
            <v>b3</v>
          </cell>
          <cell r="F595" t="str">
            <v>B3</v>
          </cell>
          <cell r="G595" t="str">
            <v>Foreign Currency Long Term Deposit Rating</v>
          </cell>
          <cell r="H595" t="str">
            <v>Stable</v>
          </cell>
          <cell r="I595">
            <v>1019201.82691152</v>
          </cell>
          <cell r="J595" t="str">
            <v>2013 YE</v>
          </cell>
          <cell r="K595" t="str">
            <v>C</v>
          </cell>
        </row>
        <row r="596">
          <cell r="A596" t="str">
            <v>Investment Trade Bank</v>
          </cell>
          <cell r="B596" t="str">
            <v>Russia</v>
          </cell>
          <cell r="C596" t="str">
            <v>E+</v>
          </cell>
          <cell r="D596" t="str">
            <v>b3</v>
          </cell>
          <cell r="E596" t="str">
            <v>b3</v>
          </cell>
          <cell r="F596" t="str">
            <v>B3</v>
          </cell>
          <cell r="G596" t="str">
            <v>Foreign Currency Long Term Deposit Rating</v>
          </cell>
          <cell r="H596" t="str">
            <v>Stable</v>
          </cell>
          <cell r="I596">
            <v>3857464.2501964001</v>
          </cell>
          <cell r="J596" t="str">
            <v>2013 YE</v>
          </cell>
          <cell r="K596" t="str">
            <v>C</v>
          </cell>
        </row>
        <row r="597">
          <cell r="A597" t="str">
            <v>Joint Stock Commercial Bank Avangard</v>
          </cell>
          <cell r="B597" t="str">
            <v>Russia</v>
          </cell>
          <cell r="C597" t="str">
            <v>E+</v>
          </cell>
          <cell r="D597" t="str">
            <v>b2</v>
          </cell>
          <cell r="E597" t="str">
            <v>b2</v>
          </cell>
          <cell r="F597" t="str">
            <v>B2</v>
          </cell>
          <cell r="G597" t="str">
            <v>Foreign Currency Long Term Deposit Rating</v>
          </cell>
          <cell r="H597" t="str">
            <v>Stable</v>
          </cell>
          <cell r="I597">
            <v>3187386.4762749802</v>
          </cell>
          <cell r="J597" t="str">
            <v>2013 YE</v>
          </cell>
          <cell r="K597" t="str">
            <v>C</v>
          </cell>
        </row>
        <row r="598">
          <cell r="A598" t="str">
            <v>JSB Rosbank</v>
          </cell>
          <cell r="B598" t="str">
            <v>Russia</v>
          </cell>
          <cell r="C598" t="str">
            <v>D</v>
          </cell>
          <cell r="D598" t="str">
            <v>ba2</v>
          </cell>
          <cell r="E598" t="str">
            <v>baa3</v>
          </cell>
          <cell r="F598" t="str">
            <v>Baa3</v>
          </cell>
          <cell r="G598" t="str">
            <v>Foreign Currency Long Term Deposit Rating</v>
          </cell>
          <cell r="H598" t="str">
            <v>Stable</v>
          </cell>
          <cell r="I598">
            <v>26297659.891740002</v>
          </cell>
          <cell r="J598" t="str">
            <v>2013 YE</v>
          </cell>
          <cell r="K598" t="str">
            <v>C</v>
          </cell>
        </row>
        <row r="599">
          <cell r="A599" t="str">
            <v>Kedr Bank</v>
          </cell>
          <cell r="B599" t="str">
            <v>Russia</v>
          </cell>
          <cell r="C599" t="str">
            <v>E+</v>
          </cell>
          <cell r="D599" t="str">
            <v>b2</v>
          </cell>
          <cell r="E599" t="str">
            <v>b2</v>
          </cell>
          <cell r="F599" t="str">
            <v>B2</v>
          </cell>
          <cell r="G599" t="str">
            <v>Foreign Currency Long Term Deposit Rating</v>
          </cell>
          <cell r="H599" t="str">
            <v>Negative(m)</v>
          </cell>
          <cell r="I599">
            <v>881878.92541131994</v>
          </cell>
          <cell r="J599" t="str">
            <v>2013 YE</v>
          </cell>
          <cell r="K599" t="str">
            <v>C</v>
          </cell>
        </row>
        <row r="600">
          <cell r="A600" t="str">
            <v>Locko-bank</v>
          </cell>
          <cell r="B600" t="str">
            <v>Russia</v>
          </cell>
          <cell r="C600" t="str">
            <v>E+</v>
          </cell>
          <cell r="D600" t="str">
            <v>b2</v>
          </cell>
          <cell r="E600" t="str">
            <v>b2</v>
          </cell>
          <cell r="F600" t="str">
            <v>B2</v>
          </cell>
          <cell r="G600" t="str">
            <v>Foreign Currency Long Term Deposit Rating</v>
          </cell>
          <cell r="H600" t="str">
            <v>Stable</v>
          </cell>
          <cell r="I600">
            <v>2425421.2597626201</v>
          </cell>
          <cell r="J600" t="str">
            <v>2013 YE</v>
          </cell>
          <cell r="K600" t="str">
            <v>C</v>
          </cell>
        </row>
        <row r="601">
          <cell r="A601" t="str">
            <v>Maritime Bank</v>
          </cell>
          <cell r="B601" t="str">
            <v>Russia</v>
          </cell>
          <cell r="C601" t="str">
            <v>E+</v>
          </cell>
          <cell r="D601" t="str">
            <v>b3</v>
          </cell>
          <cell r="E601" t="str">
            <v>b3</v>
          </cell>
          <cell r="F601" t="str">
            <v>B3</v>
          </cell>
          <cell r="G601" t="str">
            <v>Foreign Currency Long Term Deposit Rating</v>
          </cell>
          <cell r="H601" t="str">
            <v>Stable</v>
          </cell>
          <cell r="I601">
            <v>584189.35822439997</v>
          </cell>
          <cell r="J601" t="str">
            <v>2013 YE</v>
          </cell>
          <cell r="K601" t="str">
            <v>C</v>
          </cell>
        </row>
        <row r="602">
          <cell r="A602" t="str">
            <v>MDM Bank</v>
          </cell>
          <cell r="B602" t="str">
            <v>Russia</v>
          </cell>
          <cell r="C602" t="str">
            <v>E+</v>
          </cell>
          <cell r="D602" t="str">
            <v>b1</v>
          </cell>
          <cell r="E602" t="str">
            <v>b1</v>
          </cell>
          <cell r="F602" t="str">
            <v>B1</v>
          </cell>
          <cell r="G602" t="str">
            <v>Foreign Currency Long Term Deposit Rating</v>
          </cell>
          <cell r="H602" t="str">
            <v>Negative(m)</v>
          </cell>
          <cell r="I602">
            <v>8146653.4458600003</v>
          </cell>
          <cell r="J602" t="str">
            <v>2013 YE</v>
          </cell>
          <cell r="K602" t="str">
            <v>C</v>
          </cell>
        </row>
        <row r="603">
          <cell r="A603" t="str">
            <v>Metallinvestbank JSCB</v>
          </cell>
          <cell r="B603" t="str">
            <v>Russia</v>
          </cell>
          <cell r="C603" t="str">
            <v>E+</v>
          </cell>
          <cell r="D603" t="str">
            <v>b2</v>
          </cell>
          <cell r="E603" t="str">
            <v>b2</v>
          </cell>
          <cell r="F603" t="str">
            <v>B2</v>
          </cell>
          <cell r="G603" t="str">
            <v>Foreign Currency Long Term Deposit Rating</v>
          </cell>
          <cell r="H603" t="str">
            <v>Stable</v>
          </cell>
          <cell r="I603">
            <v>2059291.80981417</v>
          </cell>
          <cell r="J603" t="str">
            <v>2012 YE</v>
          </cell>
          <cell r="K603" t="str">
            <v>C</v>
          </cell>
        </row>
        <row r="604">
          <cell r="A604" t="str">
            <v>Metallurgical Commercial Bank</v>
          </cell>
          <cell r="B604" t="str">
            <v>Russia</v>
          </cell>
          <cell r="C604" t="str">
            <v>E+</v>
          </cell>
          <cell r="D604" t="str">
            <v>b2</v>
          </cell>
          <cell r="E604" t="str">
            <v>b2</v>
          </cell>
          <cell r="F604" t="str">
            <v>B2</v>
          </cell>
          <cell r="G604" t="str">
            <v>Foreign Currency Long Term Deposit Rating</v>
          </cell>
          <cell r="H604" t="str">
            <v>Stable</v>
          </cell>
          <cell r="I604">
            <v>1264024.8022189999</v>
          </cell>
          <cell r="J604" t="str">
            <v>2013 YE</v>
          </cell>
          <cell r="K604" t="str">
            <v>C</v>
          </cell>
        </row>
        <row r="605">
          <cell r="A605" t="str">
            <v>Metkombank</v>
          </cell>
          <cell r="B605" t="str">
            <v>Russia</v>
          </cell>
          <cell r="C605" t="str">
            <v>E+</v>
          </cell>
          <cell r="D605" t="str">
            <v>b3</v>
          </cell>
          <cell r="E605" t="str">
            <v>b3</v>
          </cell>
          <cell r="F605" t="str">
            <v>B3</v>
          </cell>
          <cell r="G605" t="str">
            <v>Foreign Currency Long Term Deposit Rating</v>
          </cell>
          <cell r="H605" t="str">
            <v>Stable</v>
          </cell>
          <cell r="I605">
            <v>1447309.8821075801</v>
          </cell>
          <cell r="J605" t="str">
            <v>2013 YE</v>
          </cell>
          <cell r="K605" t="str">
            <v>C</v>
          </cell>
        </row>
        <row r="606">
          <cell r="A606" t="str">
            <v>Moscow Mortgage Agency</v>
          </cell>
          <cell r="B606" t="str">
            <v>Russia</v>
          </cell>
          <cell r="C606" t="str">
            <v>E+</v>
          </cell>
          <cell r="D606" t="str">
            <v>b2</v>
          </cell>
          <cell r="E606" t="str">
            <v>ba2</v>
          </cell>
          <cell r="F606" t="str">
            <v>Ba2</v>
          </cell>
          <cell r="G606" t="str">
            <v>Foreign Currency Long Term Deposit Rating</v>
          </cell>
          <cell r="H606" t="str">
            <v>Stable</v>
          </cell>
          <cell r="I606">
            <v>496954.59422164003</v>
          </cell>
          <cell r="J606" t="str">
            <v>2013 YE</v>
          </cell>
          <cell r="K606" t="str">
            <v>C</v>
          </cell>
        </row>
        <row r="607">
          <cell r="A607" t="str">
            <v>MTS Bank, Open Joint Stock Company</v>
          </cell>
          <cell r="B607" t="str">
            <v>Russia</v>
          </cell>
          <cell r="C607" t="str">
            <v>E+</v>
          </cell>
          <cell r="D607" t="str">
            <v>b2</v>
          </cell>
          <cell r="E607" t="str">
            <v>b1</v>
          </cell>
          <cell r="F607" t="str">
            <v>B1</v>
          </cell>
          <cell r="G607" t="str">
            <v>Foreign Currency Long Term Deposit Rating</v>
          </cell>
          <cell r="H607" t="str">
            <v>Negative(m)</v>
          </cell>
          <cell r="I607">
            <v>6808954.5020865202</v>
          </cell>
          <cell r="J607" t="str">
            <v>2013 YE</v>
          </cell>
          <cell r="K607" t="str">
            <v>C</v>
          </cell>
        </row>
        <row r="608">
          <cell r="A608" t="str">
            <v>National Factoring Company</v>
          </cell>
          <cell r="B608" t="str">
            <v>Russia</v>
          </cell>
          <cell r="C608" t="str">
            <v>E+</v>
          </cell>
          <cell r="D608" t="str">
            <v>b3</v>
          </cell>
          <cell r="E608" t="str">
            <v>b3</v>
          </cell>
          <cell r="F608" t="str">
            <v>B3</v>
          </cell>
          <cell r="G608" t="str">
            <v>Foreign Currency Long Term Deposit Rating</v>
          </cell>
          <cell r="H608" t="str">
            <v>Stable</v>
          </cell>
          <cell r="I608">
            <v>458745.09479468002</v>
          </cell>
          <cell r="J608" t="str">
            <v>2013 YE</v>
          </cell>
          <cell r="K608" t="str">
            <v>U</v>
          </cell>
        </row>
        <row r="609">
          <cell r="A609" t="str">
            <v>National Reserve Bank</v>
          </cell>
          <cell r="B609" t="str">
            <v>Russia</v>
          </cell>
          <cell r="C609" t="str">
            <v>E+</v>
          </cell>
          <cell r="D609" t="str">
            <v>b3</v>
          </cell>
          <cell r="E609" t="str">
            <v>b3</v>
          </cell>
          <cell r="F609" t="str">
            <v>B3</v>
          </cell>
          <cell r="G609" t="str">
            <v>Foreign Currency Long Term Deposit Rating</v>
          </cell>
          <cell r="H609" t="str">
            <v>Negative</v>
          </cell>
          <cell r="I609">
            <v>983828.80998000002</v>
          </cell>
          <cell r="J609" t="str">
            <v>2012 YE</v>
          </cell>
          <cell r="K609" t="str">
            <v>C</v>
          </cell>
        </row>
        <row r="610">
          <cell r="A610" t="str">
            <v>National Standard Bank</v>
          </cell>
          <cell r="B610" t="str">
            <v>Russia</v>
          </cell>
          <cell r="C610" t="str">
            <v>E+</v>
          </cell>
          <cell r="D610" t="str">
            <v>b3</v>
          </cell>
          <cell r="E610" t="str">
            <v>b3</v>
          </cell>
          <cell r="F610" t="str">
            <v>B3</v>
          </cell>
          <cell r="G610" t="str">
            <v>Foreign Currency Long Term Deposit Rating</v>
          </cell>
          <cell r="H610" t="str">
            <v>Stable</v>
          </cell>
          <cell r="I610">
            <v>1844684.76257476</v>
          </cell>
          <cell r="J610" t="str">
            <v>2013 YE</v>
          </cell>
          <cell r="K610" t="str">
            <v>C</v>
          </cell>
        </row>
        <row r="611">
          <cell r="A611" t="str">
            <v>Natixis Bank (ZAO)</v>
          </cell>
          <cell r="B611" t="str">
            <v>Russia</v>
          </cell>
          <cell r="C611" t="str">
            <v>E+</v>
          </cell>
          <cell r="D611" t="str">
            <v>b1</v>
          </cell>
          <cell r="E611" t="str">
            <v>ba3</v>
          </cell>
          <cell r="F611" t="str">
            <v>Ba3</v>
          </cell>
          <cell r="G611" t="str">
            <v>Foreign Currency Long Term Deposit Rating</v>
          </cell>
          <cell r="H611" t="str">
            <v>Stable</v>
          </cell>
          <cell r="I611">
            <v>823128.42349724995</v>
          </cell>
          <cell r="J611" t="str">
            <v>2012 YE</v>
          </cell>
          <cell r="K611" t="str">
            <v>U</v>
          </cell>
        </row>
        <row r="612">
          <cell r="A612" t="str">
            <v>NBD Bank</v>
          </cell>
          <cell r="B612" t="str">
            <v>Russia</v>
          </cell>
          <cell r="C612" t="str">
            <v>E+</v>
          </cell>
          <cell r="D612" t="str">
            <v>b1</v>
          </cell>
          <cell r="E612" t="str">
            <v>b1</v>
          </cell>
          <cell r="F612" t="str">
            <v>B1</v>
          </cell>
          <cell r="G612" t="str">
            <v>Foreign Currency Long Term Deposit Rating</v>
          </cell>
          <cell r="H612" t="str">
            <v>Stable</v>
          </cell>
          <cell r="I612">
            <v>504418.07655663998</v>
          </cell>
          <cell r="J612" t="str">
            <v>2013 YE</v>
          </cell>
          <cell r="K612" t="str">
            <v>C</v>
          </cell>
        </row>
        <row r="613">
          <cell r="A613" t="str">
            <v>NK Bank</v>
          </cell>
          <cell r="B613" t="str">
            <v>Russia</v>
          </cell>
          <cell r="C613" t="str">
            <v>E+</v>
          </cell>
          <cell r="D613" t="str">
            <v>b3</v>
          </cell>
          <cell r="E613" t="str">
            <v>b3</v>
          </cell>
          <cell r="F613" t="str">
            <v>B3</v>
          </cell>
          <cell r="G613" t="str">
            <v>Foreign Currency Long Term Deposit Rating</v>
          </cell>
          <cell r="H613" t="str">
            <v>Stable</v>
          </cell>
          <cell r="I613">
            <v>378083.03395697998</v>
          </cell>
          <cell r="J613" t="str">
            <v>2013 YE</v>
          </cell>
          <cell r="K613" t="str">
            <v>C</v>
          </cell>
        </row>
        <row r="614">
          <cell r="A614" t="str">
            <v>NOTA BANK</v>
          </cell>
          <cell r="B614" t="str">
            <v>Russia</v>
          </cell>
          <cell r="C614" t="str">
            <v>E+</v>
          </cell>
          <cell r="D614" t="str">
            <v>b2</v>
          </cell>
          <cell r="E614" t="str">
            <v>b2</v>
          </cell>
          <cell r="F614" t="str">
            <v>B2</v>
          </cell>
          <cell r="G614" t="str">
            <v>Foreign Currency Long Term Deposit Rating</v>
          </cell>
          <cell r="H614" t="str">
            <v>Stable</v>
          </cell>
          <cell r="I614">
            <v>2848380.1360064</v>
          </cell>
          <cell r="J614" t="str">
            <v>2013 YE</v>
          </cell>
          <cell r="K614" t="str">
            <v>C</v>
          </cell>
        </row>
        <row r="615">
          <cell r="A615" t="str">
            <v>Novikombank JSC Bank</v>
          </cell>
          <cell r="B615" t="str">
            <v>Russia</v>
          </cell>
          <cell r="C615" t="str">
            <v>E+</v>
          </cell>
          <cell r="D615" t="str">
            <v>b2</v>
          </cell>
          <cell r="E615" t="str">
            <v>b2</v>
          </cell>
          <cell r="F615" t="str">
            <v>B2</v>
          </cell>
          <cell r="G615" t="str">
            <v>Foreign Currency Long Term Deposit Rating</v>
          </cell>
          <cell r="H615" t="str">
            <v>Stable</v>
          </cell>
          <cell r="I615">
            <v>5130696.7528545</v>
          </cell>
          <cell r="J615" t="str">
            <v>2013 YE</v>
          </cell>
          <cell r="K615" t="str">
            <v>C</v>
          </cell>
        </row>
        <row r="616">
          <cell r="A616" t="str">
            <v>NS Bank</v>
          </cell>
          <cell r="B616" t="str">
            <v>Russia</v>
          </cell>
          <cell r="C616" t="str">
            <v>E+</v>
          </cell>
          <cell r="D616" t="str">
            <v>b3</v>
          </cell>
          <cell r="E616" t="str">
            <v>b3</v>
          </cell>
          <cell r="F616" t="str">
            <v>B3</v>
          </cell>
          <cell r="G616" t="str">
            <v>Foreign Currency Long Term Deposit Rating</v>
          </cell>
          <cell r="H616" t="str">
            <v>Stable</v>
          </cell>
          <cell r="I616">
            <v>1300783.9362857</v>
          </cell>
          <cell r="J616" t="str">
            <v>2013 YE</v>
          </cell>
          <cell r="K616" t="str">
            <v>C</v>
          </cell>
        </row>
        <row r="617">
          <cell r="A617" t="str">
            <v>Otkritie Financial Corporation Bank OJSC</v>
          </cell>
          <cell r="B617" t="str">
            <v>Russia</v>
          </cell>
          <cell r="C617" t="str">
            <v>D-</v>
          </cell>
          <cell r="D617" t="str">
            <v>ba3</v>
          </cell>
          <cell r="E617" t="str">
            <v>ba3</v>
          </cell>
          <cell r="F617" t="str">
            <v>Ba3</v>
          </cell>
          <cell r="G617" t="str">
            <v>Foreign Currency Long Term Deposit Rating</v>
          </cell>
          <cell r="H617" t="str">
            <v>Stable</v>
          </cell>
          <cell r="I617">
            <v>41967473.099140003</v>
          </cell>
          <cell r="J617" t="str">
            <v>2013 YE</v>
          </cell>
          <cell r="K617" t="str">
            <v>C</v>
          </cell>
        </row>
        <row r="618">
          <cell r="A618" t="str">
            <v>OTP Bank (Russia), OJSC</v>
          </cell>
          <cell r="B618" t="str">
            <v>Russia</v>
          </cell>
          <cell r="C618" t="str">
            <v>D-</v>
          </cell>
          <cell r="D618" t="str">
            <v>ba3</v>
          </cell>
          <cell r="E618" t="str">
            <v>ba2</v>
          </cell>
          <cell r="F618" t="str">
            <v>Ba2</v>
          </cell>
          <cell r="G618" t="str">
            <v>Foreign Currency Long Term Deposit Rating</v>
          </cell>
          <cell r="H618" t="str">
            <v>Negative</v>
          </cell>
          <cell r="I618">
            <v>4373715.9556884598</v>
          </cell>
          <cell r="J618" t="str">
            <v>2013 YE</v>
          </cell>
          <cell r="K618" t="str">
            <v>C</v>
          </cell>
        </row>
        <row r="619">
          <cell r="A619" t="str">
            <v>PERESVET</v>
          </cell>
          <cell r="B619" t="str">
            <v>Russia</v>
          </cell>
          <cell r="C619" t="str">
            <v>E+</v>
          </cell>
          <cell r="D619" t="str">
            <v>b3</v>
          </cell>
          <cell r="E619" t="str">
            <v>b3</v>
          </cell>
          <cell r="F619" t="str">
            <v>B3</v>
          </cell>
          <cell r="G619" t="str">
            <v>Foreign Currency Long Term Deposit Rating</v>
          </cell>
          <cell r="H619" t="str">
            <v>Stable</v>
          </cell>
          <cell r="I619">
            <v>3117681.4770121402</v>
          </cell>
          <cell r="J619" t="str">
            <v>2013 YE</v>
          </cell>
          <cell r="K619" t="str">
            <v>U</v>
          </cell>
        </row>
        <row r="620">
          <cell r="A620" t="str">
            <v>Pervobank JSC</v>
          </cell>
          <cell r="B620" t="str">
            <v>Russia</v>
          </cell>
          <cell r="C620" t="str">
            <v>E+</v>
          </cell>
          <cell r="D620" t="str">
            <v>b3</v>
          </cell>
          <cell r="E620" t="str">
            <v>b3</v>
          </cell>
          <cell r="F620" t="str">
            <v>B3</v>
          </cell>
          <cell r="G620" t="str">
            <v>Foreign Currency Long Term Deposit Rating</v>
          </cell>
          <cell r="H620" t="str">
            <v>Negative</v>
          </cell>
          <cell r="I620">
            <v>1707809.78517753</v>
          </cell>
          <cell r="J620" t="str">
            <v>2012 YE</v>
          </cell>
          <cell r="K620" t="str">
            <v>C</v>
          </cell>
        </row>
        <row r="621">
          <cell r="A621" t="str">
            <v>Petersburg Social Commercial Bank</v>
          </cell>
          <cell r="B621" t="str">
            <v>Russia</v>
          </cell>
          <cell r="C621" t="str">
            <v>E+</v>
          </cell>
          <cell r="D621" t="str">
            <v>b2</v>
          </cell>
          <cell r="E621" t="str">
            <v>b2</v>
          </cell>
          <cell r="F621" t="str">
            <v>B2</v>
          </cell>
          <cell r="G621" t="str">
            <v>Foreign Currency Long Term Deposit Rating</v>
          </cell>
          <cell r="H621" t="str">
            <v>Stable</v>
          </cell>
          <cell r="I621">
            <v>518099.87978640001</v>
          </cell>
          <cell r="J621" t="str">
            <v>2013 YE</v>
          </cell>
          <cell r="K621" t="str">
            <v>C</v>
          </cell>
        </row>
        <row r="622">
          <cell r="A622" t="str">
            <v>Petrocommerce Bank (OJSC)</v>
          </cell>
          <cell r="B622" t="str">
            <v>Russia</v>
          </cell>
          <cell r="C622" t="str">
            <v>E+</v>
          </cell>
          <cell r="D622" t="str">
            <v>b1</v>
          </cell>
          <cell r="E622" t="str">
            <v>b1</v>
          </cell>
          <cell r="F622" t="str">
            <v>B1</v>
          </cell>
          <cell r="G622" t="str">
            <v>Foreign Currency Long Term Deposit Rating</v>
          </cell>
          <cell r="H622" t="str">
            <v>Negative(m)</v>
          </cell>
          <cell r="I622">
            <v>7271889.4330521198</v>
          </cell>
          <cell r="J622" t="str">
            <v>2013 YE</v>
          </cell>
          <cell r="K622" t="str">
            <v>C</v>
          </cell>
        </row>
        <row r="623">
          <cell r="A623" t="str">
            <v>ProbusinessBank</v>
          </cell>
          <cell r="B623" t="str">
            <v>Russia</v>
          </cell>
          <cell r="C623" t="str">
            <v>E+</v>
          </cell>
          <cell r="D623" t="str">
            <v>b3</v>
          </cell>
          <cell r="E623" t="str">
            <v>b3</v>
          </cell>
          <cell r="F623" t="str">
            <v>B3</v>
          </cell>
          <cell r="G623" t="str">
            <v>Foreign Currency Long Term Deposit Rating</v>
          </cell>
          <cell r="H623" t="str">
            <v>Stable</v>
          </cell>
          <cell r="I623">
            <v>5222326.7395410398</v>
          </cell>
          <cell r="J623" t="str">
            <v>2013 YE</v>
          </cell>
          <cell r="K623" t="str">
            <v>C</v>
          </cell>
        </row>
        <row r="624">
          <cell r="A624" t="str">
            <v>Promsvyazbank</v>
          </cell>
          <cell r="B624" t="str">
            <v>Russia</v>
          </cell>
          <cell r="C624" t="str">
            <v>D-</v>
          </cell>
          <cell r="D624" t="str">
            <v>ba3</v>
          </cell>
          <cell r="E624" t="str">
            <v>ba3</v>
          </cell>
          <cell r="F624" t="str">
            <v>Ba3</v>
          </cell>
          <cell r="G624" t="str">
            <v>Foreign Currency Long Term Deposit Rating</v>
          </cell>
          <cell r="H624" t="str">
            <v>Stable</v>
          </cell>
          <cell r="I624">
            <v>22492303.377579998</v>
          </cell>
          <cell r="J624" t="str">
            <v>2013 YE</v>
          </cell>
          <cell r="K624" t="str">
            <v>C</v>
          </cell>
        </row>
        <row r="625">
          <cell r="A625" t="str">
            <v>Rosdorbank</v>
          </cell>
          <cell r="B625" t="str">
            <v>Russia</v>
          </cell>
          <cell r="C625" t="str">
            <v>E+</v>
          </cell>
          <cell r="D625" t="str">
            <v>b3</v>
          </cell>
          <cell r="E625" t="str">
            <v>b3</v>
          </cell>
          <cell r="F625" t="str">
            <v>B3</v>
          </cell>
          <cell r="G625" t="str">
            <v>Foreign Currency Long Term Deposit Rating</v>
          </cell>
          <cell r="H625" t="str">
            <v>Negative</v>
          </cell>
          <cell r="I625">
            <v>438860.87827376998</v>
          </cell>
          <cell r="J625" t="str">
            <v>2012 YE</v>
          </cell>
          <cell r="K625" t="str">
            <v>C</v>
          </cell>
        </row>
        <row r="626">
          <cell r="A626" t="str">
            <v>Rosenergobank</v>
          </cell>
          <cell r="B626" t="str">
            <v>Russia</v>
          </cell>
          <cell r="C626" t="str">
            <v>E+</v>
          </cell>
          <cell r="D626" t="str">
            <v>b3</v>
          </cell>
          <cell r="E626" t="str">
            <v>b3</v>
          </cell>
          <cell r="F626" t="str">
            <v>B3</v>
          </cell>
          <cell r="G626" t="str">
            <v>Foreign Currency Long Term Deposit Rating</v>
          </cell>
          <cell r="H626" t="str">
            <v>Stable</v>
          </cell>
          <cell r="I626">
            <v>1013464.7294465801</v>
          </cell>
          <cell r="J626" t="str">
            <v>2013 YE</v>
          </cell>
          <cell r="K626" t="str">
            <v>C</v>
          </cell>
        </row>
        <row r="627">
          <cell r="A627" t="str">
            <v>Rosevrobank</v>
          </cell>
          <cell r="B627" t="str">
            <v>Russia</v>
          </cell>
          <cell r="C627" t="str">
            <v>E+</v>
          </cell>
          <cell r="D627" t="str">
            <v>b1</v>
          </cell>
          <cell r="E627" t="str">
            <v>b1</v>
          </cell>
          <cell r="F627" t="str">
            <v>B1</v>
          </cell>
          <cell r="G627" t="str">
            <v>Foreign Currency Long Term Deposit Rating</v>
          </cell>
          <cell r="H627" t="str">
            <v>Stable</v>
          </cell>
          <cell r="I627">
            <v>3868637.83644736</v>
          </cell>
          <cell r="J627" t="str">
            <v>2013 YE</v>
          </cell>
          <cell r="K627" t="str">
            <v>C</v>
          </cell>
        </row>
        <row r="628">
          <cell r="A628" t="str">
            <v>Rosgosstrakh Bank OJSC</v>
          </cell>
          <cell r="B628" t="str">
            <v>Russia</v>
          </cell>
          <cell r="C628" t="str">
            <v>E+</v>
          </cell>
          <cell r="D628" t="str">
            <v>b2</v>
          </cell>
          <cell r="E628" t="str">
            <v>b2</v>
          </cell>
          <cell r="F628" t="str">
            <v>B2</v>
          </cell>
          <cell r="G628" t="str">
            <v>Foreign Currency Long Term Deposit Rating</v>
          </cell>
          <cell r="H628" t="str">
            <v>Stable</v>
          </cell>
          <cell r="I628">
            <v>3614910.2648151801</v>
          </cell>
          <cell r="J628" t="str">
            <v>2013 YE</v>
          </cell>
          <cell r="K628" t="str">
            <v>C</v>
          </cell>
        </row>
        <row r="629">
          <cell r="A629" t="str">
            <v>Rossiyskiy Kredit Bank</v>
          </cell>
          <cell r="B629" t="str">
            <v>Russia</v>
          </cell>
          <cell r="C629" t="str">
            <v>E</v>
          </cell>
          <cell r="D629" t="str">
            <v>caa1</v>
          </cell>
          <cell r="E629" t="str">
            <v>caa1</v>
          </cell>
          <cell r="F629" t="str">
            <v>Caa1</v>
          </cell>
          <cell r="G629" t="str">
            <v>Foreign Currency Long Term Deposit Rating</v>
          </cell>
          <cell r="H629" t="str">
            <v>Negative(m)</v>
          </cell>
          <cell r="I629">
            <v>1128273.9574587001</v>
          </cell>
          <cell r="J629" t="str">
            <v>2012 YE</v>
          </cell>
          <cell r="K629" t="str">
            <v>C</v>
          </cell>
        </row>
        <row r="630">
          <cell r="A630" t="str">
            <v>Rusfinance Bank</v>
          </cell>
          <cell r="B630" t="str">
            <v>Russia</v>
          </cell>
          <cell r="C630" t="str">
            <v>E+</v>
          </cell>
          <cell r="D630" t="str">
            <v>b1</v>
          </cell>
          <cell r="E630" t="str">
            <v>ba1</v>
          </cell>
          <cell r="F630" t="str">
            <v>Ba1</v>
          </cell>
          <cell r="G630" t="str">
            <v>Foreign Currency Long Term Deposit Rating</v>
          </cell>
          <cell r="H630" t="str">
            <v>Stable</v>
          </cell>
          <cell r="I630">
            <v>3306000.9153887802</v>
          </cell>
          <cell r="J630" t="str">
            <v>2013 YE</v>
          </cell>
          <cell r="K630" t="str">
            <v>U</v>
          </cell>
        </row>
        <row r="631">
          <cell r="A631" t="str">
            <v>Russian Agricultural Bank</v>
          </cell>
          <cell r="B631" t="str">
            <v>Russia</v>
          </cell>
          <cell r="C631" t="str">
            <v>E+</v>
          </cell>
          <cell r="D631" t="str">
            <v>b3</v>
          </cell>
          <cell r="E631" t="str">
            <v>b3</v>
          </cell>
          <cell r="F631" t="str">
            <v>Baa3</v>
          </cell>
          <cell r="G631" t="str">
            <v>Foreign Currency Long Term Deposit Rating</v>
          </cell>
          <cell r="H631" t="str">
            <v>Rating(s) Under Review</v>
          </cell>
          <cell r="I631">
            <v>50844923.954960003</v>
          </cell>
          <cell r="J631" t="str">
            <v>2013 YE</v>
          </cell>
          <cell r="K631" t="str">
            <v>C</v>
          </cell>
        </row>
        <row r="632">
          <cell r="A632" t="str">
            <v>Russian International Bank</v>
          </cell>
          <cell r="B632" t="str">
            <v>Russia</v>
          </cell>
          <cell r="C632" t="str">
            <v>E+</v>
          </cell>
          <cell r="D632" t="str">
            <v>b3</v>
          </cell>
          <cell r="E632" t="str">
            <v>b3</v>
          </cell>
          <cell r="F632" t="str">
            <v>B3</v>
          </cell>
          <cell r="G632" t="str">
            <v>Foreign Currency Long Term Deposit Rating</v>
          </cell>
          <cell r="H632" t="str">
            <v>Stable</v>
          </cell>
          <cell r="I632">
            <v>937551.84869540005</v>
          </cell>
          <cell r="J632" t="str">
            <v>2013 H1</v>
          </cell>
          <cell r="K632" t="str">
            <v>C</v>
          </cell>
        </row>
        <row r="633">
          <cell r="A633" t="str">
            <v>Russian Regional Development Bank</v>
          </cell>
          <cell r="B633" t="str">
            <v>Russia</v>
          </cell>
          <cell r="C633" t="str">
            <v>E+</v>
          </cell>
          <cell r="D633" t="str">
            <v>b2</v>
          </cell>
          <cell r="E633" t="str">
            <v>ba2</v>
          </cell>
          <cell r="F633" t="str">
            <v>Ba2</v>
          </cell>
          <cell r="G633" t="str">
            <v>Foreign Currency Long Term Deposit Rating</v>
          </cell>
          <cell r="H633" t="str">
            <v>Stable</v>
          </cell>
          <cell r="I633">
            <v>3277405.0507163801</v>
          </cell>
          <cell r="J633" t="str">
            <v>2013 YE</v>
          </cell>
          <cell r="K633" t="str">
            <v>C</v>
          </cell>
        </row>
        <row r="634">
          <cell r="A634" t="str">
            <v>Russian Standard Bank</v>
          </cell>
          <cell r="B634" t="str">
            <v>Russia</v>
          </cell>
          <cell r="C634" t="str">
            <v>E+</v>
          </cell>
          <cell r="D634" t="str">
            <v>b2</v>
          </cell>
          <cell r="E634" t="str">
            <v>b2</v>
          </cell>
          <cell r="F634" t="str">
            <v>B2</v>
          </cell>
          <cell r="G634" t="str">
            <v>Foreign Currency Long Term Deposit Rating</v>
          </cell>
          <cell r="H634" t="str">
            <v>Stable</v>
          </cell>
          <cell r="I634">
            <v>11546592.990940001</v>
          </cell>
          <cell r="J634" t="str">
            <v>2013 YE</v>
          </cell>
          <cell r="K634" t="str">
            <v>C</v>
          </cell>
        </row>
        <row r="635">
          <cell r="A635" t="str">
            <v>Russlavbank</v>
          </cell>
          <cell r="B635" t="str">
            <v>Russia</v>
          </cell>
          <cell r="C635" t="str">
            <v>E+</v>
          </cell>
          <cell r="D635" t="str">
            <v>b3</v>
          </cell>
          <cell r="E635" t="str">
            <v>b3</v>
          </cell>
          <cell r="F635" t="str">
            <v>B3</v>
          </cell>
          <cell r="G635" t="str">
            <v>Foreign Currency Long Term Deposit Rating</v>
          </cell>
          <cell r="H635" t="str">
            <v>Rating(s) Under Review</v>
          </cell>
          <cell r="I635">
            <v>727448.43652940996</v>
          </cell>
          <cell r="J635" t="str">
            <v>2012 YE</v>
          </cell>
          <cell r="K635" t="str">
            <v>U</v>
          </cell>
        </row>
        <row r="636">
          <cell r="A636" t="str">
            <v>SB Bank</v>
          </cell>
          <cell r="B636" t="str">
            <v>Russia</v>
          </cell>
          <cell r="C636" t="str">
            <v>E+</v>
          </cell>
          <cell r="D636" t="str">
            <v>b3</v>
          </cell>
          <cell r="E636" t="str">
            <v>b3</v>
          </cell>
          <cell r="F636" t="str">
            <v>B3</v>
          </cell>
          <cell r="G636" t="str">
            <v>Foreign Currency Long Term Deposit Rating</v>
          </cell>
          <cell r="H636" t="str">
            <v>Stable</v>
          </cell>
          <cell r="I636">
            <v>1960124.12522594</v>
          </cell>
          <cell r="J636" t="str">
            <v>2013 YE</v>
          </cell>
          <cell r="K636" t="str">
            <v>C</v>
          </cell>
        </row>
        <row r="637">
          <cell r="A637" t="str">
            <v>Sberbank</v>
          </cell>
          <cell r="B637" t="str">
            <v>Russia</v>
          </cell>
          <cell r="C637" t="str">
            <v>D+</v>
          </cell>
          <cell r="D637" t="str">
            <v>baa3</v>
          </cell>
          <cell r="E637" t="str">
            <v>baa3</v>
          </cell>
          <cell r="F637" t="str">
            <v>Baa1</v>
          </cell>
          <cell r="G637" t="str">
            <v>Foreign Currency Long Term Deposit Rating</v>
          </cell>
          <cell r="H637" t="str">
            <v>Rating(s) Under Review</v>
          </cell>
          <cell r="I637">
            <v>554178399.04200006</v>
          </cell>
          <cell r="J637" t="str">
            <v>2013 YE</v>
          </cell>
          <cell r="K637" t="str">
            <v>C</v>
          </cell>
        </row>
        <row r="638">
          <cell r="A638" t="str">
            <v>SKB-Bank</v>
          </cell>
          <cell r="B638" t="str">
            <v>Russia</v>
          </cell>
          <cell r="C638" t="str">
            <v>E+</v>
          </cell>
          <cell r="D638" t="str">
            <v>b2</v>
          </cell>
          <cell r="E638" t="str">
            <v>b2</v>
          </cell>
          <cell r="F638" t="str">
            <v>B2</v>
          </cell>
          <cell r="G638" t="str">
            <v>Foreign Currency Long Term Deposit Rating</v>
          </cell>
          <cell r="H638" t="str">
            <v>Negative(m)</v>
          </cell>
          <cell r="I638">
            <v>3586920.0910252002</v>
          </cell>
          <cell r="J638" t="str">
            <v>2013 YE</v>
          </cell>
          <cell r="K638" t="str">
            <v>C</v>
          </cell>
        </row>
        <row r="639">
          <cell r="A639" t="str">
            <v>SME Bank</v>
          </cell>
          <cell r="B639" t="str">
            <v>Russia</v>
          </cell>
          <cell r="C639" t="str">
            <v>E+</v>
          </cell>
          <cell r="D639" t="str">
            <v>b1</v>
          </cell>
          <cell r="E639" t="str">
            <v>b1</v>
          </cell>
          <cell r="F639" t="str">
            <v>Baa2</v>
          </cell>
          <cell r="G639" t="str">
            <v>Foreign Currency Long Term Deposit Rating</v>
          </cell>
          <cell r="H639" t="str">
            <v>Rating(s) Under Review</v>
          </cell>
          <cell r="I639">
            <v>3626938.5612626998</v>
          </cell>
          <cell r="J639" t="str">
            <v>2012 YE</v>
          </cell>
          <cell r="K639" t="str">
            <v>C</v>
          </cell>
        </row>
        <row r="640">
          <cell r="A640" t="str">
            <v>Tatfondbank</v>
          </cell>
          <cell r="B640" t="str">
            <v>Russia</v>
          </cell>
          <cell r="C640" t="str">
            <v>E+</v>
          </cell>
          <cell r="D640" t="str">
            <v>b3</v>
          </cell>
          <cell r="E640" t="str">
            <v>b3</v>
          </cell>
          <cell r="F640" t="str">
            <v>B2</v>
          </cell>
          <cell r="G640" t="str">
            <v>Foreign Currency Long Term Deposit Rating</v>
          </cell>
          <cell r="H640" t="str">
            <v>Stable</v>
          </cell>
          <cell r="I640">
            <v>3718920.7459929399</v>
          </cell>
          <cell r="J640" t="str">
            <v>2013 YE</v>
          </cell>
          <cell r="K640" t="str">
            <v>C</v>
          </cell>
        </row>
        <row r="641">
          <cell r="A641" t="str">
            <v>Tinkoff.Credit Systems</v>
          </cell>
          <cell r="B641" t="str">
            <v>Russia</v>
          </cell>
          <cell r="C641" t="str">
            <v>E+</v>
          </cell>
          <cell r="D641" t="str">
            <v>b2</v>
          </cell>
          <cell r="E641" t="str">
            <v>b2</v>
          </cell>
          <cell r="F641" t="str">
            <v>B2</v>
          </cell>
          <cell r="G641" t="str">
            <v>Foreign Currency Long Term Deposit Rating</v>
          </cell>
          <cell r="H641" t="str">
            <v>Stable</v>
          </cell>
          <cell r="I641">
            <v>3024637</v>
          </cell>
          <cell r="J641" t="str">
            <v>2013 YE</v>
          </cell>
          <cell r="K641" t="str">
            <v>C</v>
          </cell>
        </row>
        <row r="642">
          <cell r="A642" t="str">
            <v>TranscapitalBank JSC Bank</v>
          </cell>
          <cell r="B642" t="str">
            <v>Russia</v>
          </cell>
          <cell r="C642" t="str">
            <v>E+</v>
          </cell>
          <cell r="D642" t="str">
            <v>b1</v>
          </cell>
          <cell r="E642" t="str">
            <v>b1</v>
          </cell>
          <cell r="F642" t="str">
            <v>B1</v>
          </cell>
          <cell r="G642" t="str">
            <v>Foreign Currency Long Term Deposit Rating</v>
          </cell>
          <cell r="H642" t="str">
            <v>Stable</v>
          </cell>
          <cell r="I642">
            <v>4287492.8777478598</v>
          </cell>
          <cell r="J642" t="str">
            <v>2013 YE</v>
          </cell>
          <cell r="K642" t="str">
            <v>C</v>
          </cell>
        </row>
        <row r="643">
          <cell r="A643" t="str">
            <v>Vneshprombank</v>
          </cell>
          <cell r="B643" t="str">
            <v>Russia</v>
          </cell>
          <cell r="C643" t="str">
            <v>E+</v>
          </cell>
          <cell r="D643" t="str">
            <v>b2</v>
          </cell>
          <cell r="E643" t="str">
            <v>b2</v>
          </cell>
          <cell r="F643" t="str">
            <v>B2</v>
          </cell>
          <cell r="G643" t="str">
            <v>Foreign Currency Long Term Deposit Rating</v>
          </cell>
          <cell r="H643" t="str">
            <v>Stable</v>
          </cell>
          <cell r="I643">
            <v>5018247.1349333404</v>
          </cell>
          <cell r="J643" t="str">
            <v>2013 YE</v>
          </cell>
          <cell r="K643" t="str">
            <v>C</v>
          </cell>
        </row>
        <row r="644">
          <cell r="A644" t="str">
            <v>Vostochny Express Bank</v>
          </cell>
          <cell r="B644" t="str">
            <v>Russia</v>
          </cell>
          <cell r="C644" t="str">
            <v>E+</v>
          </cell>
          <cell r="D644" t="str">
            <v>b1</v>
          </cell>
          <cell r="E644" t="str">
            <v>b1</v>
          </cell>
          <cell r="F644" t="str">
            <v>B1</v>
          </cell>
          <cell r="G644" t="str">
            <v>Foreign Currency Long Term Deposit Rating</v>
          </cell>
          <cell r="H644" t="str">
            <v>Negative(m)</v>
          </cell>
          <cell r="I644">
            <v>6948825.1519153798</v>
          </cell>
          <cell r="J644" t="str">
            <v>2013 YE</v>
          </cell>
          <cell r="K644" t="str">
            <v>C</v>
          </cell>
        </row>
        <row r="645">
          <cell r="A645" t="str">
            <v>Vozrozhdenie Bank</v>
          </cell>
          <cell r="B645" t="str">
            <v>Russia</v>
          </cell>
          <cell r="C645" t="str">
            <v>D-</v>
          </cell>
          <cell r="D645" t="str">
            <v>ba3</v>
          </cell>
          <cell r="E645" t="str">
            <v>ba3</v>
          </cell>
          <cell r="F645" t="str">
            <v>Ba3</v>
          </cell>
          <cell r="G645" t="str">
            <v>Foreign Currency Long Term Deposit Rating</v>
          </cell>
          <cell r="H645" t="str">
            <v>Stable</v>
          </cell>
          <cell r="I645">
            <v>6421364.1328400001</v>
          </cell>
          <cell r="J645" t="str">
            <v>2013 YE</v>
          </cell>
          <cell r="K645" t="str">
            <v>C</v>
          </cell>
        </row>
        <row r="646">
          <cell r="A646" t="str">
            <v>VTB24</v>
          </cell>
          <cell r="B646" t="str">
            <v>Russia</v>
          </cell>
          <cell r="C646" t="str">
            <v>D-</v>
          </cell>
          <cell r="D646" t="str">
            <v>ba3</v>
          </cell>
          <cell r="E646" t="str">
            <v>baa2</v>
          </cell>
          <cell r="F646" t="str">
            <v>Baa2</v>
          </cell>
          <cell r="G646" t="str">
            <v>Foreign Currency Long Term Deposit Rating</v>
          </cell>
          <cell r="H646" t="str">
            <v>Rating(s) Under Review</v>
          </cell>
          <cell r="I646">
            <v>62342095.150540002</v>
          </cell>
          <cell r="J646" t="str">
            <v>2013 YE</v>
          </cell>
          <cell r="K646" t="str">
            <v>C</v>
          </cell>
        </row>
        <row r="647">
          <cell r="A647" t="str">
            <v>ZAO Raiffeisenbank</v>
          </cell>
          <cell r="B647" t="str">
            <v>Russia</v>
          </cell>
          <cell r="C647" t="str">
            <v>D+</v>
          </cell>
          <cell r="D647" t="str">
            <v>baa3</v>
          </cell>
          <cell r="E647" t="str">
            <v>baa3</v>
          </cell>
          <cell r="F647" t="str">
            <v>Baa3</v>
          </cell>
          <cell r="G647" t="str">
            <v>Foreign Currency Long Term Deposit Rating</v>
          </cell>
          <cell r="H647" t="str">
            <v>Stable</v>
          </cell>
          <cell r="I647">
            <v>21648576.587011699</v>
          </cell>
          <cell r="J647" t="str">
            <v>2013 YE</v>
          </cell>
          <cell r="K647" t="str">
            <v>C</v>
          </cell>
        </row>
        <row r="648">
          <cell r="A648" t="str">
            <v>Zenit Bank</v>
          </cell>
          <cell r="B648" t="str">
            <v>Russia</v>
          </cell>
          <cell r="C648" t="str">
            <v>D-</v>
          </cell>
          <cell r="D648" t="str">
            <v>ba3</v>
          </cell>
          <cell r="E648" t="str">
            <v>ba3</v>
          </cell>
          <cell r="F648" t="str">
            <v>Ba3</v>
          </cell>
          <cell r="G648" t="str">
            <v>Foreign Currency Long Term Deposit Rating</v>
          </cell>
          <cell r="H648" t="str">
            <v>Stable</v>
          </cell>
          <cell r="I648">
            <v>9125263.0280789807</v>
          </cell>
          <cell r="J648" t="str">
            <v>2013 YE</v>
          </cell>
          <cell r="K648" t="str">
            <v>C</v>
          </cell>
        </row>
        <row r="649">
          <cell r="A649" t="str">
            <v>Al Rajhi Bank</v>
          </cell>
          <cell r="B649" t="str">
            <v>Saudi Arabia</v>
          </cell>
          <cell r="C649" t="str">
            <v>C</v>
          </cell>
          <cell r="D649" t="str">
            <v>a3</v>
          </cell>
          <cell r="E649" t="str">
            <v>a3</v>
          </cell>
          <cell r="F649" t="str">
            <v>A1</v>
          </cell>
          <cell r="G649" t="str">
            <v>Foreign Currency Long Term Deposit Rating</v>
          </cell>
          <cell r="H649" t="str">
            <v>Stable</v>
          </cell>
          <cell r="I649">
            <v>74623227.737648994</v>
          </cell>
          <cell r="J649" t="str">
            <v>2013 YE</v>
          </cell>
          <cell r="K649" t="str">
            <v>C</v>
          </cell>
        </row>
        <row r="650">
          <cell r="A650" t="str">
            <v>Arab National Bank</v>
          </cell>
          <cell r="B650" t="str">
            <v>Saudi Arabia</v>
          </cell>
          <cell r="C650" t="str">
            <v>C</v>
          </cell>
          <cell r="D650" t="str">
            <v>a3</v>
          </cell>
          <cell r="E650" t="str">
            <v>a3</v>
          </cell>
          <cell r="F650" t="str">
            <v>A1</v>
          </cell>
          <cell r="G650" t="str">
            <v>Foreign Currency Long Term Deposit Rating</v>
          </cell>
          <cell r="H650" t="str">
            <v>Stable</v>
          </cell>
          <cell r="I650">
            <v>36778366.259550102</v>
          </cell>
          <cell r="J650" t="str">
            <v>2013 YE</v>
          </cell>
          <cell r="K650" t="str">
            <v>C</v>
          </cell>
        </row>
        <row r="651">
          <cell r="A651" t="str">
            <v>Bank AlBilad</v>
          </cell>
          <cell r="B651" t="str">
            <v>Saudi Arabia</v>
          </cell>
          <cell r="C651" t="str">
            <v>C-</v>
          </cell>
          <cell r="D651" t="str">
            <v>baa2</v>
          </cell>
          <cell r="E651" t="str">
            <v>baa2</v>
          </cell>
          <cell r="F651" t="str">
            <v>A2</v>
          </cell>
          <cell r="G651" t="str">
            <v>Foreign Currency Long Term Deposit Rating</v>
          </cell>
          <cell r="H651" t="str">
            <v>Stable</v>
          </cell>
          <cell r="I651">
            <v>9685053.2418883592</v>
          </cell>
          <cell r="J651" t="str">
            <v>2013 YE</v>
          </cell>
          <cell r="K651" t="str">
            <v>C</v>
          </cell>
        </row>
        <row r="652">
          <cell r="A652" t="str">
            <v>Bank Al-Jazira</v>
          </cell>
          <cell r="B652" t="str">
            <v>Saudi Arabia</v>
          </cell>
          <cell r="C652" t="str">
            <v>D+</v>
          </cell>
          <cell r="D652" t="str">
            <v>baa3</v>
          </cell>
          <cell r="E652" t="str">
            <v>baa3</v>
          </cell>
          <cell r="F652" t="str">
            <v>A3</v>
          </cell>
          <cell r="G652" t="str">
            <v>Foreign Currency Long Term Deposit Rating</v>
          </cell>
          <cell r="H652" t="str">
            <v>Stable</v>
          </cell>
          <cell r="I652">
            <v>15991789.7548654</v>
          </cell>
          <cell r="J652" t="str">
            <v>2013 YE</v>
          </cell>
          <cell r="K652" t="str">
            <v>C</v>
          </cell>
        </row>
        <row r="653">
          <cell r="A653" t="str">
            <v>Banque Saudi Fransi</v>
          </cell>
          <cell r="B653" t="str">
            <v>Saudi Arabia</v>
          </cell>
          <cell r="C653" t="str">
            <v>C+</v>
          </cell>
          <cell r="D653" t="str">
            <v>a2</v>
          </cell>
          <cell r="E653" t="str">
            <v>a2</v>
          </cell>
          <cell r="F653" t="str">
            <v>Aa3</v>
          </cell>
          <cell r="G653" t="str">
            <v>Foreign Currency Long Term Deposit Rating</v>
          </cell>
          <cell r="H653" t="str">
            <v>Stable</v>
          </cell>
          <cell r="I653">
            <v>45343005.153287597</v>
          </cell>
          <cell r="J653" t="str">
            <v>2013 YE</v>
          </cell>
          <cell r="K653" t="str">
            <v>C</v>
          </cell>
        </row>
        <row r="654">
          <cell r="A654" t="str">
            <v>National Commercial Bank</v>
          </cell>
          <cell r="B654" t="str">
            <v>Saudi Arabia</v>
          </cell>
          <cell r="C654" t="str">
            <v>C</v>
          </cell>
          <cell r="D654" t="str">
            <v>a3</v>
          </cell>
          <cell r="E654" t="str">
            <v>a3</v>
          </cell>
          <cell r="F654" t="str">
            <v>A1</v>
          </cell>
          <cell r="G654" t="str">
            <v>Foreign Currency Long Term Deposit Rating</v>
          </cell>
          <cell r="H654" t="str">
            <v>Stable</v>
          </cell>
          <cell r="I654">
            <v>100596017.35358</v>
          </cell>
          <cell r="J654" t="str">
            <v>2013 YE</v>
          </cell>
          <cell r="K654" t="str">
            <v>C</v>
          </cell>
        </row>
        <row r="655">
          <cell r="A655" t="str">
            <v>Riyad Bank</v>
          </cell>
          <cell r="B655" t="str">
            <v>Saudi Arabia</v>
          </cell>
          <cell r="C655" t="str">
            <v>C</v>
          </cell>
          <cell r="D655" t="str">
            <v>a3</v>
          </cell>
          <cell r="E655" t="str">
            <v>a3</v>
          </cell>
          <cell r="F655" t="str">
            <v>A1</v>
          </cell>
          <cell r="G655" t="str">
            <v>Foreign Currency Long Term Deposit Rating</v>
          </cell>
          <cell r="H655" t="str">
            <v>Stable</v>
          </cell>
          <cell r="I655">
            <v>54725827.196826898</v>
          </cell>
          <cell r="J655" t="str">
            <v>2013 YE</v>
          </cell>
          <cell r="K655" t="str">
            <v>C</v>
          </cell>
        </row>
        <row r="656">
          <cell r="A656" t="str">
            <v>Samba Financial Group</v>
          </cell>
          <cell r="B656" t="str">
            <v>Saudi Arabia</v>
          </cell>
          <cell r="C656" t="str">
            <v>C+</v>
          </cell>
          <cell r="D656" t="str">
            <v>a2</v>
          </cell>
          <cell r="E656" t="str">
            <v>a2</v>
          </cell>
          <cell r="F656" t="str">
            <v>Aa3</v>
          </cell>
          <cell r="G656" t="str">
            <v>Foreign Currency Long Term Deposit Rating</v>
          </cell>
          <cell r="H656" t="str">
            <v>Stable</v>
          </cell>
          <cell r="I656">
            <v>54669873.911327399</v>
          </cell>
          <cell r="J656" t="str">
            <v>2013 YE</v>
          </cell>
          <cell r="K656" t="str">
            <v>C</v>
          </cell>
        </row>
        <row r="657">
          <cell r="A657" t="str">
            <v>Saudi British Bank</v>
          </cell>
          <cell r="B657" t="str">
            <v>Saudi Arabia</v>
          </cell>
          <cell r="C657" t="str">
            <v>C+</v>
          </cell>
          <cell r="D657" t="str">
            <v>a2</v>
          </cell>
          <cell r="E657" t="str">
            <v>a2</v>
          </cell>
          <cell r="F657" t="str">
            <v>Aa3</v>
          </cell>
          <cell r="G657" t="str">
            <v>Foreign Currency Long Term Deposit Rating</v>
          </cell>
          <cell r="H657" t="str">
            <v>Stable</v>
          </cell>
          <cell r="I657">
            <v>47274913.587274</v>
          </cell>
          <cell r="J657" t="str">
            <v>2013 YE</v>
          </cell>
          <cell r="K657" t="str">
            <v>C</v>
          </cell>
        </row>
        <row r="658">
          <cell r="A658" t="str">
            <v>Saudi Hollandi Bank</v>
          </cell>
          <cell r="B658" t="str">
            <v>Saudi Arabia</v>
          </cell>
          <cell r="C658" t="str">
            <v>C-</v>
          </cell>
          <cell r="D658" t="str">
            <v>baa1</v>
          </cell>
          <cell r="E658" t="str">
            <v>baa1</v>
          </cell>
          <cell r="F658" t="str">
            <v>A1</v>
          </cell>
          <cell r="G658" t="str">
            <v>Foreign Currency Long Term Deposit Rating</v>
          </cell>
          <cell r="H658" t="str">
            <v>Stable</v>
          </cell>
          <cell r="I658">
            <v>21455628.2172089</v>
          </cell>
          <cell r="J658" t="str">
            <v>2013 YE</v>
          </cell>
          <cell r="K658" t="str">
            <v>C</v>
          </cell>
        </row>
        <row r="659">
          <cell r="A659" t="str">
            <v>Saudi Investment Bank</v>
          </cell>
          <cell r="B659" t="str">
            <v>Saudi Arabia</v>
          </cell>
          <cell r="C659" t="str">
            <v>C-</v>
          </cell>
          <cell r="D659" t="str">
            <v>baa2</v>
          </cell>
          <cell r="E659" t="str">
            <v>baa2</v>
          </cell>
          <cell r="F659" t="str">
            <v>A2</v>
          </cell>
          <cell r="G659" t="str">
            <v>Foreign Currency Long Term Deposit Rating</v>
          </cell>
          <cell r="H659" t="str">
            <v>Stable</v>
          </cell>
          <cell r="I659">
            <v>21462867.8817687</v>
          </cell>
          <cell r="J659" t="str">
            <v>2013 YE</v>
          </cell>
          <cell r="K659" t="str">
            <v>C</v>
          </cell>
        </row>
        <row r="660">
          <cell r="A660" t="str">
            <v>Bank of Singapore Limited</v>
          </cell>
          <cell r="B660" t="str">
            <v>Singapore</v>
          </cell>
          <cell r="C660" t="str">
            <v>C-</v>
          </cell>
          <cell r="D660" t="str">
            <v>baa1</v>
          </cell>
          <cell r="E660" t="str">
            <v>aa3</v>
          </cell>
          <cell r="F660" t="str">
            <v>Aa1</v>
          </cell>
          <cell r="G660" t="str">
            <v>Foreign Currency Long Term Deposit Rating</v>
          </cell>
          <cell r="H660" t="str">
            <v>Rating(s) Under Review</v>
          </cell>
          <cell r="I660">
            <v>14738680</v>
          </cell>
          <cell r="J660" t="str">
            <v>2013 YE</v>
          </cell>
          <cell r="K660" t="str">
            <v>C</v>
          </cell>
        </row>
        <row r="661">
          <cell r="A661" t="str">
            <v>DBS Bank Ltd.</v>
          </cell>
          <cell r="B661" t="str">
            <v>Singapore</v>
          </cell>
          <cell r="C661" t="str">
            <v>B</v>
          </cell>
          <cell r="D661" t="str">
            <v>aa3</v>
          </cell>
          <cell r="E661" t="str">
            <v>aa3</v>
          </cell>
          <cell r="F661" t="str">
            <v>Aa1</v>
          </cell>
          <cell r="G661" t="str">
            <v>Foreign Currency Long Term Deposit Rating</v>
          </cell>
          <cell r="H661" t="str">
            <v>Stable</v>
          </cell>
          <cell r="I661">
            <v>318408837.31880999</v>
          </cell>
          <cell r="J661" t="str">
            <v>2013 YE</v>
          </cell>
          <cell r="K661" t="str">
            <v>C</v>
          </cell>
        </row>
        <row r="662">
          <cell r="A662" t="str">
            <v>Oversea-Chinese Banking Corp Ltd</v>
          </cell>
          <cell r="B662" t="str">
            <v>Singapore</v>
          </cell>
          <cell r="C662" t="str">
            <v>B</v>
          </cell>
          <cell r="D662" t="str">
            <v>aa3</v>
          </cell>
          <cell r="E662" t="str">
            <v>aa3</v>
          </cell>
          <cell r="F662" t="str">
            <v>Aa1</v>
          </cell>
          <cell r="G662" t="str">
            <v>Foreign Currency Long Term Deposit Rating</v>
          </cell>
          <cell r="H662" t="str">
            <v>Rating(s) Under Review</v>
          </cell>
          <cell r="I662">
            <v>268056695.16490099</v>
          </cell>
          <cell r="J662" t="str">
            <v>2013 YE</v>
          </cell>
          <cell r="K662" t="str">
            <v>C</v>
          </cell>
        </row>
        <row r="663">
          <cell r="A663" t="str">
            <v>United Overseas Bank Limited</v>
          </cell>
          <cell r="B663" t="str">
            <v>Singapore</v>
          </cell>
          <cell r="C663" t="str">
            <v>B</v>
          </cell>
          <cell r="D663" t="str">
            <v>aa3</v>
          </cell>
          <cell r="E663" t="str">
            <v>aa3</v>
          </cell>
          <cell r="F663" t="str">
            <v>Aa1</v>
          </cell>
          <cell r="G663" t="str">
            <v>Foreign Currency Long Term Deposit Rating</v>
          </cell>
          <cell r="H663" t="str">
            <v>Stable</v>
          </cell>
          <cell r="I663">
            <v>225114103.90076599</v>
          </cell>
          <cell r="J663" t="str">
            <v>2013 YE</v>
          </cell>
          <cell r="K663" t="str">
            <v>C</v>
          </cell>
        </row>
        <row r="664">
          <cell r="A664" t="str">
            <v>Ceskoslovenska obchodna banka (Slovakia)</v>
          </cell>
          <cell r="B664" t="str">
            <v>Slovak Republic</v>
          </cell>
          <cell r="C664" t="str">
            <v>D</v>
          </cell>
          <cell r="D664" t="str">
            <v>ba2</v>
          </cell>
          <cell r="E664" t="str">
            <v>baa3</v>
          </cell>
          <cell r="F664" t="str">
            <v>Baa2</v>
          </cell>
          <cell r="G664" t="str">
            <v>Foreign Currency Long Term Deposit Rating</v>
          </cell>
          <cell r="H664" t="str">
            <v>Negative(m)</v>
          </cell>
          <cell r="I664">
            <v>8659963.92325419</v>
          </cell>
          <cell r="J664" t="str">
            <v>2013 YE</v>
          </cell>
          <cell r="K664" t="str">
            <v>C</v>
          </cell>
        </row>
        <row r="665">
          <cell r="A665" t="str">
            <v>Tatra banka, a.s.</v>
          </cell>
          <cell r="B665" t="str">
            <v>Slovak Republic</v>
          </cell>
          <cell r="C665" t="str">
            <v>C-</v>
          </cell>
          <cell r="D665" t="str">
            <v>baa2</v>
          </cell>
          <cell r="E665" t="str">
            <v>baa2</v>
          </cell>
          <cell r="F665" t="str">
            <v>A3</v>
          </cell>
          <cell r="G665" t="str">
            <v>Foreign Currency Long Term Deposit Rating</v>
          </cell>
          <cell r="H665" t="str">
            <v>Negative</v>
          </cell>
          <cell r="I665">
            <v>13047125.6513496</v>
          </cell>
          <cell r="J665" t="str">
            <v>2013 YE</v>
          </cell>
          <cell r="K665" t="str">
            <v>C</v>
          </cell>
        </row>
        <row r="666">
          <cell r="A666" t="str">
            <v>Vseobecna uverova banka, a.s.</v>
          </cell>
          <cell r="B666" t="str">
            <v>Slovak Republic</v>
          </cell>
          <cell r="C666" t="str">
            <v>C-</v>
          </cell>
          <cell r="D666" t="str">
            <v>baa2</v>
          </cell>
          <cell r="E666" t="str">
            <v>baa2</v>
          </cell>
          <cell r="F666" t="str">
            <v>A3</v>
          </cell>
          <cell r="G666" t="str">
            <v>Foreign Currency Long Term Deposit Rating</v>
          </cell>
          <cell r="H666" t="str">
            <v>Negative</v>
          </cell>
          <cell r="I666">
            <v>15924079.5813879</v>
          </cell>
          <cell r="J666" t="str">
            <v>2013 YE</v>
          </cell>
          <cell r="K666" t="str">
            <v>C</v>
          </cell>
        </row>
        <row r="667">
          <cell r="A667" t="str">
            <v>Abanka Vipa d.d.</v>
          </cell>
          <cell r="B667" t="str">
            <v>Slovenia</v>
          </cell>
          <cell r="C667" t="str">
            <v>E</v>
          </cell>
          <cell r="D667" t="str">
            <v>caa3</v>
          </cell>
          <cell r="E667" t="str">
            <v>caa3</v>
          </cell>
          <cell r="F667" t="str">
            <v>Caa2</v>
          </cell>
          <cell r="G667" t="str">
            <v>Foreign Currency Long Term Deposit Rating</v>
          </cell>
          <cell r="H667" t="str">
            <v>Rating(s) Under Review</v>
          </cell>
          <cell r="I667">
            <v>4200522.25226973</v>
          </cell>
          <cell r="J667" t="str">
            <v>2013 YE</v>
          </cell>
          <cell r="K667" t="str">
            <v>C</v>
          </cell>
        </row>
        <row r="668">
          <cell r="A668" t="str">
            <v>Nova Kreditna banka Maribor d.d.</v>
          </cell>
          <cell r="B668" t="str">
            <v>Slovenia</v>
          </cell>
          <cell r="C668" t="str">
            <v>E</v>
          </cell>
          <cell r="D668" t="str">
            <v>caa2</v>
          </cell>
          <cell r="E668" t="str">
            <v>caa2</v>
          </cell>
          <cell r="F668" t="str">
            <v>Caa1</v>
          </cell>
          <cell r="G668" t="str">
            <v>Foreign Currency Long Term Deposit Rating</v>
          </cell>
          <cell r="H668" t="str">
            <v>Stable</v>
          </cell>
          <cell r="I668">
            <v>6628993.2950346302</v>
          </cell>
          <cell r="J668" t="str">
            <v>2013 YE</v>
          </cell>
          <cell r="K668" t="str">
            <v>C</v>
          </cell>
        </row>
        <row r="669">
          <cell r="A669" t="str">
            <v>Nova Ljubljanska banka d.d.</v>
          </cell>
          <cell r="B669" t="str">
            <v>Slovenia</v>
          </cell>
          <cell r="C669" t="str">
            <v>E</v>
          </cell>
          <cell r="D669" t="str">
            <v>caa2</v>
          </cell>
          <cell r="E669" t="str">
            <v>caa2</v>
          </cell>
          <cell r="F669" t="str">
            <v>Caa1</v>
          </cell>
          <cell r="G669" t="str">
            <v>Foreign Currency Long Term Deposit Rating</v>
          </cell>
          <cell r="H669" t="str">
            <v>Stable</v>
          </cell>
          <cell r="I669">
            <v>17210679.100115899</v>
          </cell>
          <cell r="J669" t="str">
            <v>2013 YE</v>
          </cell>
          <cell r="K669" t="str">
            <v>C</v>
          </cell>
        </row>
        <row r="670">
          <cell r="A670" t="str">
            <v>ABSA Bank Limited</v>
          </cell>
          <cell r="B670" t="str">
            <v>South Africa</v>
          </cell>
          <cell r="C670" t="str">
            <v>C-</v>
          </cell>
          <cell r="D670" t="str">
            <v>baa1</v>
          </cell>
          <cell r="E670" t="str">
            <v>baa1</v>
          </cell>
          <cell r="F670" t="str">
            <v>Baa1</v>
          </cell>
          <cell r="G670" t="str">
            <v>Foreign Currency Long Term Deposit Rating</v>
          </cell>
          <cell r="H670" t="str">
            <v>Negative(m)</v>
          </cell>
          <cell r="I670">
            <v>75366609.199090004</v>
          </cell>
          <cell r="J670" t="str">
            <v>2013 YE</v>
          </cell>
          <cell r="K670" t="str">
            <v>C</v>
          </cell>
        </row>
        <row r="671">
          <cell r="A671" t="str">
            <v>African Bank Limited</v>
          </cell>
          <cell r="B671" t="str">
            <v>South Africa</v>
          </cell>
          <cell r="C671" t="str">
            <v>D</v>
          </cell>
          <cell r="D671" t="str">
            <v>ba2</v>
          </cell>
          <cell r="E671" t="str">
            <v>ba2</v>
          </cell>
          <cell r="F671" t="str">
            <v>Ba1</v>
          </cell>
          <cell r="G671" t="str">
            <v>Foreign Currency Long Term Deposit Rating</v>
          </cell>
          <cell r="H671" t="str">
            <v>Rating(s) Under Review</v>
          </cell>
          <cell r="I671">
            <v>6268076.1112700002</v>
          </cell>
          <cell r="J671" t="str">
            <v>2014 H1</v>
          </cell>
          <cell r="K671" t="str">
            <v>C</v>
          </cell>
        </row>
        <row r="672">
          <cell r="A672" t="str">
            <v>Capitec Bank Limited</v>
          </cell>
          <cell r="B672" t="str">
            <v>South Africa</v>
          </cell>
          <cell r="C672" t="str">
            <v>D+</v>
          </cell>
          <cell r="D672" t="str">
            <v>ba1</v>
          </cell>
          <cell r="E672" t="str">
            <v>ba1</v>
          </cell>
          <cell r="F672" t="str">
            <v>Baa3</v>
          </cell>
          <cell r="G672" t="str">
            <v>Foreign Currency Long Term Deposit Rating</v>
          </cell>
          <cell r="H672" t="str">
            <v>Stable</v>
          </cell>
          <cell r="I672">
            <v>4299904.6440447001</v>
          </cell>
          <cell r="J672" t="str">
            <v>2013 YE</v>
          </cell>
          <cell r="K672" t="str">
            <v>C</v>
          </cell>
        </row>
        <row r="673">
          <cell r="A673" t="str">
            <v>FirstRand Bank Limited</v>
          </cell>
          <cell r="B673" t="str">
            <v>South Africa</v>
          </cell>
          <cell r="C673" t="str">
            <v>C-</v>
          </cell>
          <cell r="D673" t="str">
            <v>baa1</v>
          </cell>
          <cell r="E673" t="str">
            <v>baa1</v>
          </cell>
          <cell r="F673" t="str">
            <v>Baa1</v>
          </cell>
          <cell r="G673" t="str">
            <v>Foreign Currency Long Term Deposit Rating</v>
          </cell>
          <cell r="H673" t="str">
            <v>Negative(m)</v>
          </cell>
          <cell r="I673">
            <v>78829580.350380003</v>
          </cell>
          <cell r="J673" t="str">
            <v>2013 YE</v>
          </cell>
          <cell r="K673" t="str">
            <v>C</v>
          </cell>
        </row>
        <row r="674">
          <cell r="A674" t="str">
            <v>Investec Bank Ltd.</v>
          </cell>
          <cell r="B674" t="str">
            <v>South Africa</v>
          </cell>
          <cell r="C674" t="str">
            <v>C-</v>
          </cell>
          <cell r="D674" t="str">
            <v>baa1</v>
          </cell>
          <cell r="E674" t="str">
            <v>baa1</v>
          </cell>
          <cell r="F674" t="str">
            <v>Baa1</v>
          </cell>
          <cell r="G674" t="str">
            <v>Foreign Currency Long Term Deposit Rating</v>
          </cell>
          <cell r="H674" t="str">
            <v>Negative(m)</v>
          </cell>
          <cell r="I674">
            <v>28299888.69162</v>
          </cell>
          <cell r="J674" t="str">
            <v>2013 H1</v>
          </cell>
          <cell r="K674" t="str">
            <v>C</v>
          </cell>
        </row>
        <row r="675">
          <cell r="A675" t="str">
            <v>Nedbank Limited</v>
          </cell>
          <cell r="B675" t="str">
            <v>South Africa</v>
          </cell>
          <cell r="C675" t="str">
            <v>C-</v>
          </cell>
          <cell r="D675" t="str">
            <v>baa1</v>
          </cell>
          <cell r="E675" t="str">
            <v>baa1</v>
          </cell>
          <cell r="F675" t="str">
            <v>Baa1</v>
          </cell>
          <cell r="G675" t="str">
            <v>Foreign Currency Long Term Deposit Rating</v>
          </cell>
          <cell r="H675" t="str">
            <v>Negative(m)</v>
          </cell>
          <cell r="I675">
            <v>66753075.112450004</v>
          </cell>
          <cell r="J675" t="str">
            <v>2013 YE</v>
          </cell>
          <cell r="K675" t="str">
            <v>C</v>
          </cell>
        </row>
        <row r="676">
          <cell r="A676" t="str">
            <v>Standard Bank of South Africa</v>
          </cell>
          <cell r="B676" t="str">
            <v>South Africa</v>
          </cell>
          <cell r="C676" t="str">
            <v>C-</v>
          </cell>
          <cell r="D676" t="str">
            <v>baa1</v>
          </cell>
          <cell r="E676" t="str">
            <v>baa1</v>
          </cell>
          <cell r="F676" t="str">
            <v>Baa1</v>
          </cell>
          <cell r="G676" t="str">
            <v>Foreign Currency Long Term Deposit Rating</v>
          </cell>
          <cell r="H676" t="str">
            <v>Negative(m)</v>
          </cell>
          <cell r="I676">
            <v>96992674.994829997</v>
          </cell>
          <cell r="J676" t="str">
            <v>2013 YE</v>
          </cell>
          <cell r="K676" t="str">
            <v>C</v>
          </cell>
        </row>
        <row r="677">
          <cell r="A677" t="str">
            <v>Banca March S.A.</v>
          </cell>
          <cell r="B677" t="str">
            <v>Spain</v>
          </cell>
          <cell r="C677" t="str">
            <v>D+</v>
          </cell>
          <cell r="D677" t="str">
            <v>baa3</v>
          </cell>
          <cell r="E677" t="str">
            <v>baa3</v>
          </cell>
          <cell r="F677" t="str">
            <v>Baa3</v>
          </cell>
          <cell r="G677" t="str">
            <v>Foreign Currency Long Term Deposit Rating</v>
          </cell>
          <cell r="H677" t="str">
            <v>Negative</v>
          </cell>
          <cell r="I677">
            <v>13546098.183910999</v>
          </cell>
          <cell r="J677" t="str">
            <v>2009 YE</v>
          </cell>
          <cell r="K677" t="str">
            <v>U</v>
          </cell>
        </row>
        <row r="678">
          <cell r="A678" t="str">
            <v>Banco Bilbao Vizcaya Argentaria, S.A.</v>
          </cell>
          <cell r="B678" t="str">
            <v>Spain</v>
          </cell>
          <cell r="C678" t="str">
            <v>C-</v>
          </cell>
          <cell r="D678" t="str">
            <v>baa2</v>
          </cell>
          <cell r="E678" t="str">
            <v>baa2</v>
          </cell>
          <cell r="F678" t="str">
            <v>Baa2</v>
          </cell>
          <cell r="G678" t="str">
            <v>Foreign Currency Long Term Deposit Rating</v>
          </cell>
          <cell r="H678" t="str">
            <v>Positive(m)</v>
          </cell>
          <cell r="I678">
            <v>802754508.21825004</v>
          </cell>
          <cell r="J678" t="str">
            <v>2013 YE</v>
          </cell>
          <cell r="K678" t="str">
            <v>C</v>
          </cell>
        </row>
        <row r="679">
          <cell r="A679" t="str">
            <v>Banco CEISS</v>
          </cell>
          <cell r="B679" t="str">
            <v>Spain</v>
          </cell>
          <cell r="C679" t="str">
            <v>E</v>
          </cell>
          <cell r="D679" t="str">
            <v>caa3</v>
          </cell>
          <cell r="E679" t="str">
            <v>caa3</v>
          </cell>
          <cell r="F679" t="str">
            <v>B3</v>
          </cell>
          <cell r="G679" t="str">
            <v>Foreign Currency Long Term Deposit Rating</v>
          </cell>
          <cell r="H679" t="str">
            <v>Rating(s) Under Review</v>
          </cell>
          <cell r="I679">
            <v>48954240.070445597</v>
          </cell>
          <cell r="J679" t="str">
            <v>2013 YE</v>
          </cell>
          <cell r="K679" t="str">
            <v>C</v>
          </cell>
        </row>
        <row r="680">
          <cell r="A680" t="str">
            <v>Banco Cooperativo Espanol, S.A.</v>
          </cell>
          <cell r="B680" t="str">
            <v>Spain</v>
          </cell>
          <cell r="C680" t="str">
            <v>D-</v>
          </cell>
          <cell r="D680" t="str">
            <v>ba3</v>
          </cell>
          <cell r="E680" t="str">
            <v>ba3</v>
          </cell>
          <cell r="F680" t="str">
            <v>Ba2</v>
          </cell>
          <cell r="G680" t="str">
            <v>Foreign Currency Long Term Deposit Rating</v>
          </cell>
          <cell r="H680" t="str">
            <v>Negative</v>
          </cell>
          <cell r="I680">
            <v>33432614.604769502</v>
          </cell>
          <cell r="J680" t="str">
            <v>2013 YE</v>
          </cell>
          <cell r="K680" t="str">
            <v>C</v>
          </cell>
        </row>
        <row r="681">
          <cell r="A681" t="str">
            <v>Banco Popular Espanol, S.A.</v>
          </cell>
          <cell r="B681" t="str">
            <v>Spain</v>
          </cell>
          <cell r="C681" t="str">
            <v>E+</v>
          </cell>
          <cell r="D681" t="str">
            <v>b1</v>
          </cell>
          <cell r="E681" t="str">
            <v>b1</v>
          </cell>
          <cell r="F681" t="str">
            <v>Ba3</v>
          </cell>
          <cell r="G681" t="str">
            <v>Foreign Currency Long Term Deposit Rating</v>
          </cell>
          <cell r="H681" t="str">
            <v>Negative</v>
          </cell>
          <cell r="I681">
            <v>203731044.249154</v>
          </cell>
          <cell r="J681" t="str">
            <v>2013 YE</v>
          </cell>
          <cell r="K681" t="str">
            <v>C</v>
          </cell>
        </row>
        <row r="682">
          <cell r="A682" t="str">
            <v>Banco Sabadell, S.A.</v>
          </cell>
          <cell r="B682" t="str">
            <v>Spain</v>
          </cell>
          <cell r="C682" t="str">
            <v>D-</v>
          </cell>
          <cell r="D682" t="str">
            <v>ba3</v>
          </cell>
          <cell r="E682" t="str">
            <v>ba3</v>
          </cell>
          <cell r="F682" t="str">
            <v>Ba2</v>
          </cell>
          <cell r="G682" t="str">
            <v>Foreign Currency Long Term Deposit Rating</v>
          </cell>
          <cell r="H682" t="str">
            <v>Negative</v>
          </cell>
          <cell r="I682">
            <v>225212851.34500799</v>
          </cell>
          <cell r="J682" t="str">
            <v>2013 YE</v>
          </cell>
          <cell r="K682" t="str">
            <v>C</v>
          </cell>
        </row>
        <row r="683">
          <cell r="A683" t="str">
            <v>Banco Santander S.A. (Spain)</v>
          </cell>
          <cell r="B683" t="str">
            <v>Spain</v>
          </cell>
          <cell r="C683" t="str">
            <v>C-</v>
          </cell>
          <cell r="D683" t="str">
            <v>baa1</v>
          </cell>
          <cell r="E683" t="str">
            <v>baa1</v>
          </cell>
          <cell r="F683" t="str">
            <v>Baa1</v>
          </cell>
          <cell r="G683" t="str">
            <v>Foreign Currency Long Term Deposit Rating</v>
          </cell>
          <cell r="H683" t="str">
            <v>Stable</v>
          </cell>
          <cell r="I683">
            <v>1537284356.5885799</v>
          </cell>
          <cell r="J683" t="str">
            <v>2013 YE</v>
          </cell>
          <cell r="K683" t="str">
            <v>C</v>
          </cell>
        </row>
        <row r="684">
          <cell r="A684" t="str">
            <v>Bankia, S.A.</v>
          </cell>
          <cell r="B684" t="str">
            <v>Spain</v>
          </cell>
          <cell r="C684" t="str">
            <v>E+</v>
          </cell>
          <cell r="D684" t="str">
            <v>b3</v>
          </cell>
          <cell r="E684" t="str">
            <v>b3</v>
          </cell>
          <cell r="F684" t="str">
            <v>B1</v>
          </cell>
          <cell r="G684" t="str">
            <v>Foreign Currency Long Term Deposit Rating</v>
          </cell>
          <cell r="H684" t="str">
            <v>Negative</v>
          </cell>
          <cell r="I684">
            <v>346513868.62096399</v>
          </cell>
          <cell r="J684" t="str">
            <v>2013 YE</v>
          </cell>
          <cell r="K684" t="str">
            <v>C</v>
          </cell>
        </row>
        <row r="685">
          <cell r="A685" t="str">
            <v>Bankinter, S.A.</v>
          </cell>
          <cell r="B685" t="str">
            <v>Spain</v>
          </cell>
          <cell r="C685" t="str">
            <v>D+</v>
          </cell>
          <cell r="D685" t="str">
            <v>ba1</v>
          </cell>
          <cell r="E685" t="str">
            <v>ba1</v>
          </cell>
          <cell r="F685" t="str">
            <v>Baa3</v>
          </cell>
          <cell r="G685" t="str">
            <v>Foreign Currency Long Term Deposit Rating</v>
          </cell>
          <cell r="H685" t="str">
            <v>Negative(m)</v>
          </cell>
          <cell r="I685">
            <v>75973739.405394405</v>
          </cell>
          <cell r="J685" t="str">
            <v>2013 YE</v>
          </cell>
          <cell r="K685" t="str">
            <v>C</v>
          </cell>
        </row>
        <row r="686">
          <cell r="A686" t="str">
            <v>Bankoa, S.A</v>
          </cell>
          <cell r="B686" t="str">
            <v>Spain</v>
          </cell>
          <cell r="C686" t="str">
            <v>D-</v>
          </cell>
          <cell r="D686" t="str">
            <v>ba3</v>
          </cell>
          <cell r="E686" t="str">
            <v>ba1</v>
          </cell>
          <cell r="F686" t="str">
            <v>Ba1</v>
          </cell>
          <cell r="G686" t="str">
            <v>Foreign Currency Long Term Deposit Rating</v>
          </cell>
          <cell r="H686" t="str">
            <v>Stable</v>
          </cell>
          <cell r="I686">
            <v>2438257.1862097201</v>
          </cell>
          <cell r="J686" t="str">
            <v>2013 YE</v>
          </cell>
          <cell r="K686" t="str">
            <v>C</v>
          </cell>
        </row>
        <row r="687">
          <cell r="A687" t="str">
            <v>Caixabank</v>
          </cell>
          <cell r="B687" t="str">
            <v>Spain</v>
          </cell>
          <cell r="C687" t="str">
            <v>D+</v>
          </cell>
          <cell r="D687" t="str">
            <v>ba1</v>
          </cell>
          <cell r="E687" t="str">
            <v>ba1</v>
          </cell>
          <cell r="F687" t="str">
            <v>Baa3</v>
          </cell>
          <cell r="G687" t="str">
            <v>Foreign Currency Long Term Deposit Rating</v>
          </cell>
          <cell r="H687" t="str">
            <v>Stable</v>
          </cell>
          <cell r="I687">
            <v>468762715.64119101</v>
          </cell>
          <cell r="J687" t="str">
            <v>2013 YE</v>
          </cell>
          <cell r="K687" t="str">
            <v>C</v>
          </cell>
        </row>
        <row r="688">
          <cell r="A688" t="str">
            <v>Caja Laboral Popular Coop. de Credito</v>
          </cell>
          <cell r="B688" t="str">
            <v>Spain</v>
          </cell>
          <cell r="C688" t="str">
            <v>D+</v>
          </cell>
          <cell r="D688" t="str">
            <v>ba1</v>
          </cell>
          <cell r="E688" t="str">
            <v>ba1</v>
          </cell>
          <cell r="F688" t="str">
            <v>Ba1</v>
          </cell>
          <cell r="G688" t="str">
            <v>Foreign Currency Long Term Deposit Rating</v>
          </cell>
          <cell r="H688" t="str">
            <v>Negative</v>
          </cell>
          <cell r="I688">
            <v>33914774.3923233</v>
          </cell>
          <cell r="J688" t="str">
            <v>2013 YE</v>
          </cell>
          <cell r="K688" t="str">
            <v>C</v>
          </cell>
        </row>
        <row r="689">
          <cell r="A689" t="str">
            <v>Caja Rural de Navarra</v>
          </cell>
          <cell r="B689" t="str">
            <v>Spain</v>
          </cell>
          <cell r="C689" t="str">
            <v>D+</v>
          </cell>
          <cell r="D689" t="str">
            <v>baa3</v>
          </cell>
          <cell r="E689" t="str">
            <v>baa3</v>
          </cell>
          <cell r="F689" t="str">
            <v>Baa3</v>
          </cell>
          <cell r="G689" t="str">
            <v>Local Currency Long Term Deposit Rating</v>
          </cell>
          <cell r="H689" t="str">
            <v>Stable</v>
          </cell>
          <cell r="I689">
            <v>12649020.4130599</v>
          </cell>
          <cell r="J689" t="str">
            <v>2012 YE</v>
          </cell>
          <cell r="K689" t="str">
            <v>C</v>
          </cell>
        </row>
        <row r="690">
          <cell r="A690" t="str">
            <v>Catalunya Banc SA</v>
          </cell>
          <cell r="B690" t="str">
            <v>Spain</v>
          </cell>
          <cell r="C690" t="str">
            <v>E</v>
          </cell>
          <cell r="D690" t="str">
            <v>caa2</v>
          </cell>
          <cell r="E690" t="str">
            <v>caa2</v>
          </cell>
          <cell r="F690" t="str">
            <v>B3</v>
          </cell>
          <cell r="G690" t="str">
            <v>Foreign Currency Long Term Deposit Rating</v>
          </cell>
          <cell r="H690" t="str">
            <v>Rating(s) Under Review</v>
          </cell>
          <cell r="I690">
            <v>86896277.055159107</v>
          </cell>
          <cell r="J690" t="str">
            <v>2013 YE</v>
          </cell>
          <cell r="K690" t="str">
            <v>C</v>
          </cell>
        </row>
        <row r="691">
          <cell r="A691" t="str">
            <v>CECABANK S.A.</v>
          </cell>
          <cell r="B691" t="str">
            <v>Spain</v>
          </cell>
          <cell r="C691" t="str">
            <v>E+</v>
          </cell>
          <cell r="D691" t="str">
            <v>b1</v>
          </cell>
          <cell r="E691" t="str">
            <v>b1</v>
          </cell>
          <cell r="F691" t="str">
            <v>Ba3</v>
          </cell>
          <cell r="G691" t="str">
            <v>Foreign Currency Long Term Deposit Rating</v>
          </cell>
          <cell r="H691" t="str">
            <v>Negative</v>
          </cell>
          <cell r="I691">
            <v>16619503.438352499</v>
          </cell>
          <cell r="J691" t="str">
            <v>2013 YE</v>
          </cell>
          <cell r="K691" t="str">
            <v>C</v>
          </cell>
        </row>
        <row r="692">
          <cell r="A692" t="str">
            <v>Ibercaja Banco SA</v>
          </cell>
          <cell r="B692" t="str">
            <v>Spain</v>
          </cell>
          <cell r="C692" t="str">
            <v>E+</v>
          </cell>
          <cell r="D692" t="str">
            <v>b1</v>
          </cell>
          <cell r="E692" t="str">
            <v>b1</v>
          </cell>
          <cell r="F692" t="str">
            <v>Ba3</v>
          </cell>
          <cell r="G692" t="str">
            <v>Foreign Currency Long Term Deposit Rating</v>
          </cell>
          <cell r="H692" t="str">
            <v>Negative</v>
          </cell>
          <cell r="I692">
            <v>86972357.361835897</v>
          </cell>
          <cell r="J692" t="str">
            <v>2013 YE</v>
          </cell>
          <cell r="K692" t="str">
            <v>C</v>
          </cell>
        </row>
        <row r="693">
          <cell r="A693" t="str">
            <v>Kutxabank, S.A.</v>
          </cell>
          <cell r="B693" t="str">
            <v>Spain</v>
          </cell>
          <cell r="C693" t="str">
            <v>D</v>
          </cell>
          <cell r="D693" t="str">
            <v>ba2</v>
          </cell>
          <cell r="E693" t="str">
            <v>ba2</v>
          </cell>
          <cell r="F693" t="str">
            <v>Ba1</v>
          </cell>
          <cell r="G693" t="str">
            <v>Local Currency Long Term Deposit Rating</v>
          </cell>
          <cell r="H693" t="str">
            <v>Negative(m)</v>
          </cell>
          <cell r="I693">
            <v>83725974.449842706</v>
          </cell>
          <cell r="J693" t="str">
            <v>2013 YE</v>
          </cell>
          <cell r="K693" t="str">
            <v>C</v>
          </cell>
        </row>
        <row r="694">
          <cell r="A694" t="str">
            <v>Liberbank</v>
          </cell>
          <cell r="B694" t="str">
            <v>Spain</v>
          </cell>
          <cell r="C694" t="str">
            <v>E+</v>
          </cell>
          <cell r="D694" t="str">
            <v>b2</v>
          </cell>
          <cell r="E694" t="str">
            <v>b2</v>
          </cell>
          <cell r="F694" t="str">
            <v>B1</v>
          </cell>
          <cell r="G694" t="str">
            <v>Foreign Currency Long Term Deposit Rating</v>
          </cell>
          <cell r="H694" t="str">
            <v>Negative(m)</v>
          </cell>
          <cell r="I694">
            <v>61382463.112918697</v>
          </cell>
          <cell r="J694" t="str">
            <v>2013 YE</v>
          </cell>
          <cell r="K694" t="str">
            <v>C</v>
          </cell>
        </row>
        <row r="695">
          <cell r="A695" t="str">
            <v>NCG Banco S.A.</v>
          </cell>
          <cell r="B695" t="str">
            <v>Spain</v>
          </cell>
          <cell r="C695" t="str">
            <v>E</v>
          </cell>
          <cell r="D695" t="str">
            <v>caa2</v>
          </cell>
          <cell r="E695" t="str">
            <v>caa2</v>
          </cell>
          <cell r="F695" t="str">
            <v>B3</v>
          </cell>
          <cell r="G695" t="str">
            <v>Foreign Currency Long Term Deposit Rating</v>
          </cell>
          <cell r="H695" t="str">
            <v>Rating(s) Under Review</v>
          </cell>
          <cell r="I695">
            <v>72598992.936833307</v>
          </cell>
          <cell r="J695" t="str">
            <v>2013 YE</v>
          </cell>
          <cell r="K695" t="str">
            <v>C</v>
          </cell>
        </row>
        <row r="696">
          <cell r="A696" t="str">
            <v>Santander Consumer Finance S.A.</v>
          </cell>
          <cell r="B696" t="str">
            <v>Spain</v>
          </cell>
          <cell r="C696" t="str">
            <v>C-</v>
          </cell>
          <cell r="D696" t="str">
            <v>baa2</v>
          </cell>
          <cell r="E696" t="str">
            <v>baa1</v>
          </cell>
          <cell r="F696" t="str">
            <v>Baa1</v>
          </cell>
          <cell r="G696" t="str">
            <v>Local Currency Long Term Deposit Rating</v>
          </cell>
          <cell r="H696" t="str">
            <v>Stable</v>
          </cell>
          <cell r="I696">
            <v>99354142.384000093</v>
          </cell>
          <cell r="J696" t="str">
            <v>2013 YE</v>
          </cell>
          <cell r="K696" t="str">
            <v>C</v>
          </cell>
        </row>
        <row r="697">
          <cell r="A697" t="str">
            <v>Unicaja Banco</v>
          </cell>
          <cell r="B697" t="str">
            <v>Spain</v>
          </cell>
          <cell r="C697" t="str">
            <v>E+</v>
          </cell>
          <cell r="D697" t="str">
            <v>b1</v>
          </cell>
          <cell r="E697" t="str">
            <v>b1</v>
          </cell>
          <cell r="F697" t="str">
            <v>Ba3</v>
          </cell>
          <cell r="G697" t="str">
            <v>Foreign Currency Long Term Deposit Rating</v>
          </cell>
          <cell r="H697" t="str">
            <v>Rating(s) Under Review</v>
          </cell>
          <cell r="I697">
            <v>56830349.336719103</v>
          </cell>
          <cell r="J697" t="str">
            <v>2013 YE</v>
          </cell>
          <cell r="K697" t="str">
            <v>C</v>
          </cell>
        </row>
        <row r="698">
          <cell r="A698" t="str">
            <v>Bank of Ceylon</v>
          </cell>
          <cell r="B698" t="str">
            <v>Sri Lanka</v>
          </cell>
          <cell r="C698" t="str">
            <v>E+</v>
          </cell>
          <cell r="D698" t="str">
            <v>b2</v>
          </cell>
          <cell r="E698" t="str">
            <v>b2</v>
          </cell>
          <cell r="F698" t="str">
            <v>B2</v>
          </cell>
          <cell r="G698" t="str">
            <v>Foreign Currency Long Term Deposit Rating</v>
          </cell>
          <cell r="H698" t="str">
            <v>Stable</v>
          </cell>
          <cell r="I698">
            <v>9371272.1774166599</v>
          </cell>
          <cell r="J698" t="str">
            <v>2013 YE</v>
          </cell>
          <cell r="K698" t="str">
            <v>C</v>
          </cell>
        </row>
        <row r="699">
          <cell r="A699" t="str">
            <v>Hatton National Bank Ltd.</v>
          </cell>
          <cell r="B699" t="str">
            <v>Sri Lanka</v>
          </cell>
          <cell r="C699" t="str">
            <v>E+</v>
          </cell>
          <cell r="D699" t="str">
            <v>b1</v>
          </cell>
          <cell r="E699" t="str">
            <v>b1</v>
          </cell>
          <cell r="F699" t="str">
            <v>B2</v>
          </cell>
          <cell r="G699" t="str">
            <v>Foreign Currency Long Term Deposit Rating</v>
          </cell>
          <cell r="H699" t="str">
            <v>Stable</v>
          </cell>
          <cell r="I699">
            <v>4016780.2462015199</v>
          </cell>
          <cell r="J699" t="str">
            <v>2013 YE</v>
          </cell>
          <cell r="K699" t="str">
            <v>C</v>
          </cell>
        </row>
        <row r="700">
          <cell r="A700" t="str">
            <v>Lansforsakringar Bank AB (publ)</v>
          </cell>
          <cell r="B700" t="str">
            <v>Sweden</v>
          </cell>
          <cell r="C700" t="str">
            <v>C-</v>
          </cell>
          <cell r="D700" t="str">
            <v>baa1</v>
          </cell>
          <cell r="E700" t="str">
            <v>a3</v>
          </cell>
          <cell r="F700" t="str">
            <v>A3</v>
          </cell>
          <cell r="G700" t="str">
            <v>Foreign Currency Long Term Deposit Rating</v>
          </cell>
          <cell r="H700" t="str">
            <v>Stable</v>
          </cell>
          <cell r="I700">
            <v>33235573.582584001</v>
          </cell>
          <cell r="J700" t="str">
            <v>2013 YE</v>
          </cell>
          <cell r="K700" t="str">
            <v>C</v>
          </cell>
        </row>
        <row r="701">
          <cell r="A701" t="str">
            <v>Nordea Bank AB</v>
          </cell>
          <cell r="B701" t="str">
            <v>Sweden</v>
          </cell>
          <cell r="C701" t="str">
            <v>C</v>
          </cell>
          <cell r="D701" t="str">
            <v>a3</v>
          </cell>
          <cell r="E701" t="str">
            <v>a3</v>
          </cell>
          <cell r="F701" t="str">
            <v>Aa3</v>
          </cell>
          <cell r="G701" t="str">
            <v>Foreign Currency Long Term Deposit Rating</v>
          </cell>
          <cell r="H701" t="str">
            <v>Negative(m)</v>
          </cell>
          <cell r="I701">
            <v>776722429.65453005</v>
          </cell>
          <cell r="J701" t="str">
            <v>2013 YE</v>
          </cell>
          <cell r="K701" t="str">
            <v>C</v>
          </cell>
        </row>
        <row r="702">
          <cell r="A702" t="str">
            <v>SEB</v>
          </cell>
          <cell r="B702" t="str">
            <v>Sweden</v>
          </cell>
          <cell r="C702" t="str">
            <v>C-</v>
          </cell>
          <cell r="D702" t="str">
            <v>baa1</v>
          </cell>
          <cell r="E702" t="str">
            <v>baa1</v>
          </cell>
          <cell r="F702" t="str">
            <v>A1</v>
          </cell>
          <cell r="G702" t="str">
            <v>Foreign Currency Long Term Deposit Rating</v>
          </cell>
          <cell r="H702" t="str">
            <v>Negative(m)</v>
          </cell>
          <cell r="I702">
            <v>386889101.07011998</v>
          </cell>
          <cell r="J702" t="str">
            <v>2013 YE</v>
          </cell>
          <cell r="K702" t="str">
            <v>C</v>
          </cell>
        </row>
        <row r="703">
          <cell r="A703" t="str">
            <v>SkandiaBanken AB</v>
          </cell>
          <cell r="B703" t="str">
            <v>Sweden</v>
          </cell>
          <cell r="C703" t="str">
            <v>C-</v>
          </cell>
          <cell r="D703" t="str">
            <v>baa1</v>
          </cell>
          <cell r="E703" t="str">
            <v>a3</v>
          </cell>
          <cell r="F703" t="str">
            <v>A3</v>
          </cell>
          <cell r="G703" t="str">
            <v>Foreign Currency Long Term Deposit Rating</v>
          </cell>
          <cell r="H703" t="str">
            <v>Stable</v>
          </cell>
          <cell r="I703">
            <v>15351570.647460001</v>
          </cell>
          <cell r="J703" t="str">
            <v>2013 YE</v>
          </cell>
          <cell r="K703" t="str">
            <v>C</v>
          </cell>
        </row>
        <row r="704">
          <cell r="A704" t="str">
            <v>Svenska Handelsbanken AB</v>
          </cell>
          <cell r="B704" t="str">
            <v>Sweden</v>
          </cell>
          <cell r="C704" t="str">
            <v>C</v>
          </cell>
          <cell r="D704" t="str">
            <v>a3</v>
          </cell>
          <cell r="E704" t="str">
            <v>a3</v>
          </cell>
          <cell r="F704" t="str">
            <v>Aa3</v>
          </cell>
          <cell r="G704" t="str">
            <v>Foreign Currency Long Term Deposit Rating</v>
          </cell>
          <cell r="H704" t="str">
            <v>Negative(m)</v>
          </cell>
          <cell r="I704">
            <v>387663242.36508</v>
          </cell>
          <cell r="J704" t="str">
            <v>2013 YE</v>
          </cell>
          <cell r="K704" t="str">
            <v>C</v>
          </cell>
        </row>
        <row r="705">
          <cell r="A705" t="str">
            <v>Swedbank AB</v>
          </cell>
          <cell r="B705" t="str">
            <v>Sweden</v>
          </cell>
          <cell r="C705" t="str">
            <v>C-</v>
          </cell>
          <cell r="D705" t="str">
            <v>baa1</v>
          </cell>
          <cell r="E705" t="str">
            <v>baa1</v>
          </cell>
          <cell r="F705" t="str">
            <v>A1</v>
          </cell>
          <cell r="G705" t="str">
            <v>Foreign Currency Long Term Deposit Rating</v>
          </cell>
          <cell r="H705" t="str">
            <v>Negative(m)</v>
          </cell>
          <cell r="I705">
            <v>283499977.64525998</v>
          </cell>
          <cell r="J705" t="str">
            <v>2013 YE</v>
          </cell>
          <cell r="K705" t="str">
            <v>C</v>
          </cell>
        </row>
        <row r="706">
          <cell r="A706" t="str">
            <v>Volvofinans Bank AB</v>
          </cell>
          <cell r="B706" t="str">
            <v>Sweden</v>
          </cell>
          <cell r="C706" t="str">
            <v>D+</v>
          </cell>
          <cell r="D706" t="str">
            <v>baa3</v>
          </cell>
          <cell r="E706" t="str">
            <v>baa3</v>
          </cell>
          <cell r="F706" t="str">
            <v>Baa2</v>
          </cell>
          <cell r="G706" t="str">
            <v>Foreign Currency Long Term Deposit Rating</v>
          </cell>
          <cell r="H706" t="str">
            <v>Negative(m)</v>
          </cell>
          <cell r="I706">
            <v>4649710.1306812204</v>
          </cell>
          <cell r="J706" t="str">
            <v>2013 YE</v>
          </cell>
          <cell r="K706" t="str">
            <v>U</v>
          </cell>
        </row>
        <row r="707">
          <cell r="A707" t="str">
            <v>Bank Julius Baer &amp; Co. Ltd.</v>
          </cell>
          <cell r="B707" t="str">
            <v>Switzerland</v>
          </cell>
          <cell r="C707" t="str">
            <v>C+</v>
          </cell>
          <cell r="D707" t="str">
            <v>a2</v>
          </cell>
          <cell r="E707" t="str">
            <v>a2</v>
          </cell>
          <cell r="F707" t="str">
            <v>A1</v>
          </cell>
          <cell r="G707" t="str">
            <v>Foreign Currency Long Term Issuer Rating</v>
          </cell>
          <cell r="H707" t="str">
            <v>Negative</v>
          </cell>
          <cell r="I707">
            <v>79553895.624304503</v>
          </cell>
          <cell r="J707" t="str">
            <v>2013 YE</v>
          </cell>
          <cell r="K707" t="str">
            <v>C</v>
          </cell>
        </row>
        <row r="708">
          <cell r="A708" t="str">
            <v>Bank Morgan Stanley AG</v>
          </cell>
          <cell r="B708" t="str">
            <v>Switzerland</v>
          </cell>
          <cell r="C708" t="str">
            <v>D+</v>
          </cell>
          <cell r="D708" t="str">
            <v>baa3</v>
          </cell>
          <cell r="E708" t="str">
            <v>baa2</v>
          </cell>
          <cell r="F708" t="str">
            <v>Baa2</v>
          </cell>
          <cell r="G708" t="str">
            <v>Foreign Currency Long Term Deposit Rating</v>
          </cell>
          <cell r="H708" t="str">
            <v>Stable</v>
          </cell>
          <cell r="I708">
            <v>6125016.0292989304</v>
          </cell>
          <cell r="J708" t="str">
            <v>2013 YE</v>
          </cell>
          <cell r="K708" t="str">
            <v>U</v>
          </cell>
        </row>
        <row r="709">
          <cell r="A709" t="str">
            <v>Bank Vontobel AG</v>
          </cell>
          <cell r="B709" t="str">
            <v>Switzerland</v>
          </cell>
          <cell r="C709" t="str">
            <v>C+</v>
          </cell>
          <cell r="D709" t="str">
            <v>a2</v>
          </cell>
          <cell r="E709" t="str">
            <v>a1</v>
          </cell>
          <cell r="F709" t="str">
            <v>A1</v>
          </cell>
          <cell r="G709" t="str">
            <v>Foreign Currency Long Term Deposit Rating</v>
          </cell>
          <cell r="H709" t="str">
            <v>Negative</v>
          </cell>
          <cell r="I709">
            <v>14185192.571092701</v>
          </cell>
          <cell r="J709" t="str">
            <v>2013 YE</v>
          </cell>
          <cell r="K709" t="str">
            <v>C</v>
          </cell>
        </row>
        <row r="710">
          <cell r="A710" t="str">
            <v>Banque Cantonale Vaudoise</v>
          </cell>
          <cell r="B710" t="str">
            <v>Switzerland</v>
          </cell>
          <cell r="C710" t="str">
            <v>C</v>
          </cell>
          <cell r="D710" t="str">
            <v>a3</v>
          </cell>
          <cell r="E710" t="str">
            <v>a3</v>
          </cell>
          <cell r="F710" t="str">
            <v>A1</v>
          </cell>
          <cell r="G710" t="str">
            <v>Foreign Currency Long Term Deposit Rating</v>
          </cell>
          <cell r="H710" t="str">
            <v>Stable</v>
          </cell>
          <cell r="I710">
            <v>45348850.331009999</v>
          </cell>
          <cell r="J710" t="str">
            <v>2013 YE</v>
          </cell>
          <cell r="K710" t="str">
            <v>C</v>
          </cell>
        </row>
        <row r="711">
          <cell r="A711" t="str">
            <v>Banque SYZ &amp; Co. S.A.</v>
          </cell>
          <cell r="B711" t="str">
            <v>Switzerland</v>
          </cell>
          <cell r="C711" t="str">
            <v>C-</v>
          </cell>
          <cell r="D711" t="str">
            <v>baa2</v>
          </cell>
          <cell r="E711" t="str">
            <v>baa2</v>
          </cell>
          <cell r="F711" t="str">
            <v>Baa2</v>
          </cell>
          <cell r="G711" t="str">
            <v>Foreign Currency Long Term Deposit Rating</v>
          </cell>
          <cell r="H711" t="str">
            <v>Negative</v>
          </cell>
          <cell r="I711">
            <v>1258804.6483889199</v>
          </cell>
          <cell r="J711" t="str">
            <v>2010 YE</v>
          </cell>
          <cell r="K711" t="str">
            <v>C</v>
          </cell>
        </row>
        <row r="712">
          <cell r="A712" t="str">
            <v>Berner Kantonalbank AG</v>
          </cell>
          <cell r="B712" t="str">
            <v>Switzerland</v>
          </cell>
          <cell r="C712" t="str">
            <v>C+</v>
          </cell>
          <cell r="D712" t="str">
            <v>a2</v>
          </cell>
          <cell r="E712" t="str">
            <v>a2</v>
          </cell>
          <cell r="F712" t="str">
            <v>A1</v>
          </cell>
          <cell r="G712" t="str">
            <v>Local Currency Long Term Deposit Rating</v>
          </cell>
          <cell r="H712" t="str">
            <v>Stable</v>
          </cell>
          <cell r="I712">
            <v>29304112.022336502</v>
          </cell>
          <cell r="J712" t="str">
            <v>2013 YE</v>
          </cell>
          <cell r="K712" t="str">
            <v>C</v>
          </cell>
        </row>
        <row r="713">
          <cell r="A713" t="str">
            <v>BSI AG</v>
          </cell>
          <cell r="B713" t="str">
            <v>Switzerland</v>
          </cell>
          <cell r="C713" t="str">
            <v>C-</v>
          </cell>
          <cell r="D713" t="str">
            <v>baa1</v>
          </cell>
          <cell r="E713" t="str">
            <v>baa1</v>
          </cell>
          <cell r="F713" t="str">
            <v>Baa1</v>
          </cell>
          <cell r="G713" t="str">
            <v>Foreign Currency Long Term Deposit Rating</v>
          </cell>
          <cell r="H713" t="str">
            <v>Stable</v>
          </cell>
          <cell r="I713">
            <v>21478669.837339099</v>
          </cell>
          <cell r="J713" t="str">
            <v>2013 YE</v>
          </cell>
          <cell r="K713" t="str">
            <v>U</v>
          </cell>
        </row>
        <row r="714">
          <cell r="A714" t="str">
            <v>Clientis AG</v>
          </cell>
          <cell r="B714" t="str">
            <v>Switzerland</v>
          </cell>
          <cell r="C714" t="str">
            <v>C-</v>
          </cell>
          <cell r="D714" t="str">
            <v>baa1</v>
          </cell>
          <cell r="E714" t="str">
            <v>baa1</v>
          </cell>
          <cell r="F714" t="str">
            <v>A3</v>
          </cell>
          <cell r="G714" t="str">
            <v>Foreign Currency Long Term Deposit Rating</v>
          </cell>
          <cell r="H714" t="str">
            <v>Negative(m)</v>
          </cell>
          <cell r="I714">
            <v>14441769.8468975</v>
          </cell>
          <cell r="J714" t="str">
            <v>2013 YE</v>
          </cell>
          <cell r="K714" t="str">
            <v>C</v>
          </cell>
        </row>
        <row r="715">
          <cell r="A715" t="str">
            <v>Credit Suisse AG</v>
          </cell>
          <cell r="B715" t="str">
            <v>Switzerland</v>
          </cell>
          <cell r="C715" t="str">
            <v>C-</v>
          </cell>
          <cell r="D715" t="str">
            <v>baa1</v>
          </cell>
          <cell r="E715" t="str">
            <v>baa1</v>
          </cell>
          <cell r="F715" t="str">
            <v>A1</v>
          </cell>
          <cell r="G715" t="str">
            <v>Foreign Currency Long Term Deposit Rating</v>
          </cell>
          <cell r="H715" t="str">
            <v>Negative</v>
          </cell>
          <cell r="I715">
            <v>943961321.04551995</v>
          </cell>
          <cell r="J715" t="str">
            <v>2013 YE</v>
          </cell>
          <cell r="K715" t="str">
            <v>C</v>
          </cell>
        </row>
        <row r="716">
          <cell r="A716" t="str">
            <v>EFG Bank</v>
          </cell>
          <cell r="B716" t="str">
            <v>Switzerland</v>
          </cell>
          <cell r="C716" t="str">
            <v>C+</v>
          </cell>
          <cell r="D716" t="str">
            <v>a2</v>
          </cell>
          <cell r="E716" t="str">
            <v>a2</v>
          </cell>
          <cell r="F716" t="str">
            <v>A2</v>
          </cell>
          <cell r="G716" t="str">
            <v>Foreign Currency Long Term Deposit Rating</v>
          </cell>
          <cell r="H716" t="str">
            <v>Stable</v>
          </cell>
          <cell r="I716">
            <v>18227469.519126002</v>
          </cell>
          <cell r="J716" t="str">
            <v>2013 YE</v>
          </cell>
          <cell r="K716" t="str">
            <v>U</v>
          </cell>
        </row>
        <row r="717">
          <cell r="A717" t="str">
            <v>Raiffeisen Schweiz</v>
          </cell>
          <cell r="B717" t="str">
            <v>Switzerland</v>
          </cell>
          <cell r="C717" t="str">
            <v>C</v>
          </cell>
          <cell r="D717" t="str">
            <v>a3</v>
          </cell>
          <cell r="E717" t="str">
            <v>a2</v>
          </cell>
          <cell r="F717" t="str">
            <v>Aa3</v>
          </cell>
          <cell r="G717" t="str">
            <v>Foreign Currency Long Term Deposit Rating</v>
          </cell>
          <cell r="H717" t="str">
            <v>Stable</v>
          </cell>
          <cell r="I717">
            <v>36798613.632413402</v>
          </cell>
          <cell r="J717" t="str">
            <v>2013 YE</v>
          </cell>
          <cell r="K717" t="str">
            <v>C</v>
          </cell>
        </row>
        <row r="718">
          <cell r="A718" t="str">
            <v>St. Galler Kantonalbank</v>
          </cell>
          <cell r="B718" t="str">
            <v>Switzerland</v>
          </cell>
          <cell r="C718" t="str">
            <v>C+</v>
          </cell>
          <cell r="D718" t="str">
            <v>a2</v>
          </cell>
          <cell r="E718" t="str">
            <v>a2</v>
          </cell>
          <cell r="F718" t="str">
            <v>Aa1</v>
          </cell>
          <cell r="G718" t="str">
            <v>Foreign Currency Long Term Deposit Rating</v>
          </cell>
          <cell r="H718" t="str">
            <v>Stable(m)</v>
          </cell>
          <cell r="I718">
            <v>31154464.528896298</v>
          </cell>
          <cell r="J718" t="str">
            <v>2013 YE</v>
          </cell>
          <cell r="K718" t="str">
            <v>C</v>
          </cell>
        </row>
        <row r="719">
          <cell r="A719" t="str">
            <v>UBS AG</v>
          </cell>
          <cell r="B719" t="str">
            <v>Switzerland</v>
          </cell>
          <cell r="C719" t="str">
            <v>C-</v>
          </cell>
          <cell r="D719" t="str">
            <v>baa2</v>
          </cell>
          <cell r="E719" t="str">
            <v>baa2</v>
          </cell>
          <cell r="F719" t="str">
            <v>A2</v>
          </cell>
          <cell r="G719" t="str">
            <v>Foreign Currency Long Term Deposit Rating</v>
          </cell>
          <cell r="H719" t="str">
            <v>Stable</v>
          </cell>
          <cell r="I719">
            <v>860654411.41832995</v>
          </cell>
          <cell r="J719" t="str">
            <v>2013 YE</v>
          </cell>
          <cell r="K719" t="str">
            <v>C</v>
          </cell>
        </row>
        <row r="720">
          <cell r="A720" t="str">
            <v>Valiant Bank AG</v>
          </cell>
          <cell r="B720" t="str">
            <v>Switzerland</v>
          </cell>
          <cell r="C720" t="str">
            <v>C-</v>
          </cell>
          <cell r="D720" t="str">
            <v>baa1</v>
          </cell>
          <cell r="E720" t="str">
            <v>baa1</v>
          </cell>
          <cell r="F720" t="str">
            <v>A3</v>
          </cell>
          <cell r="G720" t="str">
            <v>Foreign Currency Long Term Deposit Rating</v>
          </cell>
          <cell r="H720" t="str">
            <v>Negative(m)</v>
          </cell>
          <cell r="I720">
            <v>28324727.077259202</v>
          </cell>
          <cell r="J720" t="str">
            <v>2013 YE</v>
          </cell>
          <cell r="K720" t="str">
            <v>U</v>
          </cell>
        </row>
        <row r="721">
          <cell r="A721" t="str">
            <v>Zuercher Kantonalbank</v>
          </cell>
          <cell r="B721" t="str">
            <v>Switzerland</v>
          </cell>
          <cell r="C721" t="str">
            <v>C+</v>
          </cell>
          <cell r="D721" t="str">
            <v>a2</v>
          </cell>
          <cell r="E721" t="str">
            <v>a2</v>
          </cell>
          <cell r="F721" t="str">
            <v>Aaa</v>
          </cell>
          <cell r="G721" t="str">
            <v>Foreign Currency Long Term Deposit Rating</v>
          </cell>
          <cell r="H721" t="str">
            <v>Stable</v>
          </cell>
          <cell r="I721">
            <v>167906898.47088</v>
          </cell>
          <cell r="J721" t="str">
            <v>2013 YE</v>
          </cell>
          <cell r="K721" t="str">
            <v>C</v>
          </cell>
        </row>
        <row r="722">
          <cell r="A722" t="str">
            <v>Bank of Taiwan</v>
          </cell>
          <cell r="B722" t="str">
            <v>Taiwan</v>
          </cell>
          <cell r="C722" t="str">
            <v>C-</v>
          </cell>
          <cell r="D722" t="str">
            <v>baa2</v>
          </cell>
          <cell r="E722" t="str">
            <v>baa2</v>
          </cell>
          <cell r="F722" t="str">
            <v>Aa3</v>
          </cell>
          <cell r="G722" t="str">
            <v>Foreign Currency Long Term Deposit Rating</v>
          </cell>
          <cell r="H722" t="str">
            <v>Stable</v>
          </cell>
          <cell r="I722">
            <v>142745056.97321299</v>
          </cell>
          <cell r="J722" t="str">
            <v>2013 YE</v>
          </cell>
          <cell r="K722" t="str">
            <v>C</v>
          </cell>
        </row>
        <row r="723">
          <cell r="A723" t="str">
            <v>Cathay United Bank Co., Ltd</v>
          </cell>
          <cell r="B723" t="str">
            <v>Taiwan</v>
          </cell>
          <cell r="C723" t="str">
            <v>C-</v>
          </cell>
          <cell r="D723" t="str">
            <v>baa2</v>
          </cell>
          <cell r="E723" t="str">
            <v>baa2</v>
          </cell>
          <cell r="F723" t="str">
            <v>A2</v>
          </cell>
          <cell r="G723" t="str">
            <v>Foreign Currency Long Term Deposit Rating</v>
          </cell>
          <cell r="H723" t="str">
            <v>Stable</v>
          </cell>
          <cell r="I723">
            <v>66661306.667333998</v>
          </cell>
          <cell r="J723" t="str">
            <v>2013 YE</v>
          </cell>
          <cell r="K723" t="str">
            <v>C</v>
          </cell>
        </row>
        <row r="724">
          <cell r="A724" t="str">
            <v>Chang Hwa Commercial Bank</v>
          </cell>
          <cell r="B724" t="str">
            <v>Taiwan</v>
          </cell>
          <cell r="C724" t="str">
            <v>D+</v>
          </cell>
          <cell r="D724" t="str">
            <v>ba1</v>
          </cell>
          <cell r="E724" t="str">
            <v>ba1</v>
          </cell>
          <cell r="F724" t="str">
            <v>A3</v>
          </cell>
          <cell r="G724" t="str">
            <v>Foreign Currency Long Term Deposit Rating</v>
          </cell>
          <cell r="H724" t="str">
            <v>Stable</v>
          </cell>
          <cell r="I724">
            <v>57042150.573282503</v>
          </cell>
          <cell r="J724" t="str">
            <v>2013 YE</v>
          </cell>
          <cell r="K724" t="str">
            <v>C</v>
          </cell>
        </row>
        <row r="725">
          <cell r="A725" t="str">
            <v>CTBC Bank Co., Ltd.</v>
          </cell>
          <cell r="B725" t="str">
            <v>Taiwan</v>
          </cell>
          <cell r="C725" t="str">
            <v>C-</v>
          </cell>
          <cell r="D725" t="str">
            <v>baa2</v>
          </cell>
          <cell r="E725" t="str">
            <v>baa2</v>
          </cell>
          <cell r="F725" t="str">
            <v>A2</v>
          </cell>
          <cell r="G725" t="str">
            <v>Foreign Currency Long Term Deposit Rating</v>
          </cell>
          <cell r="H725" t="str">
            <v>Negative</v>
          </cell>
          <cell r="I725">
            <v>72318495.494198799</v>
          </cell>
          <cell r="J725" t="str">
            <v>2013 YE</v>
          </cell>
          <cell r="K725" t="str">
            <v>C</v>
          </cell>
        </row>
        <row r="726">
          <cell r="A726" t="str">
            <v>E. Sun Commercial Bank, Ltd.</v>
          </cell>
          <cell r="B726" t="str">
            <v>Taiwan</v>
          </cell>
          <cell r="C726" t="str">
            <v>D+</v>
          </cell>
          <cell r="D726" t="str">
            <v>baa3</v>
          </cell>
          <cell r="E726" t="str">
            <v>baa3</v>
          </cell>
          <cell r="F726" t="str">
            <v>Baa1</v>
          </cell>
          <cell r="G726" t="str">
            <v>Foreign Currency Long Term Deposit Rating</v>
          </cell>
          <cell r="H726" t="str">
            <v>Stable</v>
          </cell>
          <cell r="I726">
            <v>45931296.589282602</v>
          </cell>
          <cell r="J726" t="str">
            <v>2013 YE</v>
          </cell>
          <cell r="K726" t="str">
            <v>C</v>
          </cell>
        </row>
        <row r="727">
          <cell r="A727" t="str">
            <v>First Commercial Bank</v>
          </cell>
          <cell r="B727" t="str">
            <v>Taiwan</v>
          </cell>
          <cell r="C727" t="str">
            <v>D+</v>
          </cell>
          <cell r="D727" t="str">
            <v>ba1</v>
          </cell>
          <cell r="E727" t="str">
            <v>ba1</v>
          </cell>
          <cell r="F727" t="str">
            <v>A3</v>
          </cell>
          <cell r="G727" t="str">
            <v>Foreign Currency Long Term Deposit Rating</v>
          </cell>
          <cell r="H727" t="str">
            <v>Stable</v>
          </cell>
          <cell r="I727">
            <v>74041097.565996006</v>
          </cell>
          <cell r="J727" t="str">
            <v>2013 YE</v>
          </cell>
          <cell r="K727" t="str">
            <v>C</v>
          </cell>
        </row>
        <row r="728">
          <cell r="A728" t="str">
            <v>Hua Nan Commercial Bank Ltd.</v>
          </cell>
          <cell r="B728" t="str">
            <v>Taiwan</v>
          </cell>
          <cell r="C728" t="str">
            <v>D+</v>
          </cell>
          <cell r="D728" t="str">
            <v>ba1</v>
          </cell>
          <cell r="E728" t="str">
            <v>ba1</v>
          </cell>
          <cell r="F728" t="str">
            <v>A3</v>
          </cell>
          <cell r="G728" t="str">
            <v>Foreign Currency Long Term Deposit Rating</v>
          </cell>
          <cell r="H728" t="str">
            <v>Stable</v>
          </cell>
          <cell r="I728">
            <v>71054557.155076802</v>
          </cell>
          <cell r="J728" t="str">
            <v>2013 YE</v>
          </cell>
          <cell r="K728" t="str">
            <v>C</v>
          </cell>
        </row>
        <row r="729">
          <cell r="A729" t="str">
            <v>Land Bank of Taiwan</v>
          </cell>
          <cell r="B729" t="str">
            <v>Taiwan</v>
          </cell>
          <cell r="C729" t="str">
            <v>D</v>
          </cell>
          <cell r="D729" t="str">
            <v>ba2</v>
          </cell>
          <cell r="E729" t="str">
            <v>ba2</v>
          </cell>
          <cell r="F729" t="str">
            <v>Aa3</v>
          </cell>
          <cell r="G729" t="str">
            <v>Foreign Currency Long Term Deposit Rating</v>
          </cell>
          <cell r="H729" t="str">
            <v>Stable</v>
          </cell>
          <cell r="I729">
            <v>81245602.287029505</v>
          </cell>
          <cell r="J729" t="str">
            <v>2013 YE</v>
          </cell>
          <cell r="K729" t="str">
            <v>C</v>
          </cell>
        </row>
        <row r="730">
          <cell r="A730" t="str">
            <v>Mega International Commercial Bank</v>
          </cell>
          <cell r="B730" t="str">
            <v>Taiwan</v>
          </cell>
          <cell r="C730" t="str">
            <v>C-</v>
          </cell>
          <cell r="D730" t="str">
            <v>baa2</v>
          </cell>
          <cell r="E730" t="str">
            <v>baa2</v>
          </cell>
          <cell r="F730" t="str">
            <v>A1</v>
          </cell>
          <cell r="G730" t="str">
            <v>Foreign Currency Long Term Deposit Rating</v>
          </cell>
          <cell r="H730" t="str">
            <v>Stable</v>
          </cell>
          <cell r="I730">
            <v>94605827.876201704</v>
          </cell>
          <cell r="J730" t="str">
            <v>2013 YE</v>
          </cell>
          <cell r="K730" t="str">
            <v>C</v>
          </cell>
        </row>
        <row r="731">
          <cell r="A731" t="str">
            <v>Taipei Fubon Commercial Bank Co Ltd</v>
          </cell>
          <cell r="B731" t="str">
            <v>Taiwan</v>
          </cell>
          <cell r="C731" t="str">
            <v>C-</v>
          </cell>
          <cell r="D731" t="str">
            <v>baa2</v>
          </cell>
          <cell r="E731" t="str">
            <v>baa2</v>
          </cell>
          <cell r="F731" t="str">
            <v>A2</v>
          </cell>
          <cell r="G731" t="str">
            <v>Foreign Currency Long Term Deposit Rating</v>
          </cell>
          <cell r="H731" t="str">
            <v>Stable</v>
          </cell>
          <cell r="I731">
            <v>59246704.450600103</v>
          </cell>
          <cell r="J731" t="str">
            <v>2013 YE</v>
          </cell>
          <cell r="K731" t="str">
            <v>C</v>
          </cell>
        </row>
        <row r="732">
          <cell r="A732" t="str">
            <v>OJSC Bank Eskhata</v>
          </cell>
          <cell r="B732" t="str">
            <v>Tajikistan</v>
          </cell>
          <cell r="C732" t="str">
            <v>E+</v>
          </cell>
          <cell r="D732" t="str">
            <v>b3</v>
          </cell>
          <cell r="E732" t="str">
            <v>b3</v>
          </cell>
          <cell r="F732" t="str">
            <v>Caa2</v>
          </cell>
          <cell r="G732" t="str">
            <v>Foreign Currency Long Term Deposit Rating</v>
          </cell>
          <cell r="H732" t="str">
            <v>Stable</v>
          </cell>
          <cell r="I732">
            <v>149553.35573064</v>
          </cell>
          <cell r="J732" t="str">
            <v>2012 YE</v>
          </cell>
          <cell r="K732" t="str">
            <v>U</v>
          </cell>
        </row>
        <row r="733">
          <cell r="A733" t="str">
            <v>Bangkok Bank Public Company Limited</v>
          </cell>
          <cell r="B733" t="str">
            <v>Thailand</v>
          </cell>
          <cell r="C733" t="str">
            <v>C-</v>
          </cell>
          <cell r="D733" t="str">
            <v>baa2</v>
          </cell>
          <cell r="E733" t="str">
            <v>baa2</v>
          </cell>
          <cell r="F733" t="str">
            <v>Baa1</v>
          </cell>
          <cell r="G733" t="str">
            <v>Foreign Currency Long Term Deposit Rating</v>
          </cell>
          <cell r="H733" t="str">
            <v>Stable</v>
          </cell>
          <cell r="I733">
            <v>79017271.899557903</v>
          </cell>
          <cell r="J733" t="str">
            <v>2013 YE</v>
          </cell>
          <cell r="K733" t="str">
            <v>C</v>
          </cell>
        </row>
        <row r="734">
          <cell r="A734" t="str">
            <v>Bank of Ayudhya</v>
          </cell>
          <cell r="B734" t="str">
            <v>Thailand</v>
          </cell>
          <cell r="C734" t="str">
            <v>D+</v>
          </cell>
          <cell r="D734" t="str">
            <v>ba1</v>
          </cell>
          <cell r="E734" t="str">
            <v>baa2</v>
          </cell>
          <cell r="F734" t="str">
            <v>Baa1</v>
          </cell>
          <cell r="G734" t="str">
            <v>Foreign Currency Long Term Deposit Rating</v>
          </cell>
          <cell r="H734" t="str">
            <v>Stable</v>
          </cell>
          <cell r="I734">
            <v>35897203.074305102</v>
          </cell>
          <cell r="J734" t="str">
            <v>2013 YE</v>
          </cell>
          <cell r="K734" t="str">
            <v>C</v>
          </cell>
        </row>
        <row r="735">
          <cell r="A735" t="str">
            <v>CIMB Thai Bank Public Company Limited</v>
          </cell>
          <cell r="B735" t="str">
            <v>Thailand</v>
          </cell>
          <cell r="C735" t="str">
            <v>D</v>
          </cell>
          <cell r="D735" t="str">
            <v>ba2</v>
          </cell>
          <cell r="E735" t="str">
            <v>baa2</v>
          </cell>
          <cell r="F735" t="str">
            <v>Baa2</v>
          </cell>
          <cell r="G735" t="str">
            <v>Foreign Currency Long Term Deposit Rating</v>
          </cell>
          <cell r="H735" t="str">
            <v>Stable</v>
          </cell>
          <cell r="I735">
            <v>8510699.7618457694</v>
          </cell>
          <cell r="J735" t="str">
            <v>2013 YE</v>
          </cell>
          <cell r="K735" t="str">
            <v>C</v>
          </cell>
        </row>
        <row r="736">
          <cell r="A736" t="str">
            <v>Government Housing Bank of Thailand</v>
          </cell>
          <cell r="B736" t="str">
            <v>Thailand</v>
          </cell>
          <cell r="C736" t="str">
            <v>E+</v>
          </cell>
          <cell r="D736" t="str">
            <v>b1</v>
          </cell>
          <cell r="E736" t="str">
            <v>b1</v>
          </cell>
          <cell r="F736" t="str">
            <v>Baa1</v>
          </cell>
          <cell r="G736" t="str">
            <v>Foreign Currency Long Term Deposit Rating</v>
          </cell>
          <cell r="H736" t="str">
            <v>Stable</v>
          </cell>
          <cell r="I736">
            <v>24060004.857176501</v>
          </cell>
          <cell r="J736" t="str">
            <v>2012 YE</v>
          </cell>
          <cell r="K736" t="str">
            <v>C</v>
          </cell>
        </row>
        <row r="737">
          <cell r="A737" t="str">
            <v>KASIKORNBANK Public Company Limited</v>
          </cell>
          <cell r="B737" t="str">
            <v>Thailand</v>
          </cell>
          <cell r="C737" t="str">
            <v>C-</v>
          </cell>
          <cell r="D737" t="str">
            <v>baa2</v>
          </cell>
          <cell r="E737" t="str">
            <v>baa2</v>
          </cell>
          <cell r="F737" t="str">
            <v>Baa1</v>
          </cell>
          <cell r="G737" t="str">
            <v>Foreign Currency Long Term Deposit Rating</v>
          </cell>
          <cell r="H737" t="str">
            <v>Stable</v>
          </cell>
          <cell r="I737">
            <v>69690978.780324206</v>
          </cell>
          <cell r="J737" t="str">
            <v>2013 YE</v>
          </cell>
          <cell r="K737" t="str">
            <v>C</v>
          </cell>
        </row>
        <row r="738">
          <cell r="A738" t="str">
            <v>Krung Thai Bank Public Company Limited</v>
          </cell>
          <cell r="B738" t="str">
            <v>Thailand</v>
          </cell>
          <cell r="C738" t="str">
            <v>D</v>
          </cell>
          <cell r="D738" t="str">
            <v>ba2</v>
          </cell>
          <cell r="E738" t="str">
            <v>ba2</v>
          </cell>
          <cell r="F738" t="str">
            <v>Baa1</v>
          </cell>
          <cell r="G738" t="str">
            <v>Foreign Currency Long Term Deposit Rating</v>
          </cell>
          <cell r="H738" t="str">
            <v>Stable</v>
          </cell>
          <cell r="I738">
            <v>76529849.445476994</v>
          </cell>
          <cell r="J738" t="str">
            <v>2013 YE</v>
          </cell>
          <cell r="K738" t="str">
            <v>C</v>
          </cell>
        </row>
        <row r="739">
          <cell r="A739" t="str">
            <v>Siam Commercial Bank Public Company Limited</v>
          </cell>
          <cell r="B739" t="str">
            <v>Thailand</v>
          </cell>
          <cell r="C739" t="str">
            <v>C-</v>
          </cell>
          <cell r="D739" t="str">
            <v>baa2</v>
          </cell>
          <cell r="E739" t="str">
            <v>baa2</v>
          </cell>
          <cell r="F739" t="str">
            <v>Baa1</v>
          </cell>
          <cell r="G739" t="str">
            <v>Foreign Currency Long Term Deposit Rating</v>
          </cell>
          <cell r="H739" t="str">
            <v>Stable</v>
          </cell>
          <cell r="I739">
            <v>77121305.511819199</v>
          </cell>
          <cell r="J739" t="str">
            <v>2013 YE</v>
          </cell>
          <cell r="K739" t="str">
            <v>C</v>
          </cell>
        </row>
        <row r="740">
          <cell r="A740" t="str">
            <v>SME Development  Bank of Thailand</v>
          </cell>
          <cell r="B740" t="str">
            <v>Thailand</v>
          </cell>
          <cell r="C740" t="str">
            <v>E</v>
          </cell>
          <cell r="D740" t="str">
            <v>caa1</v>
          </cell>
          <cell r="E740" t="str">
            <v>caa1</v>
          </cell>
          <cell r="F740" t="str">
            <v>Baa2</v>
          </cell>
          <cell r="G740" t="str">
            <v>Foreign Currency Long Term Deposit Rating</v>
          </cell>
          <cell r="H740" t="str">
            <v>Stable(m)</v>
          </cell>
          <cell r="I740">
            <v>3232517.7117136898</v>
          </cell>
          <cell r="J740" t="str">
            <v>2012 YE</v>
          </cell>
          <cell r="K740" t="str">
            <v>C</v>
          </cell>
        </row>
        <row r="741">
          <cell r="A741" t="str">
            <v>Standard Chartered Bank (Thai) Public Co Ltd</v>
          </cell>
          <cell r="B741" t="str">
            <v>Thailand</v>
          </cell>
          <cell r="C741" t="str">
            <v>D+</v>
          </cell>
          <cell r="D741" t="str">
            <v>baa3</v>
          </cell>
          <cell r="E741" t="str">
            <v>a3</v>
          </cell>
          <cell r="F741" t="str">
            <v>Baa1</v>
          </cell>
          <cell r="G741" t="str">
            <v>Foreign Currency Long Term Deposit Rating</v>
          </cell>
          <cell r="H741" t="str">
            <v>Stable</v>
          </cell>
          <cell r="I741">
            <v>7747165.4488876397</v>
          </cell>
          <cell r="J741" t="str">
            <v>2013 YE</v>
          </cell>
          <cell r="K741" t="str">
            <v>C</v>
          </cell>
        </row>
        <row r="742">
          <cell r="A742" t="str">
            <v>TMB Bank Public Company Limited</v>
          </cell>
          <cell r="B742" t="str">
            <v>Thailand</v>
          </cell>
          <cell r="C742" t="str">
            <v>D-</v>
          </cell>
          <cell r="D742" t="str">
            <v>ba3</v>
          </cell>
          <cell r="E742" t="str">
            <v>ba3</v>
          </cell>
          <cell r="F742" t="str">
            <v>Baa3</v>
          </cell>
          <cell r="G742" t="str">
            <v>Foreign Currency Long Term Deposit Rating</v>
          </cell>
          <cell r="H742" t="str">
            <v>Stable</v>
          </cell>
          <cell r="I742">
            <v>23302861.174501602</v>
          </cell>
          <cell r="J742" t="str">
            <v>2013 YE</v>
          </cell>
          <cell r="K742" t="str">
            <v>C</v>
          </cell>
        </row>
        <row r="743">
          <cell r="A743" t="str">
            <v>United Overseas Bank (Thai) Public Co Ltd</v>
          </cell>
          <cell r="B743" t="str">
            <v>Thailand</v>
          </cell>
          <cell r="C743" t="str">
            <v>D</v>
          </cell>
          <cell r="D743" t="str">
            <v>ba2</v>
          </cell>
          <cell r="E743" t="str">
            <v>baa1</v>
          </cell>
          <cell r="F743" t="str">
            <v>Baa1</v>
          </cell>
          <cell r="G743" t="str">
            <v>Foreign Currency Long Term Deposit Rating</v>
          </cell>
          <cell r="H743" t="str">
            <v>Stable</v>
          </cell>
          <cell r="I743">
            <v>12412132.2308782</v>
          </cell>
          <cell r="J743" t="str">
            <v>2013 YE</v>
          </cell>
          <cell r="K743" t="str">
            <v>C</v>
          </cell>
        </row>
        <row r="744">
          <cell r="A744" t="str">
            <v>First Citizens Bank Limited</v>
          </cell>
          <cell r="B744" t="str">
            <v>Trinidad &amp; Tobago</v>
          </cell>
          <cell r="C744" t="str">
            <v>D+</v>
          </cell>
          <cell r="D744" t="str">
            <v>baa3</v>
          </cell>
          <cell r="E744" t="str">
            <v>baa3</v>
          </cell>
          <cell r="F744" t="str">
            <v>Baa1</v>
          </cell>
          <cell r="G744" t="str">
            <v>Foreign Currency Long Term Deposit Rating</v>
          </cell>
          <cell r="H744" t="str">
            <v>Stable</v>
          </cell>
          <cell r="I744">
            <v>5614189.9204886397</v>
          </cell>
          <cell r="J744" t="str">
            <v>2014 H1</v>
          </cell>
          <cell r="K744" t="str">
            <v>C</v>
          </cell>
        </row>
        <row r="745">
          <cell r="A745" t="str">
            <v>Amen Bank</v>
          </cell>
          <cell r="B745" t="str">
            <v>Tunisia</v>
          </cell>
          <cell r="C745" t="str">
            <v>E+</v>
          </cell>
          <cell r="D745" t="str">
            <v>b3</v>
          </cell>
          <cell r="E745" t="str">
            <v>b3</v>
          </cell>
          <cell r="F745" t="str">
            <v>B1</v>
          </cell>
          <cell r="G745" t="str">
            <v>Foreign Currency Long Term Deposit Rating</v>
          </cell>
          <cell r="H745" t="str">
            <v>Negative</v>
          </cell>
          <cell r="I745">
            <v>4351193.1620463599</v>
          </cell>
          <cell r="J745" t="str">
            <v>2013 H1</v>
          </cell>
          <cell r="K745" t="str">
            <v>U</v>
          </cell>
        </row>
        <row r="746">
          <cell r="A746" t="str">
            <v>Arab Tunisian Bank</v>
          </cell>
          <cell r="B746" t="str">
            <v>Tunisia</v>
          </cell>
          <cell r="C746" t="str">
            <v>E+</v>
          </cell>
          <cell r="D746" t="str">
            <v>b1</v>
          </cell>
          <cell r="E746" t="str">
            <v>ba3</v>
          </cell>
          <cell r="F746" t="str">
            <v>B1</v>
          </cell>
          <cell r="G746" t="str">
            <v>Foreign Currency Long Term Deposit Rating</v>
          </cell>
          <cell r="H746" t="str">
            <v>Negative(m)</v>
          </cell>
          <cell r="I746">
            <v>2962424.0422563502</v>
          </cell>
          <cell r="J746" t="str">
            <v>2013 YE</v>
          </cell>
          <cell r="K746" t="str">
            <v>U</v>
          </cell>
        </row>
        <row r="747">
          <cell r="A747" t="str">
            <v>Banque de Tunisie</v>
          </cell>
          <cell r="B747" t="str">
            <v>Tunisia</v>
          </cell>
          <cell r="C747" t="str">
            <v>E+</v>
          </cell>
          <cell r="D747" t="str">
            <v>b1</v>
          </cell>
          <cell r="E747" t="str">
            <v>b1</v>
          </cell>
          <cell r="F747" t="str">
            <v>B1</v>
          </cell>
          <cell r="G747" t="str">
            <v>Foreign Currency Long Term Deposit Rating</v>
          </cell>
          <cell r="H747" t="str">
            <v>Negative(m)</v>
          </cell>
          <cell r="I747">
            <v>2329872.1327503501</v>
          </cell>
          <cell r="J747" t="str">
            <v>2013 YE</v>
          </cell>
          <cell r="K747" t="str">
            <v>U</v>
          </cell>
        </row>
        <row r="748">
          <cell r="A748" t="str">
            <v>Banque Internationale Arabe de Tunisie</v>
          </cell>
          <cell r="B748" t="str">
            <v>Tunisia</v>
          </cell>
          <cell r="C748" t="str">
            <v>E+</v>
          </cell>
          <cell r="D748" t="str">
            <v>b2</v>
          </cell>
          <cell r="E748" t="str">
            <v>b2</v>
          </cell>
          <cell r="F748" t="str">
            <v>B1</v>
          </cell>
          <cell r="G748" t="str">
            <v>Foreign Currency Long Term Deposit Rating</v>
          </cell>
          <cell r="H748" t="str">
            <v>Negative(m)</v>
          </cell>
          <cell r="I748">
            <v>5323864.7069734503</v>
          </cell>
          <cell r="J748" t="str">
            <v>2013 YE</v>
          </cell>
          <cell r="K748" t="str">
            <v>U</v>
          </cell>
        </row>
        <row r="749">
          <cell r="A749" t="str">
            <v>Societe Tunisienne de Banque</v>
          </cell>
          <cell r="B749" t="str">
            <v>Tunisia</v>
          </cell>
          <cell r="C749" t="str">
            <v>E</v>
          </cell>
          <cell r="D749" t="str">
            <v>caa3</v>
          </cell>
          <cell r="E749" t="str">
            <v>caa3</v>
          </cell>
          <cell r="F749" t="str">
            <v>B1</v>
          </cell>
          <cell r="G749" t="str">
            <v>Foreign Currency Long Term Deposit Rating</v>
          </cell>
          <cell r="H749" t="str">
            <v>Negative</v>
          </cell>
          <cell r="I749">
            <v>4301647.7077260399</v>
          </cell>
          <cell r="J749" t="str">
            <v>2013 H1</v>
          </cell>
          <cell r="K749" t="str">
            <v>U</v>
          </cell>
        </row>
        <row r="750">
          <cell r="A750" t="str">
            <v>Akbank TAS</v>
          </cell>
          <cell r="B750" t="str">
            <v>Turkey</v>
          </cell>
          <cell r="C750" t="str">
            <v>D+</v>
          </cell>
          <cell r="D750" t="str">
            <v>ba1</v>
          </cell>
          <cell r="E750" t="str">
            <v>ba1</v>
          </cell>
          <cell r="F750" t="str">
            <v>Baa3</v>
          </cell>
          <cell r="G750" t="str">
            <v>Foreign Currency Long Term Deposit Rating</v>
          </cell>
          <cell r="H750" t="str">
            <v>Negative(m)</v>
          </cell>
          <cell r="I750">
            <v>90379041.163081706</v>
          </cell>
          <cell r="J750" t="str">
            <v>2013 YE</v>
          </cell>
          <cell r="K750" t="str">
            <v>C</v>
          </cell>
        </row>
        <row r="751">
          <cell r="A751" t="str">
            <v>Asya Katilim Bankasi A.S.</v>
          </cell>
          <cell r="B751" t="str">
            <v>Turkey</v>
          </cell>
          <cell r="C751" t="str">
            <v>D-</v>
          </cell>
          <cell r="D751" t="str">
            <v>ba3</v>
          </cell>
          <cell r="E751" t="str">
            <v>ba3</v>
          </cell>
          <cell r="F751" t="str">
            <v>Ba2</v>
          </cell>
          <cell r="G751" t="str">
            <v>Foreign Currency Long Term Deposit Rating</v>
          </cell>
          <cell r="H751" t="str">
            <v>Negative(m)</v>
          </cell>
          <cell r="I751">
            <v>12987489.0754562</v>
          </cell>
          <cell r="J751" t="str">
            <v>2013 YE</v>
          </cell>
          <cell r="K751" t="str">
            <v>C</v>
          </cell>
        </row>
        <row r="752">
          <cell r="A752" t="str">
            <v>Burgan Bank A.S.</v>
          </cell>
          <cell r="B752" t="str">
            <v>Turkey</v>
          </cell>
          <cell r="C752" t="str">
            <v>E+</v>
          </cell>
          <cell r="D752" t="str">
            <v>b2</v>
          </cell>
          <cell r="E752" t="str">
            <v>ba2</v>
          </cell>
          <cell r="F752" t="str">
            <v>Ba2</v>
          </cell>
          <cell r="G752" t="str">
            <v>Foreign Currency Long Term Deposit Rating</v>
          </cell>
          <cell r="H752" t="str">
            <v>Stable</v>
          </cell>
          <cell r="I752">
            <v>3399747.29948057</v>
          </cell>
          <cell r="J752" t="str">
            <v>2013 YE</v>
          </cell>
          <cell r="K752" t="str">
            <v>C</v>
          </cell>
        </row>
        <row r="753">
          <cell r="A753" t="str">
            <v>Denizbank A.S.</v>
          </cell>
          <cell r="B753" t="str">
            <v>Turkey</v>
          </cell>
          <cell r="C753" t="str">
            <v>D-</v>
          </cell>
          <cell r="D753" t="str">
            <v>ba3</v>
          </cell>
          <cell r="E753" t="str">
            <v>ba1</v>
          </cell>
          <cell r="F753" t="str">
            <v>Ba1</v>
          </cell>
          <cell r="G753" t="str">
            <v>Foreign Currency Long Term Deposit Rating</v>
          </cell>
          <cell r="H753" t="str">
            <v>Stable</v>
          </cell>
          <cell r="I753">
            <v>37080657.572949901</v>
          </cell>
          <cell r="J753" t="str">
            <v>2013 YE</v>
          </cell>
          <cell r="K753" t="str">
            <v>C</v>
          </cell>
        </row>
        <row r="754">
          <cell r="A754" t="str">
            <v>Finansbank AS</v>
          </cell>
          <cell r="B754" t="str">
            <v>Turkey</v>
          </cell>
          <cell r="C754" t="str">
            <v>E+</v>
          </cell>
          <cell r="D754" t="str">
            <v>b1</v>
          </cell>
          <cell r="E754" t="str">
            <v>b1</v>
          </cell>
          <cell r="F754" t="str">
            <v>Ba2</v>
          </cell>
          <cell r="G754" t="str">
            <v>Foreign Currency Long Term Deposit Rating</v>
          </cell>
          <cell r="H754" t="str">
            <v>Stable</v>
          </cell>
          <cell r="I754">
            <v>31607383.140826602</v>
          </cell>
          <cell r="J754" t="str">
            <v>2013 YE</v>
          </cell>
          <cell r="K754" t="str">
            <v>C</v>
          </cell>
        </row>
        <row r="755">
          <cell r="A755" t="str">
            <v>HSBC Bank A.S. (Turkey)</v>
          </cell>
          <cell r="B755" t="str">
            <v>Turkey</v>
          </cell>
          <cell r="C755" t="str">
            <v>D-</v>
          </cell>
          <cell r="D755" t="str">
            <v>ba3</v>
          </cell>
          <cell r="E755" t="str">
            <v>baa2</v>
          </cell>
          <cell r="F755" t="str">
            <v>Baa3</v>
          </cell>
          <cell r="G755" t="str">
            <v>Foreign Currency Long Term Deposit Rating</v>
          </cell>
          <cell r="H755" t="str">
            <v>Negative</v>
          </cell>
          <cell r="I755">
            <v>16876282.225758899</v>
          </cell>
          <cell r="J755" t="str">
            <v>2013 YE</v>
          </cell>
          <cell r="K755" t="str">
            <v>C</v>
          </cell>
        </row>
        <row r="756">
          <cell r="A756" t="str">
            <v>ING Bank A.S. (Turkey)</v>
          </cell>
          <cell r="B756" t="str">
            <v>Turkey</v>
          </cell>
          <cell r="C756" t="str">
            <v>D-</v>
          </cell>
          <cell r="D756" t="str">
            <v>ba3</v>
          </cell>
          <cell r="E756" t="str">
            <v>baa3</v>
          </cell>
          <cell r="F756" t="str">
            <v>Baa3</v>
          </cell>
          <cell r="G756" t="str">
            <v>Foreign Currency Long Term Deposit Rating</v>
          </cell>
          <cell r="H756" t="str">
            <v>Negative(m)</v>
          </cell>
          <cell r="I756">
            <v>16615138.1691602</v>
          </cell>
          <cell r="J756" t="str">
            <v>2013 YE</v>
          </cell>
          <cell r="K756" t="str">
            <v>C</v>
          </cell>
        </row>
        <row r="757">
          <cell r="A757" t="str">
            <v>Sekerbank T.A.S.</v>
          </cell>
          <cell r="B757" t="str">
            <v>Turkey</v>
          </cell>
          <cell r="C757" t="str">
            <v>D-</v>
          </cell>
          <cell r="D757" t="str">
            <v>ba3</v>
          </cell>
          <cell r="E757" t="str">
            <v>ba3</v>
          </cell>
          <cell r="F757" t="str">
            <v>Ba2</v>
          </cell>
          <cell r="G757" t="str">
            <v>Foreign Currency Long Term Deposit Rating</v>
          </cell>
          <cell r="H757" t="str">
            <v>Negative</v>
          </cell>
          <cell r="I757">
            <v>9022160.2017921098</v>
          </cell>
          <cell r="J757" t="str">
            <v>2013 YE</v>
          </cell>
          <cell r="K757" t="str">
            <v>C</v>
          </cell>
        </row>
        <row r="758">
          <cell r="A758" t="str">
            <v>T.C. Ziraat Bankasi</v>
          </cell>
          <cell r="B758" t="str">
            <v>Turkey</v>
          </cell>
          <cell r="C758" t="str">
            <v>D+</v>
          </cell>
          <cell r="D758" t="str">
            <v>ba1</v>
          </cell>
          <cell r="E758" t="str">
            <v>ba1</v>
          </cell>
          <cell r="F758" t="str">
            <v>Baa3</v>
          </cell>
          <cell r="G758" t="str">
            <v>Foreign Currency Long Term Deposit Rating</v>
          </cell>
          <cell r="H758" t="str">
            <v>Negative</v>
          </cell>
          <cell r="I758">
            <v>96592951.395013496</v>
          </cell>
          <cell r="J758" t="str">
            <v>2013 YE</v>
          </cell>
          <cell r="K758" t="str">
            <v>U</v>
          </cell>
        </row>
        <row r="759">
          <cell r="A759" t="str">
            <v>Turk Ekonomi Bankasi AS</v>
          </cell>
          <cell r="B759" t="str">
            <v>Turkey</v>
          </cell>
          <cell r="C759" t="str">
            <v>D</v>
          </cell>
          <cell r="D759" t="str">
            <v>ba2</v>
          </cell>
          <cell r="E759" t="str">
            <v>baa3</v>
          </cell>
          <cell r="F759" t="str">
            <v>Baa3</v>
          </cell>
          <cell r="G759" t="str">
            <v>Foreign Currency Long Term Deposit Rating</v>
          </cell>
          <cell r="H759" t="str">
            <v>Negative(m)</v>
          </cell>
          <cell r="I759">
            <v>25975809.428556301</v>
          </cell>
          <cell r="J759" t="str">
            <v>2013 YE</v>
          </cell>
          <cell r="K759" t="str">
            <v>C</v>
          </cell>
        </row>
        <row r="760">
          <cell r="A760" t="str">
            <v>Turkiye Garanti Bankasi AS</v>
          </cell>
          <cell r="B760" t="str">
            <v>Turkey</v>
          </cell>
          <cell r="C760" t="str">
            <v>D+</v>
          </cell>
          <cell r="D760" t="str">
            <v>ba1</v>
          </cell>
          <cell r="E760" t="str">
            <v>ba1</v>
          </cell>
          <cell r="F760" t="str">
            <v>Baa3</v>
          </cell>
          <cell r="G760" t="str">
            <v>Foreign Currency Long Term Deposit Rating</v>
          </cell>
          <cell r="H760" t="str">
            <v>Negative(m)</v>
          </cell>
          <cell r="I760">
            <v>101343159.02913301</v>
          </cell>
          <cell r="J760" t="str">
            <v>2013 YE</v>
          </cell>
          <cell r="K760" t="str">
            <v>C</v>
          </cell>
        </row>
        <row r="761">
          <cell r="A761" t="str">
            <v>Turkiye Halk Bankasi A.S.</v>
          </cell>
          <cell r="B761" t="str">
            <v>Turkey</v>
          </cell>
          <cell r="C761" t="str">
            <v>D+</v>
          </cell>
          <cell r="D761" t="str">
            <v>ba1</v>
          </cell>
          <cell r="E761" t="str">
            <v>ba1</v>
          </cell>
          <cell r="F761" t="str">
            <v>Baa3</v>
          </cell>
          <cell r="G761" t="str">
            <v>Foreign Currency Long Term Deposit Rating</v>
          </cell>
          <cell r="H761" t="str">
            <v>Negative(m)</v>
          </cell>
          <cell r="I761">
            <v>65767017.179839298</v>
          </cell>
          <cell r="J761" t="str">
            <v>2013 YE</v>
          </cell>
          <cell r="K761" t="str">
            <v>C</v>
          </cell>
        </row>
        <row r="762">
          <cell r="A762" t="str">
            <v>Turkiye Is Bankasi AS</v>
          </cell>
          <cell r="B762" t="str">
            <v>Turkey</v>
          </cell>
          <cell r="C762" t="str">
            <v>D+</v>
          </cell>
          <cell r="D762" t="str">
            <v>ba1</v>
          </cell>
          <cell r="E762" t="str">
            <v>ba1</v>
          </cell>
          <cell r="F762" t="str">
            <v>Baa3</v>
          </cell>
          <cell r="G762" t="str">
            <v>Foreign Currency Long Term Deposit Rating</v>
          </cell>
          <cell r="H762" t="str">
            <v>Negative(m)</v>
          </cell>
          <cell r="I762">
            <v>112459456.556931</v>
          </cell>
          <cell r="J762" t="str">
            <v>2013 YE</v>
          </cell>
          <cell r="K762" t="str">
            <v>C</v>
          </cell>
        </row>
        <row r="763">
          <cell r="A763" t="str">
            <v>Turkiye Sinai Kalkinma Bankasi A.S.</v>
          </cell>
          <cell r="B763" t="str">
            <v>Turkey</v>
          </cell>
          <cell r="C763" t="str">
            <v>D+</v>
          </cell>
          <cell r="D763" t="str">
            <v>ba1</v>
          </cell>
          <cell r="E763" t="str">
            <v>ba1</v>
          </cell>
          <cell r="F763" t="str">
            <v>Baa3</v>
          </cell>
          <cell r="G763" t="str">
            <v>Foreign Currency Long Term Issuer Rating</v>
          </cell>
          <cell r="H763" t="str">
            <v>Negative(m)</v>
          </cell>
          <cell r="I763">
            <v>6255162.2686481597</v>
          </cell>
          <cell r="J763" t="str">
            <v>2013 YE</v>
          </cell>
          <cell r="K763" t="str">
            <v>C</v>
          </cell>
        </row>
        <row r="764">
          <cell r="A764" t="str">
            <v>Turkiye Vakiflar Bankasi TAO</v>
          </cell>
          <cell r="B764" t="str">
            <v>Turkey</v>
          </cell>
          <cell r="C764" t="str">
            <v>D+</v>
          </cell>
          <cell r="D764" t="str">
            <v>ba1</v>
          </cell>
          <cell r="E764" t="str">
            <v>ba1</v>
          </cell>
          <cell r="F764" t="str">
            <v>Baa3</v>
          </cell>
          <cell r="G764" t="str">
            <v>Foreign Currency Long Term Deposit Rating</v>
          </cell>
          <cell r="H764" t="str">
            <v>Negative</v>
          </cell>
          <cell r="I764">
            <v>64839113.0514213</v>
          </cell>
          <cell r="J764" t="str">
            <v>2013 YE</v>
          </cell>
          <cell r="K764" t="str">
            <v>C</v>
          </cell>
        </row>
        <row r="765">
          <cell r="A765" t="str">
            <v>Yapi ve Kredi Bankasi AS</v>
          </cell>
          <cell r="B765" t="str">
            <v>Turkey</v>
          </cell>
          <cell r="C765" t="str">
            <v>D+</v>
          </cell>
          <cell r="D765" t="str">
            <v>ba1</v>
          </cell>
          <cell r="E765" t="str">
            <v>ba1</v>
          </cell>
          <cell r="F765" t="str">
            <v>Baa3</v>
          </cell>
          <cell r="G765" t="str">
            <v>Foreign Currency Long Term Deposit Rating</v>
          </cell>
          <cell r="H765" t="str">
            <v>Negative</v>
          </cell>
          <cell r="I765">
            <v>74384076.1441679</v>
          </cell>
          <cell r="J765" t="str">
            <v>2013 YE</v>
          </cell>
          <cell r="K765" t="str">
            <v>C</v>
          </cell>
        </row>
        <row r="766">
          <cell r="A766" t="str">
            <v>Bank Finance and Credit JSC</v>
          </cell>
          <cell r="B766" t="str">
            <v>Ukraine</v>
          </cell>
          <cell r="C766" t="str">
            <v>E</v>
          </cell>
          <cell r="D766" t="str">
            <v>caa3</v>
          </cell>
          <cell r="E766" t="str">
            <v>caa3</v>
          </cell>
          <cell r="F766" t="str">
            <v>Ca</v>
          </cell>
          <cell r="G766" t="str">
            <v>Foreign Currency Long Term Deposit Rating</v>
          </cell>
          <cell r="H766" t="str">
            <v>Negative</v>
          </cell>
          <cell r="I766">
            <v>2655533.8599327998</v>
          </cell>
          <cell r="J766" t="str">
            <v>2012 YE</v>
          </cell>
          <cell r="K766" t="str">
            <v>C</v>
          </cell>
        </row>
        <row r="767">
          <cell r="A767" t="str">
            <v>First Ukrainian International Bank, PJSC</v>
          </cell>
          <cell r="B767" t="str">
            <v>Ukraine</v>
          </cell>
          <cell r="C767" t="str">
            <v>E</v>
          </cell>
          <cell r="D767" t="str">
            <v>caa3</v>
          </cell>
          <cell r="E767" t="str">
            <v>caa3</v>
          </cell>
          <cell r="F767" t="str">
            <v>Ca</v>
          </cell>
          <cell r="G767" t="str">
            <v>Foreign Currency Long Term Deposit Rating</v>
          </cell>
          <cell r="H767" t="str">
            <v>Negative</v>
          </cell>
          <cell r="I767">
            <v>3870843.8267518799</v>
          </cell>
          <cell r="J767" t="str">
            <v>2013 YE</v>
          </cell>
          <cell r="K767" t="str">
            <v>U</v>
          </cell>
        </row>
        <row r="768">
          <cell r="A768" t="str">
            <v>OTP Bank (Ukraine)</v>
          </cell>
          <cell r="B768" t="str">
            <v>Ukraine</v>
          </cell>
          <cell r="C768" t="str">
            <v>E</v>
          </cell>
          <cell r="D768" t="str">
            <v>caa3</v>
          </cell>
          <cell r="E768" t="str">
            <v>caa1</v>
          </cell>
          <cell r="F768" t="str">
            <v>Ca</v>
          </cell>
          <cell r="G768" t="str">
            <v>Foreign Currency Long Term Deposit Rating</v>
          </cell>
          <cell r="H768" t="str">
            <v>Negative</v>
          </cell>
          <cell r="I768">
            <v>2677263.6731627998</v>
          </cell>
          <cell r="J768" t="str">
            <v>2012 YE</v>
          </cell>
          <cell r="K768" t="str">
            <v>C</v>
          </cell>
        </row>
        <row r="769">
          <cell r="A769" t="str">
            <v>Pivdennyi Bank, JSCB</v>
          </cell>
          <cell r="B769" t="str">
            <v>Ukraine</v>
          </cell>
          <cell r="C769" t="str">
            <v>E</v>
          </cell>
          <cell r="D769" t="str">
            <v>caa3</v>
          </cell>
          <cell r="E769" t="str">
            <v>caa3</v>
          </cell>
          <cell r="F769" t="str">
            <v>Ca</v>
          </cell>
          <cell r="G769" t="str">
            <v>Foreign Currency Long Term Deposit Rating</v>
          </cell>
          <cell r="H769" t="str">
            <v>Negative</v>
          </cell>
          <cell r="I769">
            <v>1661182.77259264</v>
          </cell>
          <cell r="J769" t="str">
            <v>2013 H1</v>
          </cell>
          <cell r="K769" t="str">
            <v>C</v>
          </cell>
        </row>
        <row r="770">
          <cell r="A770" t="str">
            <v>Privatbank</v>
          </cell>
          <cell r="B770" t="str">
            <v>Ukraine</v>
          </cell>
          <cell r="C770" t="str">
            <v>E</v>
          </cell>
          <cell r="D770" t="str">
            <v>caa3</v>
          </cell>
          <cell r="E770" t="str">
            <v>caa3</v>
          </cell>
          <cell r="F770" t="str">
            <v>Ca</v>
          </cell>
          <cell r="G770" t="str">
            <v>Foreign Currency Long Term Deposit Rating</v>
          </cell>
          <cell r="H770" t="str">
            <v>Negative</v>
          </cell>
          <cell r="I770">
            <v>22628410.445440002</v>
          </cell>
          <cell r="J770" t="str">
            <v>2013 H1</v>
          </cell>
          <cell r="K770" t="str">
            <v>C</v>
          </cell>
        </row>
        <row r="771">
          <cell r="A771" t="str">
            <v>Prominvestbank</v>
          </cell>
          <cell r="B771" t="str">
            <v>Ukraine</v>
          </cell>
          <cell r="C771" t="str">
            <v>E</v>
          </cell>
          <cell r="D771" t="str">
            <v>caa3</v>
          </cell>
          <cell r="E771" t="str">
            <v>caa2</v>
          </cell>
          <cell r="F771" t="str">
            <v>Ca</v>
          </cell>
          <cell r="G771" t="str">
            <v>Foreign Currency Long Term Deposit Rating</v>
          </cell>
          <cell r="H771" t="str">
            <v>Negative</v>
          </cell>
          <cell r="I771">
            <v>4742991.0852643996</v>
          </cell>
          <cell r="J771" t="str">
            <v>2012 YE</v>
          </cell>
          <cell r="K771" t="str">
            <v>C</v>
          </cell>
        </row>
        <row r="772">
          <cell r="A772" t="str">
            <v>Raiffeisen Bank Aval</v>
          </cell>
          <cell r="B772" t="str">
            <v>Ukraine</v>
          </cell>
          <cell r="C772" t="str">
            <v>E</v>
          </cell>
          <cell r="D772" t="str">
            <v>caa3</v>
          </cell>
          <cell r="E772" t="str">
            <v>caa2</v>
          </cell>
          <cell r="F772" t="str">
            <v>Ca</v>
          </cell>
          <cell r="G772" t="str">
            <v>Foreign Currency Long Term Deposit Rating</v>
          </cell>
          <cell r="H772" t="str">
            <v>Negative</v>
          </cell>
          <cell r="I772">
            <v>5714246.68923268</v>
          </cell>
          <cell r="J772" t="str">
            <v>2013 YE</v>
          </cell>
          <cell r="K772" t="str">
            <v>C</v>
          </cell>
        </row>
        <row r="773">
          <cell r="A773" t="str">
            <v>Savings Bank of Ukraine</v>
          </cell>
          <cell r="B773" t="str">
            <v>Ukraine</v>
          </cell>
          <cell r="C773" t="str">
            <v>E</v>
          </cell>
          <cell r="D773" t="str">
            <v>caa3</v>
          </cell>
          <cell r="E773" t="str">
            <v>caa3</v>
          </cell>
          <cell r="F773" t="str">
            <v>Ca</v>
          </cell>
          <cell r="G773" t="str">
            <v>Foreign Currency Long Term Deposit Rating</v>
          </cell>
          <cell r="H773" t="str">
            <v>Negative</v>
          </cell>
          <cell r="I773">
            <v>12342135.7079832</v>
          </cell>
          <cell r="J773" t="str">
            <v>2013 YE</v>
          </cell>
          <cell r="K773" t="str">
            <v>C</v>
          </cell>
        </row>
        <row r="774">
          <cell r="A774" t="str">
            <v>Subsidiary Bank Sberbank of Russia</v>
          </cell>
          <cell r="B774" t="str">
            <v>Ukraine</v>
          </cell>
          <cell r="C774" t="str">
            <v>E</v>
          </cell>
          <cell r="D774" t="str">
            <v>caa3</v>
          </cell>
          <cell r="E774" t="str">
            <v>caa1</v>
          </cell>
          <cell r="F774" t="str">
            <v>Ca</v>
          </cell>
          <cell r="G774" t="str">
            <v>Foreign Currency Long Term Deposit Rating</v>
          </cell>
          <cell r="H774" t="str">
            <v>Negative</v>
          </cell>
          <cell r="I774">
            <v>4250851.4620467396</v>
          </cell>
          <cell r="J774" t="str">
            <v>2013 YE</v>
          </cell>
          <cell r="K774" t="str">
            <v>C</v>
          </cell>
        </row>
        <row r="775">
          <cell r="A775" t="str">
            <v>Ukreximbank</v>
          </cell>
          <cell r="B775" t="str">
            <v>Ukraine</v>
          </cell>
          <cell r="C775" t="str">
            <v>E</v>
          </cell>
          <cell r="D775" t="str">
            <v>caa3</v>
          </cell>
          <cell r="E775" t="str">
            <v>caa3</v>
          </cell>
          <cell r="F775" t="str">
            <v>Ca</v>
          </cell>
          <cell r="G775" t="str">
            <v>Foreign Currency Long Term Deposit Rating</v>
          </cell>
          <cell r="H775" t="str">
            <v>Negative</v>
          </cell>
          <cell r="I775">
            <v>11319753.211520201</v>
          </cell>
          <cell r="J775" t="str">
            <v>2013 YE</v>
          </cell>
          <cell r="K775" t="str">
            <v>C</v>
          </cell>
        </row>
        <row r="776">
          <cell r="A776" t="str">
            <v>VAB Bank</v>
          </cell>
          <cell r="B776" t="str">
            <v>Ukraine</v>
          </cell>
          <cell r="C776" t="str">
            <v>E</v>
          </cell>
          <cell r="D776" t="str">
            <v>caa3</v>
          </cell>
          <cell r="E776" t="str">
            <v>caa3</v>
          </cell>
          <cell r="F776" t="str">
            <v>Ca</v>
          </cell>
          <cell r="G776" t="str">
            <v>Foreign Currency Long Term Deposit Rating</v>
          </cell>
          <cell r="H776" t="str">
            <v>Negative</v>
          </cell>
          <cell r="I776">
            <v>1610607</v>
          </cell>
          <cell r="J776" t="str">
            <v>2012 YE</v>
          </cell>
          <cell r="K776" t="str">
            <v>C</v>
          </cell>
        </row>
        <row r="777">
          <cell r="A777" t="str">
            <v>Abu Dhabi Commercial Bank</v>
          </cell>
          <cell r="B777" t="str">
            <v>United Arab Emirates</v>
          </cell>
          <cell r="C777" t="str">
            <v>D+</v>
          </cell>
          <cell r="D777" t="str">
            <v>ba1</v>
          </cell>
          <cell r="E777" t="str">
            <v>ba1</v>
          </cell>
          <cell r="F777" t="str">
            <v>A1</v>
          </cell>
          <cell r="G777" t="str">
            <v>Foreign Currency Long Term Deposit Rating</v>
          </cell>
          <cell r="H777" t="str">
            <v>Stable</v>
          </cell>
          <cell r="I777">
            <v>49861839.255177401</v>
          </cell>
          <cell r="J777" t="str">
            <v>2013 YE</v>
          </cell>
          <cell r="K777" t="str">
            <v>C</v>
          </cell>
        </row>
        <row r="778">
          <cell r="A778" t="str">
            <v>Abu Dhabi Islamic Bank</v>
          </cell>
          <cell r="B778" t="str">
            <v>United Arab Emirates</v>
          </cell>
          <cell r="C778" t="str">
            <v>D</v>
          </cell>
          <cell r="D778" t="str">
            <v>ba2</v>
          </cell>
          <cell r="E778" t="str">
            <v>ba2</v>
          </cell>
          <cell r="F778" t="str">
            <v>A2</v>
          </cell>
          <cell r="G778" t="str">
            <v>Foreign Currency Long Term Issuer Rating</v>
          </cell>
          <cell r="H778" t="str">
            <v>Stable</v>
          </cell>
          <cell r="I778">
            <v>28086165.468506899</v>
          </cell>
          <cell r="J778" t="str">
            <v>2013 YE</v>
          </cell>
          <cell r="K778" t="str">
            <v>C</v>
          </cell>
        </row>
        <row r="779">
          <cell r="A779" t="str">
            <v>Al Hilal Bank PJSC</v>
          </cell>
          <cell r="B779" t="str">
            <v>United Arab Emirates</v>
          </cell>
          <cell r="C779" t="str">
            <v>D</v>
          </cell>
          <cell r="D779" t="str">
            <v>ba2</v>
          </cell>
          <cell r="E779" t="str">
            <v>ba2</v>
          </cell>
          <cell r="F779" t="str">
            <v>A1</v>
          </cell>
          <cell r="G779" t="str">
            <v>Foreign Currency Long Term Issuer Rating</v>
          </cell>
          <cell r="H779" t="str">
            <v>Stable</v>
          </cell>
          <cell r="I779">
            <v>10537779.720157599</v>
          </cell>
          <cell r="J779" t="str">
            <v>2013 YE</v>
          </cell>
          <cell r="K779" t="str">
            <v>C</v>
          </cell>
        </row>
        <row r="780">
          <cell r="A780" t="str">
            <v>Commercial Bank of Dubai PSC</v>
          </cell>
          <cell r="B780" t="str">
            <v>United Arab Emirates</v>
          </cell>
          <cell r="C780" t="str">
            <v>D+</v>
          </cell>
          <cell r="D780" t="str">
            <v>ba1</v>
          </cell>
          <cell r="E780" t="str">
            <v>ba1</v>
          </cell>
          <cell r="F780" t="str">
            <v>Baa1</v>
          </cell>
          <cell r="G780" t="str">
            <v>Foreign Currency Long Term Deposit Rating</v>
          </cell>
          <cell r="H780" t="str">
            <v>Stable</v>
          </cell>
          <cell r="I780">
            <v>12108954.777848899</v>
          </cell>
          <cell r="J780" t="str">
            <v>2013 YE</v>
          </cell>
          <cell r="K780" t="str">
            <v>C</v>
          </cell>
        </row>
        <row r="781">
          <cell r="A781" t="str">
            <v>Dubai Islamic Bank PJSC</v>
          </cell>
          <cell r="B781" t="str">
            <v>United Arab Emirates</v>
          </cell>
          <cell r="C781" t="str">
            <v>D-</v>
          </cell>
          <cell r="D781" t="str">
            <v>ba3</v>
          </cell>
          <cell r="E781" t="str">
            <v>ba3</v>
          </cell>
          <cell r="F781" t="str">
            <v>Baa1</v>
          </cell>
          <cell r="G781" t="str">
            <v>Foreign Currency Long Term Issuer Rating</v>
          </cell>
          <cell r="H781" t="str">
            <v>Stable</v>
          </cell>
          <cell r="I781">
            <v>30843991.6975554</v>
          </cell>
          <cell r="J781" t="str">
            <v>2013 YE</v>
          </cell>
          <cell r="K781" t="str">
            <v>C</v>
          </cell>
        </row>
        <row r="782">
          <cell r="A782" t="str">
            <v>Emirates NBD PJSC</v>
          </cell>
          <cell r="B782" t="str">
            <v>United Arab Emirates</v>
          </cell>
          <cell r="C782" t="str">
            <v>D</v>
          </cell>
          <cell r="D782" t="str">
            <v>ba2</v>
          </cell>
          <cell r="E782" t="str">
            <v>ba2</v>
          </cell>
          <cell r="F782" t="str">
            <v>Baa1</v>
          </cell>
          <cell r="G782" t="str">
            <v>Foreign Currency Long Term Deposit Rating</v>
          </cell>
          <cell r="H782" t="str">
            <v>Stable</v>
          </cell>
          <cell r="I782">
            <v>93128579.968287796</v>
          </cell>
          <cell r="J782" t="str">
            <v>2013 YE</v>
          </cell>
          <cell r="K782" t="str">
            <v>C</v>
          </cell>
        </row>
        <row r="783">
          <cell r="A783" t="str">
            <v>First Gulf Bank</v>
          </cell>
          <cell r="B783" t="str">
            <v>United Arab Emirates</v>
          </cell>
          <cell r="C783" t="str">
            <v>C-</v>
          </cell>
          <cell r="D783" t="str">
            <v>baa2</v>
          </cell>
          <cell r="E783" t="str">
            <v>baa2</v>
          </cell>
          <cell r="F783" t="str">
            <v>A2</v>
          </cell>
          <cell r="G783" t="str">
            <v>Foreign Currency Long Term Deposit Rating</v>
          </cell>
          <cell r="H783" t="str">
            <v>Stable</v>
          </cell>
          <cell r="I783">
            <v>53098929.909413703</v>
          </cell>
          <cell r="J783" t="str">
            <v>2013 YE</v>
          </cell>
          <cell r="K783" t="str">
            <v>C</v>
          </cell>
        </row>
        <row r="784">
          <cell r="A784" t="str">
            <v>MashreqBank psc</v>
          </cell>
          <cell r="B784" t="str">
            <v>United Arab Emirates</v>
          </cell>
          <cell r="C784" t="str">
            <v>D+</v>
          </cell>
          <cell r="D784" t="str">
            <v>ba1</v>
          </cell>
          <cell r="E784" t="str">
            <v>ba1</v>
          </cell>
          <cell r="F784" t="str">
            <v>Baa2</v>
          </cell>
          <cell r="G784" t="str">
            <v>Foreign Currency Long Term Deposit Rating</v>
          </cell>
          <cell r="H784" t="str">
            <v>Stable</v>
          </cell>
          <cell r="I784">
            <v>24409178.8174471</v>
          </cell>
          <cell r="J784" t="str">
            <v>2013 YE</v>
          </cell>
          <cell r="K784" t="str">
            <v>C</v>
          </cell>
        </row>
        <row r="785">
          <cell r="A785" t="str">
            <v>National Bank of Abu Dhabi</v>
          </cell>
          <cell r="B785" t="str">
            <v>United Arab Emirates</v>
          </cell>
          <cell r="C785" t="str">
            <v>C</v>
          </cell>
          <cell r="D785" t="str">
            <v>a3</v>
          </cell>
          <cell r="E785" t="str">
            <v>a3</v>
          </cell>
          <cell r="F785" t="str">
            <v>Aa3</v>
          </cell>
          <cell r="G785" t="str">
            <v>Foreign Currency Long Term Deposit Rating</v>
          </cell>
          <cell r="H785" t="str">
            <v>Stable</v>
          </cell>
          <cell r="I785">
            <v>88500314.528208598</v>
          </cell>
          <cell r="J785" t="str">
            <v>2013 YE</v>
          </cell>
          <cell r="K785" t="str">
            <v>C</v>
          </cell>
        </row>
        <row r="786">
          <cell r="A786" t="str">
            <v>National Bank of Fujairah</v>
          </cell>
          <cell r="B786" t="str">
            <v>United Arab Emirates</v>
          </cell>
          <cell r="C786" t="str">
            <v>D+</v>
          </cell>
          <cell r="D786" t="str">
            <v>ba1</v>
          </cell>
          <cell r="E786" t="str">
            <v>ba1</v>
          </cell>
          <cell r="F786" t="str">
            <v>Baa1</v>
          </cell>
          <cell r="G786" t="str">
            <v>Foreign Currency Long Term Deposit Rating</v>
          </cell>
          <cell r="H786" t="str">
            <v>Stable</v>
          </cell>
          <cell r="I786">
            <v>5841382.7800969901</v>
          </cell>
          <cell r="J786" t="str">
            <v>2013 YE</v>
          </cell>
          <cell r="K786" t="str">
            <v>C</v>
          </cell>
        </row>
        <row r="787">
          <cell r="A787" t="str">
            <v>National Bank of Ras-Al-Khaimah</v>
          </cell>
          <cell r="B787" t="str">
            <v>United Arab Emirates</v>
          </cell>
          <cell r="C787" t="str">
            <v>D+</v>
          </cell>
          <cell r="D787" t="str">
            <v>baa3</v>
          </cell>
          <cell r="E787" t="str">
            <v>baa3</v>
          </cell>
          <cell r="F787" t="str">
            <v>Baa1</v>
          </cell>
          <cell r="G787" t="str">
            <v>Foreign Currency Long Term Deposit Rating</v>
          </cell>
          <cell r="H787" t="str">
            <v>Stable</v>
          </cell>
          <cell r="I787">
            <v>8202224.0489006899</v>
          </cell>
          <cell r="J787" t="str">
            <v>2013 YE</v>
          </cell>
          <cell r="K787" t="str">
            <v>C</v>
          </cell>
        </row>
        <row r="788">
          <cell r="A788" t="str">
            <v>Union National Bank PJSC</v>
          </cell>
          <cell r="B788" t="str">
            <v>United Arab Emirates</v>
          </cell>
          <cell r="C788" t="str">
            <v>D+</v>
          </cell>
          <cell r="D788" t="str">
            <v>baa3</v>
          </cell>
          <cell r="E788" t="str">
            <v>baa3</v>
          </cell>
          <cell r="F788" t="str">
            <v>A1</v>
          </cell>
          <cell r="G788" t="str">
            <v>Foreign Currency Long Term Deposit Rating</v>
          </cell>
          <cell r="H788" t="str">
            <v>Stable</v>
          </cell>
          <cell r="I788">
            <v>23835029.349651601</v>
          </cell>
          <cell r="J788" t="str">
            <v>2013 YE</v>
          </cell>
          <cell r="K788" t="str">
            <v>C</v>
          </cell>
        </row>
        <row r="789">
          <cell r="A789" t="str">
            <v>United Arab Bank PJSC</v>
          </cell>
          <cell r="B789" t="str">
            <v>United Arab Emirates</v>
          </cell>
          <cell r="C789" t="str">
            <v>D+</v>
          </cell>
          <cell r="D789" t="str">
            <v>baa3</v>
          </cell>
          <cell r="E789" t="str">
            <v>baa2</v>
          </cell>
          <cell r="F789" t="str">
            <v>Baa1</v>
          </cell>
          <cell r="G789" t="str">
            <v>Foreign Currency Long Term Deposit Rating</v>
          </cell>
          <cell r="H789" t="str">
            <v>Stable</v>
          </cell>
          <cell r="I789">
            <v>5867072.13478956</v>
          </cell>
          <cell r="J789" t="str">
            <v>2013 YE</v>
          </cell>
          <cell r="K789" t="str">
            <v>C</v>
          </cell>
        </row>
        <row r="790">
          <cell r="A790" t="str">
            <v>Bank of Ireland (UK) Plc</v>
          </cell>
          <cell r="B790" t="str">
            <v>United Kingdom</v>
          </cell>
          <cell r="C790" t="str">
            <v>E+</v>
          </cell>
          <cell r="D790" t="str">
            <v>b1</v>
          </cell>
          <cell r="E790" t="str">
            <v>b1</v>
          </cell>
          <cell r="F790" t="str">
            <v>B1</v>
          </cell>
          <cell r="G790" t="str">
            <v>Foreign Currency Long Term Deposit Rating</v>
          </cell>
          <cell r="H790" t="str">
            <v>Stable</v>
          </cell>
          <cell r="I790">
            <v>43260728.317100003</v>
          </cell>
          <cell r="J790" t="str">
            <v>2012 YE</v>
          </cell>
          <cell r="K790" t="str">
            <v>U</v>
          </cell>
        </row>
        <row r="791">
          <cell r="A791" t="str">
            <v>Bank of Scotland plc</v>
          </cell>
          <cell r="B791" t="str">
            <v>United Kingdom</v>
          </cell>
          <cell r="C791" t="str">
            <v>C-</v>
          </cell>
          <cell r="D791" t="str">
            <v>baa2</v>
          </cell>
          <cell r="E791" t="str">
            <v>baa1</v>
          </cell>
          <cell r="F791" t="str">
            <v>A1</v>
          </cell>
          <cell r="G791" t="str">
            <v>Foreign Currency Long Term Deposit Rating</v>
          </cell>
          <cell r="H791" t="str">
            <v>Negative(m)</v>
          </cell>
          <cell r="I791">
            <v>941437962.48995996</v>
          </cell>
          <cell r="J791" t="str">
            <v>2013 YE</v>
          </cell>
          <cell r="K791" t="str">
            <v>C</v>
          </cell>
        </row>
        <row r="792">
          <cell r="A792" t="str">
            <v>Barclays Bank PLC</v>
          </cell>
          <cell r="B792" t="str">
            <v>United Kingdom</v>
          </cell>
          <cell r="C792" t="str">
            <v>C-</v>
          </cell>
          <cell r="D792" t="str">
            <v>baa2</v>
          </cell>
          <cell r="E792" t="str">
            <v>baa2</v>
          </cell>
          <cell r="F792" t="str">
            <v>A2</v>
          </cell>
          <cell r="G792" t="str">
            <v>Foreign Currency Long Term Deposit Rating</v>
          </cell>
          <cell r="H792" t="str">
            <v>Negative(m)</v>
          </cell>
          <cell r="I792">
            <v>1616776251.9126301</v>
          </cell>
          <cell r="J792" t="str">
            <v>2013 YE</v>
          </cell>
          <cell r="K792" t="str">
            <v>C</v>
          </cell>
        </row>
        <row r="793">
          <cell r="A793" t="str">
            <v>Close Brothers Ltd.</v>
          </cell>
          <cell r="B793" t="str">
            <v>United Kingdom</v>
          </cell>
          <cell r="C793" t="str">
            <v>C</v>
          </cell>
          <cell r="D793" t="str">
            <v>a3</v>
          </cell>
          <cell r="E793" t="str">
            <v>a3</v>
          </cell>
          <cell r="F793" t="str">
            <v>A3</v>
          </cell>
          <cell r="G793" t="str">
            <v>Foreign Currency Long Term Deposit Rating</v>
          </cell>
          <cell r="H793" t="str">
            <v>Stable</v>
          </cell>
          <cell r="I793">
            <v>9120540.9177599996</v>
          </cell>
          <cell r="J793" t="str">
            <v>2013 YE</v>
          </cell>
          <cell r="K793" t="str">
            <v>C</v>
          </cell>
        </row>
        <row r="794">
          <cell r="A794" t="str">
            <v>Clydesdale Bank plc</v>
          </cell>
          <cell r="B794" t="str">
            <v>United Kingdom</v>
          </cell>
          <cell r="C794" t="str">
            <v>D+</v>
          </cell>
          <cell r="D794" t="str">
            <v>ba1</v>
          </cell>
          <cell r="E794" t="str">
            <v>baa2</v>
          </cell>
          <cell r="F794" t="str">
            <v>Baa2</v>
          </cell>
          <cell r="G794" t="str">
            <v>Foreign Currency Long Term Deposit Rating</v>
          </cell>
          <cell r="H794" t="str">
            <v>Stable</v>
          </cell>
          <cell r="I794">
            <v>61264024.70696</v>
          </cell>
          <cell r="J794" t="str">
            <v>2014 H1</v>
          </cell>
          <cell r="K794" t="str">
            <v>C</v>
          </cell>
        </row>
        <row r="795">
          <cell r="A795" t="str">
            <v>Co-Operative Bank Plc</v>
          </cell>
          <cell r="B795" t="str">
            <v>United Kingdom</v>
          </cell>
          <cell r="C795" t="str">
            <v>E</v>
          </cell>
          <cell r="D795" t="str">
            <v>ca</v>
          </cell>
          <cell r="E795" t="str">
            <v>ca</v>
          </cell>
          <cell r="F795" t="str">
            <v>Caa2</v>
          </cell>
          <cell r="G795" t="str">
            <v>Foreign Currency Long Term Deposit Rating</v>
          </cell>
          <cell r="H795" t="str">
            <v>Negative(m)</v>
          </cell>
          <cell r="I795">
            <v>71875217.208663002</v>
          </cell>
          <cell r="J795" t="str">
            <v>2013 YE</v>
          </cell>
          <cell r="K795" t="str">
            <v>C</v>
          </cell>
        </row>
        <row r="796">
          <cell r="A796" t="str">
            <v>Coventry Building Society</v>
          </cell>
          <cell r="B796" t="str">
            <v>United Kingdom</v>
          </cell>
          <cell r="C796" t="str">
            <v>C</v>
          </cell>
          <cell r="D796" t="str">
            <v>a3</v>
          </cell>
          <cell r="E796" t="str">
            <v>a3</v>
          </cell>
          <cell r="F796" t="str">
            <v>A3</v>
          </cell>
          <cell r="G796" t="str">
            <v>Foreign Currency Long Term Deposit Rating</v>
          </cell>
          <cell r="H796" t="str">
            <v>Stable</v>
          </cell>
          <cell r="I796">
            <v>46794805.854938999</v>
          </cell>
          <cell r="J796" t="str">
            <v>2013 YE</v>
          </cell>
          <cell r="K796" t="str">
            <v>C</v>
          </cell>
        </row>
        <row r="797">
          <cell r="A797" t="str">
            <v>Goldman Sachs International Bank</v>
          </cell>
          <cell r="B797" t="str">
            <v>United Kingdom</v>
          </cell>
          <cell r="C797" t="str">
            <v>D+</v>
          </cell>
          <cell r="D797" t="str">
            <v>baa3</v>
          </cell>
          <cell r="E797" t="str">
            <v>baa1</v>
          </cell>
          <cell r="F797" t="str">
            <v>A2</v>
          </cell>
          <cell r="G797" t="str">
            <v>Foreign Currency Long Term Deposit Rating</v>
          </cell>
          <cell r="H797" t="str">
            <v>Stable</v>
          </cell>
          <cell r="I797">
            <v>47627495</v>
          </cell>
          <cell r="J797" t="str">
            <v>2013 YE</v>
          </cell>
          <cell r="K797" t="str">
            <v>U</v>
          </cell>
        </row>
        <row r="798">
          <cell r="A798" t="str">
            <v>HSBC Bank plc</v>
          </cell>
          <cell r="B798" t="str">
            <v>United Kingdom</v>
          </cell>
          <cell r="C798" t="str">
            <v>C</v>
          </cell>
          <cell r="D798" t="str">
            <v>a3</v>
          </cell>
          <cell r="E798" t="str">
            <v>a1</v>
          </cell>
          <cell r="F798" t="str">
            <v>Aa3</v>
          </cell>
          <cell r="G798" t="str">
            <v>Foreign Currency Long Term Deposit Rating</v>
          </cell>
          <cell r="H798" t="str">
            <v>Negative(m)</v>
          </cell>
          <cell r="I798">
            <v>1132401408.3692999</v>
          </cell>
          <cell r="J798" t="str">
            <v>2013 YE</v>
          </cell>
          <cell r="K798" t="str">
            <v>C</v>
          </cell>
        </row>
        <row r="799">
          <cell r="A799" t="str">
            <v>ICICI Bank UK Plc.</v>
          </cell>
          <cell r="B799" t="str">
            <v>United Kingdom</v>
          </cell>
          <cell r="C799" t="str">
            <v>D</v>
          </cell>
          <cell r="D799" t="str">
            <v>ba2</v>
          </cell>
          <cell r="E799" t="str">
            <v>baa3</v>
          </cell>
          <cell r="F799" t="str">
            <v>Baa3</v>
          </cell>
          <cell r="G799" t="str">
            <v>Foreign Currency Long Term Deposit Rating</v>
          </cell>
          <cell r="H799" t="str">
            <v>Stable</v>
          </cell>
          <cell r="I799">
            <v>3587306</v>
          </cell>
          <cell r="J799" t="str">
            <v>2012 YE</v>
          </cell>
          <cell r="K799" t="str">
            <v>C</v>
          </cell>
        </row>
        <row r="800">
          <cell r="A800" t="str">
            <v>Investec Bank Plc</v>
          </cell>
          <cell r="B800" t="str">
            <v>United Kingdom</v>
          </cell>
          <cell r="C800" t="str">
            <v>D+</v>
          </cell>
          <cell r="D800" t="str">
            <v>baa3</v>
          </cell>
          <cell r="E800" t="str">
            <v>baa3</v>
          </cell>
          <cell r="F800" t="str">
            <v>Baa3</v>
          </cell>
          <cell r="G800" t="str">
            <v>Foreign Currency Long Term Deposit Rating</v>
          </cell>
          <cell r="H800" t="str">
            <v>Stable</v>
          </cell>
          <cell r="I800">
            <v>33003407.167739999</v>
          </cell>
          <cell r="J800" t="str">
            <v>2013 H1</v>
          </cell>
          <cell r="K800" t="str">
            <v>C</v>
          </cell>
        </row>
        <row r="801">
          <cell r="A801" t="str">
            <v>Leeds Building Society</v>
          </cell>
          <cell r="B801" t="str">
            <v>United Kingdom</v>
          </cell>
          <cell r="C801" t="str">
            <v>C</v>
          </cell>
          <cell r="D801" t="str">
            <v>a3</v>
          </cell>
          <cell r="E801" t="str">
            <v>a3</v>
          </cell>
          <cell r="F801" t="str">
            <v>A3</v>
          </cell>
          <cell r="G801" t="str">
            <v>Foreign Currency Long Term Deposit Rating</v>
          </cell>
          <cell r="H801" t="str">
            <v>Stable</v>
          </cell>
          <cell r="I801">
            <v>18540503.788986001</v>
          </cell>
          <cell r="J801" t="str">
            <v>2013 YE</v>
          </cell>
          <cell r="K801" t="str">
            <v>C</v>
          </cell>
        </row>
        <row r="802">
          <cell r="A802" t="str">
            <v>Lloyds Bank Plc</v>
          </cell>
          <cell r="B802" t="str">
            <v>United Kingdom</v>
          </cell>
          <cell r="C802" t="str">
            <v>C-</v>
          </cell>
          <cell r="D802" t="str">
            <v>baa1</v>
          </cell>
          <cell r="E802" t="str">
            <v>baa1</v>
          </cell>
          <cell r="F802" t="str">
            <v>A1</v>
          </cell>
          <cell r="G802" t="str">
            <v>Foreign Currency Long Term Deposit Rating</v>
          </cell>
          <cell r="H802" t="str">
            <v>Negative(m)</v>
          </cell>
          <cell r="I802">
            <v>1390160156.9327099</v>
          </cell>
          <cell r="J802" t="str">
            <v>2013 YE</v>
          </cell>
          <cell r="K802" t="str">
            <v>C</v>
          </cell>
        </row>
        <row r="803">
          <cell r="A803" t="str">
            <v>National Westminster Bank PLC</v>
          </cell>
          <cell r="B803" t="str">
            <v>United Kingdom</v>
          </cell>
          <cell r="C803" t="str">
            <v>D+</v>
          </cell>
          <cell r="D803" t="str">
            <v>ba1</v>
          </cell>
          <cell r="E803" t="str">
            <v>ba1</v>
          </cell>
          <cell r="F803" t="str">
            <v>Baa1</v>
          </cell>
          <cell r="G803" t="str">
            <v>Foreign Currency Long Term Deposit Rating</v>
          </cell>
          <cell r="H803" t="str">
            <v>Negative</v>
          </cell>
          <cell r="I803">
            <v>585421599.51180005</v>
          </cell>
          <cell r="J803" t="str">
            <v>2013 YE</v>
          </cell>
          <cell r="K803" t="str">
            <v>C</v>
          </cell>
        </row>
        <row r="804">
          <cell r="A804" t="str">
            <v>Nationwide Building Society</v>
          </cell>
          <cell r="B804" t="str">
            <v>United Kingdom</v>
          </cell>
          <cell r="C804" t="str">
            <v>C</v>
          </cell>
          <cell r="D804" t="str">
            <v>a3</v>
          </cell>
          <cell r="E804" t="str">
            <v>a3</v>
          </cell>
          <cell r="F804" t="str">
            <v>A2</v>
          </cell>
          <cell r="G804" t="str">
            <v>Foreign Currency Long Term Deposit Rating</v>
          </cell>
          <cell r="H804" t="str">
            <v>Negative(m)</v>
          </cell>
          <cell r="I804">
            <v>313083188.32404</v>
          </cell>
          <cell r="J804" t="str">
            <v>2013 H1</v>
          </cell>
          <cell r="K804" t="str">
            <v>C</v>
          </cell>
        </row>
        <row r="805">
          <cell r="A805" t="str">
            <v>Nottingham Building Society</v>
          </cell>
          <cell r="B805" t="str">
            <v>United Kingdom</v>
          </cell>
          <cell r="C805" t="str">
            <v>C-</v>
          </cell>
          <cell r="D805" t="str">
            <v>baa2</v>
          </cell>
          <cell r="E805" t="str">
            <v>baa2</v>
          </cell>
          <cell r="F805" t="str">
            <v>Baa2</v>
          </cell>
          <cell r="G805" t="str">
            <v>Foreign Currency Long Term Deposit Rating</v>
          </cell>
          <cell r="H805" t="str">
            <v>Stable</v>
          </cell>
          <cell r="I805">
            <v>4995114.0212970003</v>
          </cell>
          <cell r="J805" t="str">
            <v>2013 YE</v>
          </cell>
          <cell r="K805" t="str">
            <v>C</v>
          </cell>
        </row>
        <row r="806">
          <cell r="A806" t="str">
            <v>Principality Building Society</v>
          </cell>
          <cell r="B806" t="str">
            <v>United Kingdom</v>
          </cell>
          <cell r="C806" t="str">
            <v>D+</v>
          </cell>
          <cell r="D806" t="str">
            <v>ba1</v>
          </cell>
          <cell r="E806" t="str">
            <v>ba1</v>
          </cell>
          <cell r="F806" t="str">
            <v>Ba1</v>
          </cell>
          <cell r="G806" t="str">
            <v>Foreign Currency Long Term Deposit Rating</v>
          </cell>
          <cell r="H806" t="str">
            <v>Stable</v>
          </cell>
          <cell r="I806">
            <v>11690047.506123001</v>
          </cell>
          <cell r="J806" t="str">
            <v>2013 YE</v>
          </cell>
          <cell r="K806" t="str">
            <v>C</v>
          </cell>
        </row>
        <row r="807">
          <cell r="A807" t="str">
            <v>Royal Bank of Scotland plc</v>
          </cell>
          <cell r="B807" t="str">
            <v>United Kingdom</v>
          </cell>
          <cell r="C807" t="str">
            <v>D+</v>
          </cell>
          <cell r="D807" t="str">
            <v>ba1</v>
          </cell>
          <cell r="E807" t="str">
            <v>ba1</v>
          </cell>
          <cell r="F807" t="str">
            <v>Baa1</v>
          </cell>
          <cell r="G807" t="str">
            <v>Foreign Currency Long Term Deposit Rating</v>
          </cell>
          <cell r="H807" t="str">
            <v>Negative</v>
          </cell>
          <cell r="I807">
            <v>1195738440.5283301</v>
          </cell>
          <cell r="J807" t="str">
            <v>2013 YE</v>
          </cell>
          <cell r="K807" t="str">
            <v>C</v>
          </cell>
        </row>
        <row r="808">
          <cell r="A808" t="str">
            <v>Santander UK PLC</v>
          </cell>
          <cell r="B808" t="str">
            <v>United Kingdom</v>
          </cell>
          <cell r="C808" t="str">
            <v>C-</v>
          </cell>
          <cell r="D808" t="str">
            <v>baa1</v>
          </cell>
          <cell r="E808" t="str">
            <v>baa1</v>
          </cell>
          <cell r="F808" t="str">
            <v>A2</v>
          </cell>
          <cell r="G808" t="str">
            <v>Foreign Currency Long Term Deposit Rating</v>
          </cell>
          <cell r="H808" t="str">
            <v>Negative(m)</v>
          </cell>
          <cell r="I808">
            <v>416221407.79865998</v>
          </cell>
          <cell r="J808" t="str">
            <v>2013 YE</v>
          </cell>
          <cell r="K808" t="str">
            <v>C</v>
          </cell>
        </row>
        <row r="809">
          <cell r="A809" t="str">
            <v>Skipton Building Society</v>
          </cell>
          <cell r="B809" t="str">
            <v>United Kingdom</v>
          </cell>
          <cell r="C809" t="str">
            <v>D+</v>
          </cell>
          <cell r="D809" t="str">
            <v>ba1</v>
          </cell>
          <cell r="E809" t="str">
            <v>ba1</v>
          </cell>
          <cell r="F809" t="str">
            <v>Ba1</v>
          </cell>
          <cell r="G809" t="str">
            <v>Foreign Currency Long Term Deposit Rating</v>
          </cell>
          <cell r="H809" t="str">
            <v>Stable</v>
          </cell>
          <cell r="I809">
            <v>23993739.279261</v>
          </cell>
          <cell r="J809" t="str">
            <v>2013 YE</v>
          </cell>
          <cell r="K809" t="str">
            <v>C</v>
          </cell>
        </row>
        <row r="810">
          <cell r="A810" t="str">
            <v>Ulster Bank Limited</v>
          </cell>
          <cell r="B810" t="str">
            <v>United Kingdom</v>
          </cell>
          <cell r="C810" t="str">
            <v>E+</v>
          </cell>
          <cell r="D810" t="str">
            <v>b3</v>
          </cell>
          <cell r="E810" t="str">
            <v>baa3</v>
          </cell>
          <cell r="F810" t="str">
            <v>Baa3</v>
          </cell>
          <cell r="G810" t="str">
            <v>Foreign Currency Long Term Deposit Rating</v>
          </cell>
          <cell r="H810" t="str">
            <v>Negative(m)</v>
          </cell>
          <cell r="I810">
            <v>66551832.48906</v>
          </cell>
          <cell r="J810" t="str">
            <v>2013 YE</v>
          </cell>
          <cell r="K810" t="str">
            <v>C</v>
          </cell>
        </row>
        <row r="811">
          <cell r="A811" t="str">
            <v>VTB Capital plc</v>
          </cell>
          <cell r="B811" t="str">
            <v>United Kingdom</v>
          </cell>
          <cell r="C811" t="str">
            <v>D-</v>
          </cell>
          <cell r="D811" t="str">
            <v>ba3</v>
          </cell>
          <cell r="E811" t="str">
            <v>baa3</v>
          </cell>
          <cell r="F811" t="str">
            <v>Baa3</v>
          </cell>
          <cell r="G811" t="str">
            <v>Foreign Currency Long Term Deposit Rating</v>
          </cell>
          <cell r="H811" t="str">
            <v>Rating(s) Under Review</v>
          </cell>
          <cell r="I811">
            <v>8107611</v>
          </cell>
          <cell r="J811" t="str">
            <v>2013 YE</v>
          </cell>
          <cell r="K811" t="str">
            <v>C</v>
          </cell>
        </row>
        <row r="812">
          <cell r="A812" t="str">
            <v>West Bromwich Building Society</v>
          </cell>
          <cell r="B812" t="str">
            <v>United Kingdom</v>
          </cell>
          <cell r="C812" t="str">
            <v>E+</v>
          </cell>
          <cell r="D812" t="str">
            <v>b2</v>
          </cell>
          <cell r="E812" t="str">
            <v>b2</v>
          </cell>
          <cell r="F812" t="str">
            <v>B2</v>
          </cell>
          <cell r="G812" t="str">
            <v>Foreign Currency Long Term Deposit Rating</v>
          </cell>
          <cell r="H812" t="str">
            <v>Stable</v>
          </cell>
          <cell r="I812">
            <v>9643568.5063499995</v>
          </cell>
          <cell r="J812" t="str">
            <v>2013 H1</v>
          </cell>
          <cell r="K812" t="str">
            <v>C</v>
          </cell>
        </row>
        <row r="813">
          <cell r="A813" t="str">
            <v>Yorkshire Building Society</v>
          </cell>
          <cell r="B813" t="str">
            <v>United Kingdom</v>
          </cell>
          <cell r="C813" t="str">
            <v>C-</v>
          </cell>
          <cell r="D813" t="str">
            <v>baa1</v>
          </cell>
          <cell r="E813" t="str">
            <v>baa1</v>
          </cell>
          <cell r="F813" t="str">
            <v>Baa1</v>
          </cell>
          <cell r="G813" t="str">
            <v>Foreign Currency Long Term Deposit Rating</v>
          </cell>
          <cell r="H813" t="str">
            <v>Stable</v>
          </cell>
          <cell r="I813">
            <v>57063782.426922001</v>
          </cell>
          <cell r="J813" t="str">
            <v>2013 YE</v>
          </cell>
          <cell r="K813" t="str">
            <v>C</v>
          </cell>
        </row>
        <row r="814">
          <cell r="A814" t="str">
            <v>Amarillo National Bank</v>
          </cell>
          <cell r="B814" t="str">
            <v>United States</v>
          </cell>
          <cell r="C814" t="str">
            <v>C</v>
          </cell>
          <cell r="D814" t="str">
            <v>a3</v>
          </cell>
          <cell r="E814" t="str">
            <v>a3</v>
          </cell>
          <cell r="F814" t="str">
            <v>A3</v>
          </cell>
          <cell r="G814" t="str">
            <v>Local Currency Long Term Deposit Rating</v>
          </cell>
          <cell r="H814" t="str">
            <v>Stable</v>
          </cell>
          <cell r="I814">
            <v>3773640</v>
          </cell>
          <cell r="J814" t="str">
            <v>2013 YE</v>
          </cell>
          <cell r="K814" t="str">
            <v>C</v>
          </cell>
        </row>
        <row r="815">
          <cell r="A815" t="str">
            <v>Amegy Bank National Association</v>
          </cell>
          <cell r="B815" t="str">
            <v>United States</v>
          </cell>
          <cell r="C815" t="str">
            <v>D+</v>
          </cell>
          <cell r="D815" t="str">
            <v>baa3</v>
          </cell>
          <cell r="E815" t="str">
            <v>baa3</v>
          </cell>
          <cell r="F815" t="str">
            <v>Baa3</v>
          </cell>
          <cell r="G815" t="str">
            <v>Local Currency Long Term Deposit Rating</v>
          </cell>
          <cell r="H815" t="str">
            <v>Stable</v>
          </cell>
          <cell r="I815">
            <v>13620071</v>
          </cell>
          <cell r="J815" t="str">
            <v>2013 YE</v>
          </cell>
          <cell r="K815" t="str">
            <v>C</v>
          </cell>
        </row>
        <row r="816">
          <cell r="A816" t="str">
            <v>American Express Bank, FSB</v>
          </cell>
          <cell r="B816" t="str">
            <v>United States</v>
          </cell>
          <cell r="C816" t="str">
            <v>C+</v>
          </cell>
          <cell r="D816" t="str">
            <v>a2</v>
          </cell>
          <cell r="E816" t="str">
            <v>a2</v>
          </cell>
          <cell r="F816" t="str">
            <v>A2</v>
          </cell>
          <cell r="G816" t="str">
            <v>Local Currency Long Term Deposit Rating</v>
          </cell>
          <cell r="H816" t="str">
            <v>Stable</v>
          </cell>
          <cell r="I816">
            <v>38516497</v>
          </cell>
          <cell r="J816" t="str">
            <v>2013 YE</v>
          </cell>
          <cell r="K816" t="str">
            <v>C</v>
          </cell>
        </row>
        <row r="817">
          <cell r="A817" t="str">
            <v>American Express Centurion Bank</v>
          </cell>
          <cell r="B817" t="str">
            <v>United States</v>
          </cell>
          <cell r="C817" t="str">
            <v>C+</v>
          </cell>
          <cell r="D817" t="str">
            <v>a2</v>
          </cell>
          <cell r="E817" t="str">
            <v>a2</v>
          </cell>
          <cell r="F817" t="str">
            <v>A2</v>
          </cell>
          <cell r="G817" t="str">
            <v>Local Currency Long Term Deposit Rating</v>
          </cell>
          <cell r="H817" t="str">
            <v>Stable</v>
          </cell>
          <cell r="I817">
            <v>32308666</v>
          </cell>
          <cell r="J817" t="str">
            <v>2013 YE</v>
          </cell>
          <cell r="K817" t="str">
            <v>C</v>
          </cell>
        </row>
        <row r="818">
          <cell r="A818" t="str">
            <v>American Savings Bank, FSB</v>
          </cell>
          <cell r="B818" t="str">
            <v>United States</v>
          </cell>
          <cell r="C818" t="str">
            <v>C</v>
          </cell>
          <cell r="D818" t="str">
            <v>a3</v>
          </cell>
          <cell r="E818" t="str">
            <v>a3</v>
          </cell>
          <cell r="F818" t="str">
            <v>A3</v>
          </cell>
          <cell r="G818" t="str">
            <v>Local Currency Long Term Deposit Rating</v>
          </cell>
          <cell r="H818" t="str">
            <v>Stable</v>
          </cell>
          <cell r="I818">
            <v>5243824</v>
          </cell>
          <cell r="J818" t="str">
            <v>2013 YE</v>
          </cell>
          <cell r="K818" t="str">
            <v>C</v>
          </cell>
        </row>
        <row r="819">
          <cell r="A819" t="str">
            <v>Associated Bank, N.A.</v>
          </cell>
          <cell r="B819" t="str">
            <v>United States</v>
          </cell>
          <cell r="C819" t="str">
            <v>C</v>
          </cell>
          <cell r="D819" t="str">
            <v>a3</v>
          </cell>
          <cell r="E819" t="str">
            <v>a3</v>
          </cell>
          <cell r="F819" t="str">
            <v>A3</v>
          </cell>
          <cell r="G819" t="str">
            <v>Local Currency Long Term Deposit Rating</v>
          </cell>
          <cell r="H819" t="str">
            <v>Stable</v>
          </cell>
          <cell r="I819">
            <v>23932159</v>
          </cell>
          <cell r="J819" t="str">
            <v>2013 YE</v>
          </cell>
          <cell r="K819" t="str">
            <v>C</v>
          </cell>
        </row>
        <row r="820">
          <cell r="A820" t="str">
            <v>Astoria Bank</v>
          </cell>
          <cell r="B820" t="str">
            <v>United States</v>
          </cell>
          <cell r="C820" t="str">
            <v>C-</v>
          </cell>
          <cell r="D820" t="str">
            <v>baa1</v>
          </cell>
          <cell r="E820" t="str">
            <v>baa1</v>
          </cell>
          <cell r="F820" t="str">
            <v>Baa1</v>
          </cell>
          <cell r="G820" t="str">
            <v>Local Currency Long Term Deposit Rating</v>
          </cell>
          <cell r="H820" t="str">
            <v>Stable</v>
          </cell>
          <cell r="I820">
            <v>15732210</v>
          </cell>
          <cell r="J820" t="str">
            <v>2013 YE</v>
          </cell>
          <cell r="K820" t="str">
            <v>C</v>
          </cell>
        </row>
        <row r="821">
          <cell r="A821" t="str">
            <v>Banco Popular de Puerto Rico</v>
          </cell>
          <cell r="B821" t="str">
            <v>United States</v>
          </cell>
          <cell r="C821" t="str">
            <v>D-</v>
          </cell>
          <cell r="D821" t="str">
            <v>ba3</v>
          </cell>
          <cell r="E821" t="str">
            <v>ba3</v>
          </cell>
          <cell r="F821" t="str">
            <v>Ba3</v>
          </cell>
          <cell r="G821" t="str">
            <v>Local Currency Long Term Deposit Rating</v>
          </cell>
          <cell r="H821" t="str">
            <v>Negative</v>
          </cell>
          <cell r="I821">
            <v>26563000</v>
          </cell>
          <cell r="J821" t="str">
            <v>2013 YE</v>
          </cell>
          <cell r="K821" t="str">
            <v>C</v>
          </cell>
        </row>
        <row r="822">
          <cell r="A822" t="str">
            <v>Banco Santander Puerto Rico</v>
          </cell>
          <cell r="B822" t="str">
            <v>United States</v>
          </cell>
          <cell r="C822" t="str">
            <v>D</v>
          </cell>
          <cell r="D822" t="str">
            <v>ba2</v>
          </cell>
          <cell r="E822" t="str">
            <v>baa1</v>
          </cell>
          <cell r="F822" t="str">
            <v>Baa1</v>
          </cell>
          <cell r="G822" t="str">
            <v>Local Currency Long Term Deposit Rating</v>
          </cell>
          <cell r="H822" t="str">
            <v>Stable</v>
          </cell>
          <cell r="I822">
            <v>6664323</v>
          </cell>
          <cell r="J822" t="str">
            <v>2013 YE</v>
          </cell>
          <cell r="K822" t="str">
            <v>C</v>
          </cell>
        </row>
        <row r="823">
          <cell r="A823" t="str">
            <v>Bank of America, N.A.</v>
          </cell>
          <cell r="B823" t="str">
            <v>United States</v>
          </cell>
          <cell r="C823" t="str">
            <v>C-</v>
          </cell>
          <cell r="D823" t="str">
            <v>baa2</v>
          </cell>
          <cell r="E823" t="str">
            <v>baa2</v>
          </cell>
          <cell r="F823" t="str">
            <v>A2</v>
          </cell>
          <cell r="G823" t="str">
            <v>Local Currency Long Term Deposit Rating</v>
          </cell>
          <cell r="H823" t="str">
            <v>Stable</v>
          </cell>
          <cell r="I823">
            <v>1433716000</v>
          </cell>
          <cell r="J823" t="str">
            <v>2013 YE</v>
          </cell>
          <cell r="K823" t="str">
            <v>C</v>
          </cell>
        </row>
        <row r="824">
          <cell r="A824" t="str">
            <v>Bank of Hawaii</v>
          </cell>
          <cell r="B824" t="str">
            <v>United States</v>
          </cell>
          <cell r="C824" t="str">
            <v>B</v>
          </cell>
          <cell r="D824" t="str">
            <v>aa3</v>
          </cell>
          <cell r="E824" t="str">
            <v>aa3</v>
          </cell>
          <cell r="F824" t="str">
            <v>Aa3</v>
          </cell>
          <cell r="G824" t="str">
            <v>Local Currency Long Term Deposit Rating</v>
          </cell>
          <cell r="H824" t="str">
            <v>Stable</v>
          </cell>
          <cell r="I824">
            <v>14105528</v>
          </cell>
          <cell r="J824" t="str">
            <v>2013 YE</v>
          </cell>
          <cell r="K824" t="str">
            <v>C</v>
          </cell>
        </row>
        <row r="825">
          <cell r="A825" t="str">
            <v>Bank of New York Mellon (The)</v>
          </cell>
          <cell r="B825" t="str">
            <v>United States</v>
          </cell>
          <cell r="C825" t="str">
            <v>B-</v>
          </cell>
          <cell r="D825" t="str">
            <v>a1</v>
          </cell>
          <cell r="E825" t="str">
            <v>a1</v>
          </cell>
          <cell r="F825" t="str">
            <v>Aa2</v>
          </cell>
          <cell r="G825" t="str">
            <v>Local Currency Long Term Deposit Rating</v>
          </cell>
          <cell r="H825" t="str">
            <v>Stable</v>
          </cell>
          <cell r="I825">
            <v>296626000</v>
          </cell>
          <cell r="J825" t="str">
            <v>2013 YE</v>
          </cell>
          <cell r="K825" t="str">
            <v>C</v>
          </cell>
        </row>
        <row r="826">
          <cell r="A826" t="str">
            <v>Bank of the West</v>
          </cell>
          <cell r="B826" t="str">
            <v>United States</v>
          </cell>
          <cell r="C826" t="str">
            <v>C+</v>
          </cell>
          <cell r="D826" t="str">
            <v>a2</v>
          </cell>
          <cell r="E826" t="str">
            <v>a2</v>
          </cell>
          <cell r="F826" t="str">
            <v>A2</v>
          </cell>
          <cell r="G826" t="str">
            <v>Local Currency Long Term Deposit Rating</v>
          </cell>
          <cell r="H826" t="str">
            <v>Stable</v>
          </cell>
          <cell r="I826">
            <v>66467781</v>
          </cell>
          <cell r="J826" t="str">
            <v>2013 YE</v>
          </cell>
          <cell r="K826" t="str">
            <v>C</v>
          </cell>
        </row>
        <row r="827">
          <cell r="A827" t="str">
            <v>BankUnited, National Association</v>
          </cell>
          <cell r="B827" t="str">
            <v>United States</v>
          </cell>
          <cell r="C827" t="str">
            <v>D+</v>
          </cell>
          <cell r="D827" t="str">
            <v>baa3</v>
          </cell>
          <cell r="E827" t="str">
            <v>baa3</v>
          </cell>
          <cell r="F827" t="str">
            <v>Baa3</v>
          </cell>
          <cell r="G827" t="str">
            <v>Local Currency Long Term Deposit Rating</v>
          </cell>
          <cell r="H827" t="str">
            <v>Stable</v>
          </cell>
          <cell r="I827">
            <v>14874509</v>
          </cell>
          <cell r="J827" t="str">
            <v>2013 YE</v>
          </cell>
          <cell r="K827" t="str">
            <v>C</v>
          </cell>
        </row>
        <row r="828">
          <cell r="A828" t="str">
            <v>BMO Harris Bank National Association</v>
          </cell>
          <cell r="B828" t="str">
            <v>United States</v>
          </cell>
          <cell r="C828" t="str">
            <v>C</v>
          </cell>
          <cell r="D828" t="str">
            <v>a3</v>
          </cell>
          <cell r="E828" t="str">
            <v>a2</v>
          </cell>
          <cell r="F828" t="str">
            <v>A2</v>
          </cell>
          <cell r="G828" t="str">
            <v>Local Currency Long Term Deposit Rating</v>
          </cell>
          <cell r="H828" t="str">
            <v>Stable</v>
          </cell>
          <cell r="I828">
            <v>91286152</v>
          </cell>
          <cell r="J828" t="str">
            <v>2013 YE</v>
          </cell>
          <cell r="K828" t="str">
            <v>C</v>
          </cell>
        </row>
        <row r="829">
          <cell r="A829" t="str">
            <v>BMW Bank of North America</v>
          </cell>
          <cell r="B829" t="str">
            <v>United States</v>
          </cell>
          <cell r="C829" t="str">
            <v>C-</v>
          </cell>
          <cell r="D829" t="str">
            <v>baa2</v>
          </cell>
          <cell r="E829" t="str">
            <v>a2</v>
          </cell>
          <cell r="F829" t="str">
            <v>A2</v>
          </cell>
          <cell r="G829" t="str">
            <v>Local Currency Long Term Deposit Rating</v>
          </cell>
          <cell r="H829" t="str">
            <v>Stable</v>
          </cell>
          <cell r="I829">
            <v>9932699</v>
          </cell>
          <cell r="J829" t="str">
            <v>2013 YE</v>
          </cell>
          <cell r="K829" t="str">
            <v>C</v>
          </cell>
        </row>
        <row r="830">
          <cell r="A830" t="str">
            <v>BNY Mellon National Association</v>
          </cell>
          <cell r="B830" t="str">
            <v>United States</v>
          </cell>
          <cell r="C830" t="str">
            <v>B-</v>
          </cell>
          <cell r="D830" t="str">
            <v>a1</v>
          </cell>
          <cell r="E830" t="str">
            <v>a1</v>
          </cell>
          <cell r="F830" t="str">
            <v>Aa2</v>
          </cell>
          <cell r="G830" t="str">
            <v>Local Currency Long Term Deposit Rating</v>
          </cell>
          <cell r="H830" t="str">
            <v>Stable</v>
          </cell>
          <cell r="I830">
            <v>17765526</v>
          </cell>
          <cell r="J830" t="str">
            <v>2013 YE</v>
          </cell>
          <cell r="K830" t="str">
            <v>C</v>
          </cell>
        </row>
        <row r="831">
          <cell r="A831" t="str">
            <v>BNY Mellon Trust of Delaware</v>
          </cell>
          <cell r="B831" t="str">
            <v>United States</v>
          </cell>
          <cell r="C831" t="str">
            <v>B-</v>
          </cell>
          <cell r="D831" t="str">
            <v>a1</v>
          </cell>
          <cell r="E831" t="str">
            <v>a1</v>
          </cell>
          <cell r="F831" t="str">
            <v>Aa2</v>
          </cell>
          <cell r="G831" t="str">
            <v>Local Currency Long Term Deposit Rating</v>
          </cell>
          <cell r="H831" t="str">
            <v>Stable</v>
          </cell>
          <cell r="I831">
            <v>138803</v>
          </cell>
          <cell r="J831" t="str">
            <v>2013 YE</v>
          </cell>
          <cell r="K831" t="str">
            <v>C</v>
          </cell>
        </row>
        <row r="832">
          <cell r="A832" t="str">
            <v>BOKF, NA</v>
          </cell>
          <cell r="B832" t="str">
            <v>United States</v>
          </cell>
          <cell r="C832" t="str">
            <v>B-</v>
          </cell>
          <cell r="D832" t="str">
            <v>a1</v>
          </cell>
          <cell r="E832" t="str">
            <v>a1</v>
          </cell>
          <cell r="F832" t="str">
            <v>A1</v>
          </cell>
          <cell r="G832" t="str">
            <v>Local Currency Long Term Deposit Rating</v>
          </cell>
          <cell r="H832" t="str">
            <v>Stable</v>
          </cell>
          <cell r="I832">
            <v>26795278</v>
          </cell>
          <cell r="J832" t="str">
            <v>2013 YE</v>
          </cell>
          <cell r="K832" t="str">
            <v>C</v>
          </cell>
        </row>
        <row r="833">
          <cell r="A833" t="str">
            <v>Branch Banking and Trust Company</v>
          </cell>
          <cell r="B833" t="str">
            <v>United States</v>
          </cell>
          <cell r="C833" t="str">
            <v>B-</v>
          </cell>
          <cell r="D833" t="str">
            <v>a1</v>
          </cell>
          <cell r="E833" t="str">
            <v>a1</v>
          </cell>
          <cell r="F833" t="str">
            <v>A1</v>
          </cell>
          <cell r="G833" t="str">
            <v>Local Currency Long Term Deposit Rating</v>
          </cell>
          <cell r="H833" t="str">
            <v>Stable</v>
          </cell>
          <cell r="I833">
            <v>179126294</v>
          </cell>
          <cell r="J833" t="str">
            <v>2013 YE</v>
          </cell>
          <cell r="K833" t="str">
            <v>C</v>
          </cell>
        </row>
        <row r="834">
          <cell r="A834" t="str">
            <v>California Bank &amp; Trust</v>
          </cell>
          <cell r="B834" t="str">
            <v>United States</v>
          </cell>
          <cell r="C834" t="str">
            <v>D+</v>
          </cell>
          <cell r="D834" t="str">
            <v>baa3</v>
          </cell>
          <cell r="E834" t="str">
            <v>baa3</v>
          </cell>
          <cell r="F834" t="str">
            <v>Baa3</v>
          </cell>
          <cell r="G834" t="str">
            <v>Local Currency Long Term Deposit Rating</v>
          </cell>
          <cell r="H834" t="str">
            <v>Stable</v>
          </cell>
          <cell r="I834">
            <v>10923000</v>
          </cell>
          <cell r="J834" t="str">
            <v>2013 YE</v>
          </cell>
          <cell r="K834" t="str">
            <v>C</v>
          </cell>
        </row>
        <row r="835">
          <cell r="A835" t="str">
            <v>Capital One Bank (USA), N.A.</v>
          </cell>
          <cell r="B835" t="str">
            <v>United States</v>
          </cell>
          <cell r="C835" t="str">
            <v>C</v>
          </cell>
          <cell r="D835" t="str">
            <v>a3</v>
          </cell>
          <cell r="E835" t="str">
            <v>a3</v>
          </cell>
          <cell r="F835" t="str">
            <v>A3</v>
          </cell>
          <cell r="G835" t="str">
            <v>Local Currency Long Term Deposit Rating</v>
          </cell>
          <cell r="H835" t="str">
            <v>Stable</v>
          </cell>
          <cell r="I835">
            <v>81905574</v>
          </cell>
          <cell r="J835" t="str">
            <v>2013 YE</v>
          </cell>
          <cell r="K835" t="str">
            <v>C</v>
          </cell>
        </row>
        <row r="836">
          <cell r="A836" t="str">
            <v>Capital One, N.A.</v>
          </cell>
          <cell r="B836" t="str">
            <v>United States</v>
          </cell>
          <cell r="C836" t="str">
            <v>C</v>
          </cell>
          <cell r="D836" t="str">
            <v>a3</v>
          </cell>
          <cell r="E836" t="str">
            <v>a3</v>
          </cell>
          <cell r="F836" t="str">
            <v>A3</v>
          </cell>
          <cell r="G836" t="str">
            <v>Local Currency Long Term Deposit Rating</v>
          </cell>
          <cell r="H836" t="str">
            <v>Stable</v>
          </cell>
          <cell r="I836">
            <v>238482903</v>
          </cell>
          <cell r="J836" t="str">
            <v>2013 YE</v>
          </cell>
          <cell r="K836" t="str">
            <v>C</v>
          </cell>
        </row>
        <row r="837">
          <cell r="A837" t="str">
            <v>Chase Bank USA, National Association</v>
          </cell>
          <cell r="B837" t="str">
            <v>United States</v>
          </cell>
          <cell r="C837" t="str">
            <v>C-</v>
          </cell>
          <cell r="D837" t="str">
            <v>baa1</v>
          </cell>
          <cell r="E837" t="str">
            <v>a3</v>
          </cell>
          <cell r="F837" t="str">
            <v>Aa3</v>
          </cell>
          <cell r="G837" t="str">
            <v>Foreign Currency Long Term Senior Unsecured Rating</v>
          </cell>
          <cell r="H837" t="str">
            <v>Stable</v>
          </cell>
          <cell r="I837">
            <v>123041284</v>
          </cell>
          <cell r="J837" t="str">
            <v>2013 YE</v>
          </cell>
          <cell r="K837" t="str">
            <v>C</v>
          </cell>
        </row>
        <row r="838">
          <cell r="A838" t="str">
            <v>Citibank, N.A.</v>
          </cell>
          <cell r="B838" t="str">
            <v>United States</v>
          </cell>
          <cell r="C838" t="str">
            <v>C-</v>
          </cell>
          <cell r="D838" t="str">
            <v>baa2</v>
          </cell>
          <cell r="E838" t="str">
            <v>baa2</v>
          </cell>
          <cell r="F838" t="str">
            <v>A2</v>
          </cell>
          <cell r="G838" t="str">
            <v>Local Currency Long Term Deposit Rating</v>
          </cell>
          <cell r="H838" t="str">
            <v>Stable</v>
          </cell>
          <cell r="I838">
            <v>1346747000</v>
          </cell>
          <cell r="J838" t="str">
            <v>2013 YE</v>
          </cell>
          <cell r="K838" t="str">
            <v>C</v>
          </cell>
        </row>
        <row r="839">
          <cell r="A839" t="str">
            <v>Citizens Bank of Pennsylvania</v>
          </cell>
          <cell r="B839" t="str">
            <v>United States</v>
          </cell>
          <cell r="C839" t="str">
            <v>C</v>
          </cell>
          <cell r="D839" t="str">
            <v>a3</v>
          </cell>
          <cell r="E839" t="str">
            <v>a3</v>
          </cell>
          <cell r="F839" t="str">
            <v>A3</v>
          </cell>
          <cell r="G839" t="str">
            <v>Local Currency Long Term Deposit Rating</v>
          </cell>
          <cell r="H839" t="str">
            <v>Negative</v>
          </cell>
          <cell r="I839">
            <v>29098779</v>
          </cell>
          <cell r="J839" t="str">
            <v>2013 YE</v>
          </cell>
          <cell r="K839" t="str">
            <v>C</v>
          </cell>
        </row>
        <row r="840">
          <cell r="A840" t="str">
            <v>Citizens Bank, N.A.</v>
          </cell>
          <cell r="B840" t="str">
            <v>United States</v>
          </cell>
          <cell r="C840" t="str">
            <v>C</v>
          </cell>
          <cell r="D840" t="str">
            <v>a3</v>
          </cell>
          <cell r="E840" t="str">
            <v>a3</v>
          </cell>
          <cell r="F840" t="str">
            <v>A3</v>
          </cell>
          <cell r="G840" t="str">
            <v>Local Currency Long Term Deposit Rating</v>
          </cell>
          <cell r="H840" t="str">
            <v>Negative</v>
          </cell>
          <cell r="I840">
            <v>94716980</v>
          </cell>
          <cell r="J840" t="str">
            <v>2013 YE</v>
          </cell>
          <cell r="K840" t="str">
            <v>C</v>
          </cell>
        </row>
        <row r="841">
          <cell r="A841" t="str">
            <v>City National Bank</v>
          </cell>
          <cell r="B841" t="str">
            <v>United States</v>
          </cell>
          <cell r="C841" t="str">
            <v>C+</v>
          </cell>
          <cell r="D841" t="str">
            <v>a2</v>
          </cell>
          <cell r="E841" t="str">
            <v>a2</v>
          </cell>
          <cell r="F841" t="str">
            <v>A2</v>
          </cell>
          <cell r="G841" t="str">
            <v>Local Currency Long Term Deposit Rating</v>
          </cell>
          <cell r="H841" t="str">
            <v>Stable</v>
          </cell>
          <cell r="I841">
            <v>29373389</v>
          </cell>
          <cell r="J841" t="str">
            <v>2013 YE</v>
          </cell>
          <cell r="K841" t="str">
            <v>C</v>
          </cell>
        </row>
        <row r="842">
          <cell r="A842" t="str">
            <v>Comerica Bank</v>
          </cell>
          <cell r="B842" t="str">
            <v>United States</v>
          </cell>
          <cell r="C842" t="str">
            <v>C+</v>
          </cell>
          <cell r="D842" t="str">
            <v>a2</v>
          </cell>
          <cell r="E842" t="str">
            <v>a2</v>
          </cell>
          <cell r="F842" t="str">
            <v>A2</v>
          </cell>
          <cell r="G842" t="str">
            <v>Local Currency Long Term Deposit Rating</v>
          </cell>
          <cell r="H842" t="str">
            <v>Stable</v>
          </cell>
          <cell r="I842">
            <v>65201888</v>
          </cell>
          <cell r="J842" t="str">
            <v>2013 YE</v>
          </cell>
          <cell r="K842" t="str">
            <v>C</v>
          </cell>
        </row>
        <row r="843">
          <cell r="A843" t="str">
            <v>Commerce Bank</v>
          </cell>
          <cell r="B843" t="str">
            <v>United States</v>
          </cell>
          <cell r="C843" t="str">
            <v>B</v>
          </cell>
          <cell r="D843" t="str">
            <v>aa3</v>
          </cell>
          <cell r="E843" t="str">
            <v>aa3</v>
          </cell>
          <cell r="F843" t="str">
            <v>Aa3</v>
          </cell>
          <cell r="G843" t="str">
            <v>Local Currency Long Term Deposit Rating</v>
          </cell>
          <cell r="H843" t="str">
            <v>Stable</v>
          </cell>
          <cell r="I843">
            <v>22943132</v>
          </cell>
          <cell r="J843" t="str">
            <v>2013 YE</v>
          </cell>
          <cell r="K843" t="str">
            <v>C</v>
          </cell>
        </row>
        <row r="844">
          <cell r="A844" t="str">
            <v>Compass Bank</v>
          </cell>
          <cell r="B844" t="str">
            <v>United States</v>
          </cell>
          <cell r="C844" t="str">
            <v>C-</v>
          </cell>
          <cell r="D844" t="str">
            <v>baa2</v>
          </cell>
          <cell r="E844" t="str">
            <v>baa2</v>
          </cell>
          <cell r="F844" t="str">
            <v>Baa2</v>
          </cell>
          <cell r="G844" t="str">
            <v>Local Currency Long Term Deposit Rating</v>
          </cell>
          <cell r="H844" t="str">
            <v>Stable</v>
          </cell>
          <cell r="I844">
            <v>71737435</v>
          </cell>
          <cell r="J844" t="str">
            <v>2013 YE</v>
          </cell>
          <cell r="K844" t="str">
            <v>C</v>
          </cell>
        </row>
        <row r="845">
          <cell r="A845" t="str">
            <v>Deutsche Bank Trust Company Americas</v>
          </cell>
          <cell r="B845" t="str">
            <v>United States</v>
          </cell>
          <cell r="C845" t="str">
            <v>C+</v>
          </cell>
          <cell r="D845" t="str">
            <v>a2</v>
          </cell>
          <cell r="E845" t="str">
            <v>a2</v>
          </cell>
          <cell r="F845" t="str">
            <v>A2</v>
          </cell>
          <cell r="G845" t="str">
            <v>Local Currency Long Term Deposit Rating</v>
          </cell>
          <cell r="H845" t="str">
            <v>Rating(s) Under Review</v>
          </cell>
          <cell r="I845">
            <v>55759000</v>
          </cell>
          <cell r="J845" t="str">
            <v>2013 YE</v>
          </cell>
          <cell r="K845" t="str">
            <v>C</v>
          </cell>
        </row>
        <row r="846">
          <cell r="A846" t="str">
            <v>Deutsche Bank Trust Company Delaware</v>
          </cell>
          <cell r="B846" t="str">
            <v>United States</v>
          </cell>
          <cell r="C846" t="str">
            <v>C+</v>
          </cell>
          <cell r="D846" t="str">
            <v>a2</v>
          </cell>
          <cell r="E846" t="str">
            <v>a2</v>
          </cell>
          <cell r="F846" t="str">
            <v>A2</v>
          </cell>
          <cell r="G846" t="str">
            <v>Local Currency Long Term Deposit Rating</v>
          </cell>
          <cell r="H846" t="str">
            <v>Rating(s) Under Review</v>
          </cell>
          <cell r="I846">
            <v>448087</v>
          </cell>
          <cell r="J846" t="str">
            <v>2013 YE</v>
          </cell>
          <cell r="K846" t="str">
            <v>C</v>
          </cell>
        </row>
        <row r="847">
          <cell r="A847" t="str">
            <v>Discover Bank</v>
          </cell>
          <cell r="B847" t="str">
            <v>United States</v>
          </cell>
          <cell r="C847" t="str">
            <v>D+</v>
          </cell>
          <cell r="D847" t="str">
            <v>baa3</v>
          </cell>
          <cell r="E847" t="str">
            <v>baa3</v>
          </cell>
          <cell r="F847" t="str">
            <v>Baa3</v>
          </cell>
          <cell r="G847" t="str">
            <v>Local Currency Long Term Deposit Rating</v>
          </cell>
          <cell r="H847" t="str">
            <v>Stable</v>
          </cell>
          <cell r="I847">
            <v>77904358</v>
          </cell>
          <cell r="J847" t="str">
            <v>2013 YE</v>
          </cell>
          <cell r="K847" t="str">
            <v>C</v>
          </cell>
        </row>
        <row r="848">
          <cell r="A848" t="str">
            <v>E*TRADE Bank</v>
          </cell>
          <cell r="B848" t="str">
            <v>United States</v>
          </cell>
          <cell r="C848" t="str">
            <v>D</v>
          </cell>
          <cell r="D848" t="str">
            <v>ba2</v>
          </cell>
          <cell r="E848" t="str">
            <v>ba2</v>
          </cell>
          <cell r="F848" t="str">
            <v>Ba2</v>
          </cell>
          <cell r="G848" t="str">
            <v>Local Currency Long Term Deposit Rating</v>
          </cell>
          <cell r="H848" t="str">
            <v>Positive</v>
          </cell>
          <cell r="I848">
            <v>45084873</v>
          </cell>
          <cell r="J848" t="str">
            <v>2013 YE</v>
          </cell>
          <cell r="K848" t="str">
            <v>C</v>
          </cell>
        </row>
        <row r="849">
          <cell r="A849" t="str">
            <v>FIA Card Services, National Association</v>
          </cell>
          <cell r="B849" t="str">
            <v>United States</v>
          </cell>
          <cell r="C849" t="str">
            <v>D+</v>
          </cell>
          <cell r="D849" t="str">
            <v>ba1</v>
          </cell>
          <cell r="E849" t="str">
            <v>baa2</v>
          </cell>
          <cell r="F849" t="str">
            <v>A2</v>
          </cell>
          <cell r="G849" t="str">
            <v>Local Currency Long Term Deposit Rating</v>
          </cell>
          <cell r="H849" t="str">
            <v>Stable</v>
          </cell>
          <cell r="I849">
            <v>158290000</v>
          </cell>
          <cell r="J849" t="str">
            <v>2013 YE</v>
          </cell>
          <cell r="K849" t="str">
            <v>C</v>
          </cell>
        </row>
        <row r="850">
          <cell r="A850" t="str">
            <v>Fifth Third Bank, Ohio</v>
          </cell>
          <cell r="B850" t="str">
            <v>United States</v>
          </cell>
          <cell r="C850" t="str">
            <v>C</v>
          </cell>
          <cell r="D850" t="str">
            <v>a3</v>
          </cell>
          <cell r="E850" t="str">
            <v>a3</v>
          </cell>
          <cell r="F850" t="str">
            <v>A3</v>
          </cell>
          <cell r="G850" t="str">
            <v>Local Currency Long Term Deposit Rating</v>
          </cell>
          <cell r="H850" t="str">
            <v>Stable</v>
          </cell>
          <cell r="I850">
            <v>128185903</v>
          </cell>
          <cell r="J850" t="str">
            <v>2013 YE</v>
          </cell>
          <cell r="K850" t="str">
            <v>C</v>
          </cell>
        </row>
        <row r="851">
          <cell r="A851" t="str">
            <v>First Hawaiian Bank</v>
          </cell>
          <cell r="B851" t="str">
            <v>United States</v>
          </cell>
          <cell r="C851" t="str">
            <v>C+</v>
          </cell>
          <cell r="D851" t="str">
            <v>a2</v>
          </cell>
          <cell r="E851" t="str">
            <v>a2</v>
          </cell>
          <cell r="F851" t="str">
            <v>A2</v>
          </cell>
          <cell r="G851" t="str">
            <v>Local Currency Long Term Deposit Rating</v>
          </cell>
          <cell r="H851" t="str">
            <v>Stable</v>
          </cell>
          <cell r="I851">
            <v>17104282</v>
          </cell>
          <cell r="J851" t="str">
            <v>2013 YE</v>
          </cell>
          <cell r="K851" t="str">
            <v>C</v>
          </cell>
        </row>
        <row r="852">
          <cell r="A852" t="str">
            <v>First Midwest Bank</v>
          </cell>
          <cell r="B852" t="str">
            <v>United States</v>
          </cell>
          <cell r="C852" t="str">
            <v>C-</v>
          </cell>
          <cell r="D852" t="str">
            <v>baa1</v>
          </cell>
          <cell r="E852" t="str">
            <v>baa1</v>
          </cell>
          <cell r="F852" t="str">
            <v>Baa1</v>
          </cell>
          <cell r="G852" t="str">
            <v>Local Currency Long Term Deposit Rating</v>
          </cell>
          <cell r="H852" t="str">
            <v>Stable</v>
          </cell>
          <cell r="I852">
            <v>8122963</v>
          </cell>
          <cell r="J852" t="str">
            <v>2013 YE</v>
          </cell>
          <cell r="K852" t="str">
            <v>C</v>
          </cell>
        </row>
        <row r="853">
          <cell r="A853" t="str">
            <v>First National Bank of Omaha</v>
          </cell>
          <cell r="B853" t="str">
            <v>United States</v>
          </cell>
          <cell r="C853" t="str">
            <v>C-</v>
          </cell>
          <cell r="D853" t="str">
            <v>baa1</v>
          </cell>
          <cell r="E853" t="str">
            <v>baa1</v>
          </cell>
          <cell r="F853" t="str">
            <v>Baa1</v>
          </cell>
          <cell r="G853" t="str">
            <v>Local Currency Long Term Deposit Rating</v>
          </cell>
          <cell r="H853" t="str">
            <v>Stable</v>
          </cell>
          <cell r="I853">
            <v>14540393</v>
          </cell>
          <cell r="J853" t="str">
            <v>2013 YE</v>
          </cell>
          <cell r="K853" t="str">
            <v>C</v>
          </cell>
        </row>
        <row r="854">
          <cell r="A854" t="str">
            <v>First National Bank of Pennsylvania</v>
          </cell>
          <cell r="B854" t="str">
            <v>United States</v>
          </cell>
          <cell r="C854" t="str">
            <v>C-</v>
          </cell>
          <cell r="D854" t="str">
            <v>baa2</v>
          </cell>
          <cell r="E854" t="str">
            <v>baa2</v>
          </cell>
          <cell r="F854" t="str">
            <v>Baa2</v>
          </cell>
          <cell r="G854" t="str">
            <v>Local Currency Long Term Deposit Rating</v>
          </cell>
          <cell r="H854" t="str">
            <v>Stable</v>
          </cell>
          <cell r="I854">
            <v>13380372</v>
          </cell>
          <cell r="J854" t="str">
            <v>2013 YE</v>
          </cell>
          <cell r="K854" t="str">
            <v>C</v>
          </cell>
        </row>
        <row r="855">
          <cell r="A855" t="str">
            <v>First Niagara Bank, N.A.</v>
          </cell>
          <cell r="B855" t="str">
            <v>United States</v>
          </cell>
          <cell r="C855" t="str">
            <v>D+</v>
          </cell>
          <cell r="D855" t="str">
            <v>baa3</v>
          </cell>
          <cell r="E855" t="str">
            <v>baa3</v>
          </cell>
          <cell r="F855" t="str">
            <v>Baa3</v>
          </cell>
          <cell r="G855" t="str">
            <v>Local Currency Long Term Deposit Rating</v>
          </cell>
          <cell r="H855" t="str">
            <v>Stable</v>
          </cell>
          <cell r="I855">
            <v>37576781</v>
          </cell>
          <cell r="J855" t="str">
            <v>2013 YE</v>
          </cell>
          <cell r="K855" t="str">
            <v>C</v>
          </cell>
        </row>
        <row r="856">
          <cell r="A856" t="str">
            <v>First Republic Bank</v>
          </cell>
          <cell r="B856" t="str">
            <v>United States</v>
          </cell>
          <cell r="C856" t="str">
            <v>C</v>
          </cell>
          <cell r="D856" t="str">
            <v>a3</v>
          </cell>
          <cell r="E856" t="str">
            <v>a3</v>
          </cell>
          <cell r="F856" t="str">
            <v>A3</v>
          </cell>
          <cell r="G856" t="str">
            <v>Local Currency Long Term Deposit Rating</v>
          </cell>
          <cell r="H856" t="str">
            <v>Negative</v>
          </cell>
          <cell r="I856">
            <v>42112763</v>
          </cell>
          <cell r="J856" t="str">
            <v>2013 YE</v>
          </cell>
          <cell r="K856" t="str">
            <v>C</v>
          </cell>
        </row>
        <row r="857">
          <cell r="A857" t="str">
            <v>First Tennessee Bank, National Association</v>
          </cell>
          <cell r="B857" t="str">
            <v>United States</v>
          </cell>
          <cell r="C857" t="str">
            <v>C-</v>
          </cell>
          <cell r="D857" t="str">
            <v>baa2</v>
          </cell>
          <cell r="E857" t="str">
            <v>baa2</v>
          </cell>
          <cell r="F857" t="str">
            <v>Baa2</v>
          </cell>
          <cell r="G857" t="str">
            <v>Local Currency Long Term Deposit Rating</v>
          </cell>
          <cell r="H857" t="str">
            <v>Stable</v>
          </cell>
          <cell r="I857">
            <v>23559261</v>
          </cell>
          <cell r="J857" t="str">
            <v>2013 YE</v>
          </cell>
          <cell r="K857" t="str">
            <v>C</v>
          </cell>
        </row>
        <row r="858">
          <cell r="A858" t="str">
            <v>FirstBank Puerto Rico</v>
          </cell>
          <cell r="B858" t="str">
            <v>United States</v>
          </cell>
          <cell r="C858" t="str">
            <v>E+</v>
          </cell>
          <cell r="D858" t="str">
            <v>b2</v>
          </cell>
          <cell r="E858" t="str">
            <v>b2</v>
          </cell>
          <cell r="F858" t="str">
            <v>B2</v>
          </cell>
          <cell r="G858" t="str">
            <v>Local Currency Long Term Deposit Rating</v>
          </cell>
          <cell r="H858" t="str">
            <v>Negative</v>
          </cell>
          <cell r="I858">
            <v>12636531</v>
          </cell>
          <cell r="J858" t="str">
            <v>2013 YE</v>
          </cell>
          <cell r="K858" t="str">
            <v>C</v>
          </cell>
        </row>
        <row r="859">
          <cell r="A859" t="str">
            <v>First-Citizens Bank &amp; Trust Company</v>
          </cell>
          <cell r="B859" t="str">
            <v>United States</v>
          </cell>
          <cell r="C859" t="str">
            <v>C</v>
          </cell>
          <cell r="D859" t="str">
            <v>a3</v>
          </cell>
          <cell r="E859" t="str">
            <v>a3</v>
          </cell>
          <cell r="F859" t="str">
            <v>A3</v>
          </cell>
          <cell r="G859" t="str">
            <v>Local Currency Long Term Deposit Rating</v>
          </cell>
          <cell r="H859" t="str">
            <v>Stable</v>
          </cell>
          <cell r="I859">
            <v>20857559</v>
          </cell>
          <cell r="J859" t="str">
            <v>2013 YE</v>
          </cell>
          <cell r="K859" t="str">
            <v>C</v>
          </cell>
        </row>
        <row r="860">
          <cell r="A860" t="str">
            <v>FirstMerit Bank, N.A.</v>
          </cell>
          <cell r="B860" t="str">
            <v>United States</v>
          </cell>
          <cell r="C860" t="str">
            <v>C+</v>
          </cell>
          <cell r="D860" t="str">
            <v>a2</v>
          </cell>
          <cell r="E860" t="str">
            <v>a2</v>
          </cell>
          <cell r="F860" t="str">
            <v>A2</v>
          </cell>
          <cell r="G860" t="str">
            <v>Local Currency Long Term Deposit Rating</v>
          </cell>
          <cell r="H860" t="str">
            <v>Stable</v>
          </cell>
          <cell r="I860">
            <v>23864142</v>
          </cell>
          <cell r="J860" t="str">
            <v>2013 YE</v>
          </cell>
          <cell r="K860" t="str">
            <v>C</v>
          </cell>
        </row>
        <row r="861">
          <cell r="A861" t="str">
            <v>Frost Bank</v>
          </cell>
          <cell r="B861" t="str">
            <v>United States</v>
          </cell>
          <cell r="C861" t="str">
            <v>B</v>
          </cell>
          <cell r="D861" t="str">
            <v>aa3</v>
          </cell>
          <cell r="E861" t="str">
            <v>aa3</v>
          </cell>
          <cell r="F861" t="str">
            <v>Aa3</v>
          </cell>
          <cell r="G861" t="str">
            <v>Local Currency Long Term Deposit Rating</v>
          </cell>
          <cell r="H861" t="str">
            <v>Stable</v>
          </cell>
          <cell r="I861">
            <v>24372376</v>
          </cell>
          <cell r="J861" t="str">
            <v>2013 YE</v>
          </cell>
          <cell r="K861" t="str">
            <v>C</v>
          </cell>
        </row>
        <row r="862">
          <cell r="A862" t="str">
            <v>Fulton Bank</v>
          </cell>
          <cell r="B862" t="str">
            <v>United States</v>
          </cell>
          <cell r="C862" t="str">
            <v>C</v>
          </cell>
          <cell r="D862" t="str">
            <v>a3</v>
          </cell>
          <cell r="E862" t="str">
            <v>a3</v>
          </cell>
          <cell r="F862" t="str">
            <v>A3</v>
          </cell>
          <cell r="G862" t="str">
            <v>Local Currency Long Term Deposit Rating</v>
          </cell>
          <cell r="H862" t="str">
            <v>Stable</v>
          </cell>
          <cell r="I862">
            <v>9567951</v>
          </cell>
          <cell r="J862" t="str">
            <v>2013 YE</v>
          </cell>
          <cell r="K862" t="str">
            <v>C</v>
          </cell>
        </row>
        <row r="863">
          <cell r="A863" t="str">
            <v>Goldman Sachs Bank USA</v>
          </cell>
          <cell r="B863" t="str">
            <v>United States</v>
          </cell>
          <cell r="C863" t="str">
            <v>C-</v>
          </cell>
          <cell r="D863" t="str">
            <v>baa1</v>
          </cell>
          <cell r="E863" t="str">
            <v>baa1</v>
          </cell>
          <cell r="F863" t="str">
            <v>A2</v>
          </cell>
          <cell r="G863" t="str">
            <v>Local Currency Long Term Deposit Rating</v>
          </cell>
          <cell r="H863" t="str">
            <v>Stable</v>
          </cell>
          <cell r="I863">
            <v>105616000</v>
          </cell>
          <cell r="J863" t="str">
            <v>2013 YE</v>
          </cell>
          <cell r="K863" t="str">
            <v>C</v>
          </cell>
        </row>
        <row r="864">
          <cell r="A864" t="str">
            <v>HSBC Bank USA, N.A.</v>
          </cell>
          <cell r="B864" t="str">
            <v>United States</v>
          </cell>
          <cell r="C864" t="str">
            <v>C-</v>
          </cell>
          <cell r="D864" t="str">
            <v>baa1</v>
          </cell>
          <cell r="E864" t="str">
            <v>a1</v>
          </cell>
          <cell r="F864" t="str">
            <v>A1</v>
          </cell>
          <cell r="G864" t="str">
            <v>Local Currency Long Term Deposit Rating</v>
          </cell>
          <cell r="H864" t="str">
            <v>Stable(m)</v>
          </cell>
          <cell r="I864">
            <v>179771772</v>
          </cell>
          <cell r="J864" t="str">
            <v>2013 YE</v>
          </cell>
          <cell r="K864" t="str">
            <v>C</v>
          </cell>
        </row>
        <row r="865">
          <cell r="A865" t="str">
            <v>Huntington National Bank</v>
          </cell>
          <cell r="B865" t="str">
            <v>United States</v>
          </cell>
          <cell r="C865" t="str">
            <v>C</v>
          </cell>
          <cell r="D865" t="str">
            <v>a3</v>
          </cell>
          <cell r="E865" t="str">
            <v>a3</v>
          </cell>
          <cell r="F865" t="str">
            <v>A3</v>
          </cell>
          <cell r="G865" t="str">
            <v>Local Currency Long Term Deposit Rating</v>
          </cell>
          <cell r="H865" t="str">
            <v>Stable</v>
          </cell>
          <cell r="I865">
            <v>59304805</v>
          </cell>
          <cell r="J865" t="str">
            <v>2013 YE</v>
          </cell>
          <cell r="K865" t="str">
            <v>C</v>
          </cell>
        </row>
        <row r="866">
          <cell r="A866" t="str">
            <v>INTRUST Bank, N.A.</v>
          </cell>
          <cell r="B866" t="str">
            <v>United States</v>
          </cell>
          <cell r="C866" t="str">
            <v>C-</v>
          </cell>
          <cell r="D866" t="str">
            <v>baa1</v>
          </cell>
          <cell r="E866" t="str">
            <v>baa1</v>
          </cell>
          <cell r="F866" t="str">
            <v>Baa1</v>
          </cell>
          <cell r="G866" t="str">
            <v>Local Currency Long Term Deposit Rating</v>
          </cell>
          <cell r="H866" t="str">
            <v>Stable</v>
          </cell>
          <cell r="I866">
            <v>4364875</v>
          </cell>
          <cell r="J866" t="str">
            <v>2013 YE</v>
          </cell>
          <cell r="K866" t="str">
            <v>C</v>
          </cell>
        </row>
        <row r="867">
          <cell r="A867" t="str">
            <v>JPMorgan Chase Bank, NA</v>
          </cell>
          <cell r="B867" t="str">
            <v>United States</v>
          </cell>
          <cell r="C867" t="str">
            <v>C</v>
          </cell>
          <cell r="D867" t="str">
            <v>a3</v>
          </cell>
          <cell r="E867" t="str">
            <v>a3</v>
          </cell>
          <cell r="F867" t="str">
            <v>Aa3</v>
          </cell>
          <cell r="G867" t="str">
            <v>Foreign Currency Long Term Senior Unsecured Rating</v>
          </cell>
          <cell r="H867" t="str">
            <v>Stable</v>
          </cell>
          <cell r="I867">
            <v>1945467000</v>
          </cell>
          <cell r="J867" t="str">
            <v>2013 YE</v>
          </cell>
          <cell r="K867" t="str">
            <v>C</v>
          </cell>
        </row>
        <row r="868">
          <cell r="A868" t="str">
            <v>KeyBank National Association</v>
          </cell>
          <cell r="B868" t="str">
            <v>United States</v>
          </cell>
          <cell r="C868" t="str">
            <v>C</v>
          </cell>
          <cell r="D868" t="str">
            <v>a3</v>
          </cell>
          <cell r="E868" t="str">
            <v>a3</v>
          </cell>
          <cell r="F868" t="str">
            <v>A3</v>
          </cell>
          <cell r="G868" t="str">
            <v>Local Currency Long Term Deposit Rating</v>
          </cell>
          <cell r="H868" t="str">
            <v>Stable</v>
          </cell>
          <cell r="I868">
            <v>90439767</v>
          </cell>
          <cell r="J868" t="str">
            <v>2013 YE</v>
          </cell>
          <cell r="K868" t="str">
            <v>C</v>
          </cell>
        </row>
        <row r="869">
          <cell r="A869" t="str">
            <v>Manufacturers and Traders Trust Company</v>
          </cell>
          <cell r="B869" t="str">
            <v>United States</v>
          </cell>
          <cell r="C869" t="str">
            <v>C+</v>
          </cell>
          <cell r="D869" t="str">
            <v>a2</v>
          </cell>
          <cell r="E869" t="str">
            <v>a2</v>
          </cell>
          <cell r="F869" t="str">
            <v>A2</v>
          </cell>
          <cell r="G869" t="str">
            <v>Local Currency Long Term Deposit Rating</v>
          </cell>
          <cell r="H869" t="str">
            <v>Negative</v>
          </cell>
          <cell r="I869">
            <v>84346633</v>
          </cell>
          <cell r="J869" t="str">
            <v>2013 YE</v>
          </cell>
          <cell r="K869" t="str">
            <v>C</v>
          </cell>
        </row>
        <row r="870">
          <cell r="A870" t="str">
            <v>Morgan Stanley Bank, N.A.</v>
          </cell>
          <cell r="B870" t="str">
            <v>United States</v>
          </cell>
          <cell r="C870" t="str">
            <v>D+</v>
          </cell>
          <cell r="D870" t="str">
            <v>baa3</v>
          </cell>
          <cell r="E870" t="str">
            <v>baa2</v>
          </cell>
          <cell r="F870" t="str">
            <v>A3</v>
          </cell>
          <cell r="G870" t="str">
            <v>Local Currency Long Term Deposit Rating</v>
          </cell>
          <cell r="H870" t="str">
            <v>Stable</v>
          </cell>
          <cell r="I870">
            <v>102602000</v>
          </cell>
          <cell r="J870" t="str">
            <v>2013 YE</v>
          </cell>
          <cell r="K870" t="str">
            <v>C</v>
          </cell>
        </row>
        <row r="871">
          <cell r="A871" t="str">
            <v>Nevada State Bank</v>
          </cell>
          <cell r="B871" t="str">
            <v>United States</v>
          </cell>
          <cell r="C871" t="str">
            <v>D+</v>
          </cell>
          <cell r="D871" t="str">
            <v>baa3</v>
          </cell>
          <cell r="E871" t="str">
            <v>baa3</v>
          </cell>
          <cell r="F871" t="str">
            <v>Baa3</v>
          </cell>
          <cell r="G871" t="str">
            <v>Local Currency Long Term Deposit Rating</v>
          </cell>
          <cell r="H871" t="str">
            <v>Stable</v>
          </cell>
          <cell r="I871">
            <v>3979992</v>
          </cell>
          <cell r="J871" t="str">
            <v>2013 YE</v>
          </cell>
          <cell r="K871" t="str">
            <v>C</v>
          </cell>
        </row>
        <row r="872">
          <cell r="A872" t="str">
            <v>New York Community Bank</v>
          </cell>
          <cell r="B872" t="str">
            <v>United States</v>
          </cell>
          <cell r="C872" t="str">
            <v>C</v>
          </cell>
          <cell r="D872" t="str">
            <v>a3</v>
          </cell>
          <cell r="E872" t="str">
            <v>a3</v>
          </cell>
          <cell r="F872" t="str">
            <v>A3</v>
          </cell>
          <cell r="G872" t="str">
            <v>Local Currency Long Term Deposit Rating</v>
          </cell>
          <cell r="H872" t="str">
            <v>Stable</v>
          </cell>
          <cell r="I872">
            <v>43047727</v>
          </cell>
          <cell r="J872" t="str">
            <v>2013 YE</v>
          </cell>
          <cell r="K872" t="str">
            <v>C</v>
          </cell>
        </row>
        <row r="873">
          <cell r="A873" t="str">
            <v>Northern Trust Company</v>
          </cell>
          <cell r="B873" t="str">
            <v>United States</v>
          </cell>
          <cell r="C873" t="str">
            <v>B-</v>
          </cell>
          <cell r="D873" t="str">
            <v>a1</v>
          </cell>
          <cell r="E873" t="str">
            <v>a1</v>
          </cell>
          <cell r="F873" t="str">
            <v>A1</v>
          </cell>
          <cell r="G873" t="str">
            <v>Local Currency Long Term Deposit Rating</v>
          </cell>
          <cell r="H873" t="str">
            <v>Stable</v>
          </cell>
          <cell r="I873">
            <v>102658650</v>
          </cell>
          <cell r="J873" t="str">
            <v>2013 YE</v>
          </cell>
          <cell r="K873" t="str">
            <v>C</v>
          </cell>
        </row>
        <row r="874">
          <cell r="A874" t="str">
            <v>Old National Bank</v>
          </cell>
          <cell r="B874" t="str">
            <v>United States</v>
          </cell>
          <cell r="C874" t="str">
            <v>C+</v>
          </cell>
          <cell r="D874" t="str">
            <v>a2</v>
          </cell>
          <cell r="E874" t="str">
            <v>a2</v>
          </cell>
          <cell r="F874" t="str">
            <v>A2</v>
          </cell>
          <cell r="G874" t="str">
            <v>Local Currency Long Term Deposit Rating</v>
          </cell>
          <cell r="H874" t="str">
            <v>Stable</v>
          </cell>
          <cell r="I874">
            <v>9426510</v>
          </cell>
          <cell r="J874" t="str">
            <v>2013 YE</v>
          </cell>
          <cell r="K874" t="str">
            <v>C</v>
          </cell>
        </row>
        <row r="875">
          <cell r="A875" t="str">
            <v>People's United Bank</v>
          </cell>
          <cell r="B875" t="str">
            <v>United States</v>
          </cell>
          <cell r="C875" t="str">
            <v>C+</v>
          </cell>
          <cell r="D875" t="str">
            <v>a2</v>
          </cell>
          <cell r="E875" t="str">
            <v>a2</v>
          </cell>
          <cell r="F875" t="str">
            <v>A2</v>
          </cell>
          <cell r="G875" t="str">
            <v>Local Currency Long Term Deposit Rating</v>
          </cell>
          <cell r="H875" t="str">
            <v>Rating(s) Under Review</v>
          </cell>
          <cell r="I875">
            <v>32966792</v>
          </cell>
          <cell r="J875" t="str">
            <v>2013 YE</v>
          </cell>
          <cell r="K875" t="str">
            <v>C</v>
          </cell>
        </row>
        <row r="876">
          <cell r="A876" t="str">
            <v>PNC Bank, N.A.</v>
          </cell>
          <cell r="B876" t="str">
            <v>United States</v>
          </cell>
          <cell r="C876" t="str">
            <v>C+</v>
          </cell>
          <cell r="D876" t="str">
            <v>a2</v>
          </cell>
          <cell r="E876" t="str">
            <v>a2</v>
          </cell>
          <cell r="F876" t="str">
            <v>A2</v>
          </cell>
          <cell r="G876" t="str">
            <v>Local Currency Long Term Deposit Rating</v>
          </cell>
          <cell r="H876" t="str">
            <v>Stable</v>
          </cell>
          <cell r="I876">
            <v>309999678</v>
          </cell>
          <cell r="J876" t="str">
            <v>2013 YE</v>
          </cell>
          <cell r="K876" t="str">
            <v>C</v>
          </cell>
        </row>
        <row r="877">
          <cell r="A877" t="str">
            <v>Regions Bank</v>
          </cell>
          <cell r="B877" t="str">
            <v>United States</v>
          </cell>
          <cell r="C877" t="str">
            <v>D+</v>
          </cell>
          <cell r="D877" t="str">
            <v>baa3</v>
          </cell>
          <cell r="E877" t="str">
            <v>baa3</v>
          </cell>
          <cell r="F877" t="str">
            <v>Baa3</v>
          </cell>
          <cell r="G877" t="str">
            <v>Local Currency Long Term Deposit Rating</v>
          </cell>
          <cell r="H877" t="str">
            <v>Stable</v>
          </cell>
          <cell r="I877">
            <v>116608550</v>
          </cell>
          <cell r="J877" t="str">
            <v>2013 YE</v>
          </cell>
          <cell r="K877" t="str">
            <v>C</v>
          </cell>
        </row>
        <row r="878">
          <cell r="A878" t="str">
            <v>Santander Bank, N.A.</v>
          </cell>
          <cell r="B878" t="str">
            <v>United States</v>
          </cell>
          <cell r="C878" t="str">
            <v>C-</v>
          </cell>
          <cell r="D878" t="str">
            <v>baa1</v>
          </cell>
          <cell r="E878" t="str">
            <v>baa1</v>
          </cell>
          <cell r="F878" t="str">
            <v>Baa1</v>
          </cell>
          <cell r="G878" t="str">
            <v>Local Currency Long Term Deposit Rating</v>
          </cell>
          <cell r="H878" t="str">
            <v>Stable</v>
          </cell>
          <cell r="I878">
            <v>74264382</v>
          </cell>
          <cell r="J878" t="str">
            <v>2013 YE</v>
          </cell>
          <cell r="K878" t="str">
            <v>C</v>
          </cell>
        </row>
        <row r="879">
          <cell r="A879" t="str">
            <v>Silicon Valley Bank</v>
          </cell>
          <cell r="B879" t="str">
            <v>United States</v>
          </cell>
          <cell r="C879" t="str">
            <v>C+</v>
          </cell>
          <cell r="D879" t="str">
            <v>a2</v>
          </cell>
          <cell r="E879" t="str">
            <v>a2</v>
          </cell>
          <cell r="F879" t="str">
            <v>A2</v>
          </cell>
          <cell r="G879" t="str">
            <v>Local Currency Long Term Deposit Rating</v>
          </cell>
          <cell r="H879" t="str">
            <v>Negative</v>
          </cell>
          <cell r="I879">
            <v>24874213</v>
          </cell>
          <cell r="J879" t="str">
            <v>2013 YE</v>
          </cell>
          <cell r="K879" t="str">
            <v>C</v>
          </cell>
        </row>
        <row r="880">
          <cell r="A880" t="str">
            <v>State Street Bank and Trust Company</v>
          </cell>
          <cell r="B880" t="str">
            <v>United States</v>
          </cell>
          <cell r="C880" t="str">
            <v>B-</v>
          </cell>
          <cell r="D880" t="str">
            <v>a1</v>
          </cell>
          <cell r="E880" t="str">
            <v>a1</v>
          </cell>
          <cell r="F880" t="str">
            <v>Aa3</v>
          </cell>
          <cell r="G880" t="str">
            <v>Local Currency Long Term Deposit Rating</v>
          </cell>
          <cell r="H880" t="str">
            <v>Stable</v>
          </cell>
          <cell r="I880">
            <v>239051106</v>
          </cell>
          <cell r="J880" t="str">
            <v>2013 YE</v>
          </cell>
          <cell r="K880" t="str">
            <v>C</v>
          </cell>
        </row>
        <row r="881">
          <cell r="A881" t="str">
            <v>SunTrust Bank</v>
          </cell>
          <cell r="B881" t="str">
            <v>United States</v>
          </cell>
          <cell r="C881" t="str">
            <v>C</v>
          </cell>
          <cell r="D881" t="str">
            <v>a3</v>
          </cell>
          <cell r="E881" t="str">
            <v>a3</v>
          </cell>
          <cell r="F881" t="str">
            <v>A3</v>
          </cell>
          <cell r="G881" t="str">
            <v>Local Currency Long Term Deposit Rating</v>
          </cell>
          <cell r="H881" t="str">
            <v>Stable</v>
          </cell>
          <cell r="I881">
            <v>171261678</v>
          </cell>
          <cell r="J881" t="str">
            <v>2013 YE</v>
          </cell>
          <cell r="K881" t="str">
            <v>C</v>
          </cell>
        </row>
        <row r="882">
          <cell r="A882" t="str">
            <v>Susquehanna Bank</v>
          </cell>
          <cell r="B882" t="str">
            <v>United States</v>
          </cell>
          <cell r="C882" t="str">
            <v>C-</v>
          </cell>
          <cell r="D882" t="str">
            <v>baa2</v>
          </cell>
          <cell r="E882" t="str">
            <v>baa2</v>
          </cell>
          <cell r="F882" t="str">
            <v>Baa2</v>
          </cell>
          <cell r="G882" t="str">
            <v>Local Currency Long Term Deposit Rating</v>
          </cell>
          <cell r="H882" t="str">
            <v>Rating(s) Under Review</v>
          </cell>
          <cell r="I882">
            <v>18381407</v>
          </cell>
          <cell r="J882" t="str">
            <v>2013 YE</v>
          </cell>
          <cell r="K882" t="str">
            <v>C</v>
          </cell>
        </row>
        <row r="883">
          <cell r="A883" t="str">
            <v>Synovus Bank</v>
          </cell>
          <cell r="B883" t="str">
            <v>United States</v>
          </cell>
          <cell r="C883" t="str">
            <v>D</v>
          </cell>
          <cell r="D883" t="str">
            <v>ba2</v>
          </cell>
          <cell r="E883" t="str">
            <v>ba2</v>
          </cell>
          <cell r="F883" t="str">
            <v>Ba2</v>
          </cell>
          <cell r="G883" t="str">
            <v>Local Currency Long Term Deposit Rating</v>
          </cell>
          <cell r="H883" t="str">
            <v>Positive</v>
          </cell>
          <cell r="I883">
            <v>25878030</v>
          </cell>
          <cell r="J883" t="str">
            <v>2013 YE</v>
          </cell>
          <cell r="K883" t="str">
            <v>C</v>
          </cell>
        </row>
        <row r="884">
          <cell r="A884" t="str">
            <v>TCF National Bank</v>
          </cell>
          <cell r="B884" t="str">
            <v>United States</v>
          </cell>
          <cell r="C884" t="str">
            <v>C-</v>
          </cell>
          <cell r="D884" t="str">
            <v>baa1</v>
          </cell>
          <cell r="E884" t="str">
            <v>baa1</v>
          </cell>
          <cell r="F884" t="str">
            <v>Baa1</v>
          </cell>
          <cell r="G884" t="str">
            <v>Local Currency Long Term Deposit Rating</v>
          </cell>
          <cell r="H884" t="str">
            <v>Stable</v>
          </cell>
          <cell r="I884">
            <v>18396839</v>
          </cell>
          <cell r="J884" t="str">
            <v>2013 YE</v>
          </cell>
          <cell r="K884" t="str">
            <v>C</v>
          </cell>
        </row>
        <row r="885">
          <cell r="A885" t="str">
            <v>TD Bank, N.A.</v>
          </cell>
          <cell r="B885" t="str">
            <v>United States</v>
          </cell>
          <cell r="C885" t="str">
            <v>C+</v>
          </cell>
          <cell r="D885" t="str">
            <v>a2</v>
          </cell>
          <cell r="E885" t="str">
            <v>aa3</v>
          </cell>
          <cell r="F885" t="str">
            <v>Aa3</v>
          </cell>
          <cell r="G885" t="str">
            <v>Local Currency Long Term Deposit Rating</v>
          </cell>
          <cell r="H885" t="str">
            <v>Stable</v>
          </cell>
          <cell r="I885">
            <v>217626166</v>
          </cell>
          <cell r="J885" t="str">
            <v>2013 YE</v>
          </cell>
          <cell r="K885" t="str">
            <v>C</v>
          </cell>
        </row>
        <row r="886">
          <cell r="A886" t="str">
            <v>Texas Capital Bank, National Association</v>
          </cell>
          <cell r="B886" t="str">
            <v>United States</v>
          </cell>
          <cell r="C886" t="str">
            <v>C-</v>
          </cell>
          <cell r="D886" t="str">
            <v>baa2</v>
          </cell>
          <cell r="E886" t="str">
            <v>baa2</v>
          </cell>
          <cell r="F886" t="str">
            <v>Baa2</v>
          </cell>
          <cell r="G886" t="str">
            <v>Local Currency Long Term Deposit Rating</v>
          </cell>
          <cell r="H886" t="str">
            <v>Stable</v>
          </cell>
          <cell r="I886">
            <v>11707332</v>
          </cell>
          <cell r="J886" t="str">
            <v>2013 YE</v>
          </cell>
          <cell r="K886" t="str">
            <v>C</v>
          </cell>
        </row>
        <row r="887">
          <cell r="A887" t="str">
            <v>Trustmark National Bank</v>
          </cell>
          <cell r="B887" t="str">
            <v>United States</v>
          </cell>
          <cell r="C887" t="str">
            <v>C</v>
          </cell>
          <cell r="D887" t="str">
            <v>a3</v>
          </cell>
          <cell r="E887" t="str">
            <v>a3</v>
          </cell>
          <cell r="F887" t="str">
            <v>A3</v>
          </cell>
          <cell r="G887" t="str">
            <v>Local Currency Long Term Deposit Rating</v>
          </cell>
          <cell r="H887" t="str">
            <v>Negative</v>
          </cell>
          <cell r="I887">
            <v>11681215</v>
          </cell>
          <cell r="J887" t="str">
            <v>2013 YE</v>
          </cell>
          <cell r="K887" t="str">
            <v>C</v>
          </cell>
        </row>
        <row r="888">
          <cell r="A888" t="str">
            <v>U.S. Bank National Association</v>
          </cell>
          <cell r="B888" t="str">
            <v>United States</v>
          </cell>
          <cell r="C888" t="str">
            <v>B</v>
          </cell>
          <cell r="D888" t="str">
            <v>aa3</v>
          </cell>
          <cell r="E888" t="str">
            <v>aa3</v>
          </cell>
          <cell r="F888" t="str">
            <v>Aa3</v>
          </cell>
          <cell r="G888" t="str">
            <v>Local Currency Long Term Deposit Rating</v>
          </cell>
          <cell r="H888" t="str">
            <v>Stable</v>
          </cell>
          <cell r="I888">
            <v>360478278</v>
          </cell>
          <cell r="J888" t="str">
            <v>2013 YE</v>
          </cell>
          <cell r="K888" t="str">
            <v>C</v>
          </cell>
        </row>
        <row r="889">
          <cell r="A889" t="str">
            <v>Union Bank, N.A.</v>
          </cell>
          <cell r="B889" t="str">
            <v>United States</v>
          </cell>
          <cell r="C889" t="str">
            <v>C+</v>
          </cell>
          <cell r="D889" t="str">
            <v>a2</v>
          </cell>
          <cell r="E889" t="str">
            <v>a2</v>
          </cell>
          <cell r="F889" t="str">
            <v>A2</v>
          </cell>
          <cell r="G889" t="str">
            <v>Local Currency Long Term Deposit Rating</v>
          </cell>
          <cell r="H889" t="str">
            <v>Negative</v>
          </cell>
          <cell r="I889">
            <v>105286470</v>
          </cell>
          <cell r="J889" t="str">
            <v>2013 YE</v>
          </cell>
          <cell r="K889" t="str">
            <v>C</v>
          </cell>
        </row>
        <row r="890">
          <cell r="A890" t="str">
            <v>United Bank</v>
          </cell>
          <cell r="B890" t="str">
            <v>United States</v>
          </cell>
          <cell r="C890" t="str">
            <v>C</v>
          </cell>
          <cell r="D890" t="str">
            <v>a3</v>
          </cell>
          <cell r="E890" t="str">
            <v>a3</v>
          </cell>
          <cell r="F890" t="str">
            <v>A3</v>
          </cell>
          <cell r="G890" t="str">
            <v>Local Currency Long Term Deposit Rating</v>
          </cell>
          <cell r="H890" t="str">
            <v>Stable</v>
          </cell>
          <cell r="I890">
            <v>3659845</v>
          </cell>
          <cell r="J890" t="str">
            <v>2013 YE</v>
          </cell>
          <cell r="K890" t="str">
            <v>C</v>
          </cell>
        </row>
        <row r="891">
          <cell r="A891" t="str">
            <v>United Bank, Inc.</v>
          </cell>
          <cell r="B891" t="str">
            <v>United States</v>
          </cell>
          <cell r="C891" t="str">
            <v>C</v>
          </cell>
          <cell r="D891" t="str">
            <v>a3</v>
          </cell>
          <cell r="E891" t="str">
            <v>a3</v>
          </cell>
          <cell r="F891" t="str">
            <v>A3</v>
          </cell>
          <cell r="G891" t="str">
            <v>Local Currency Long Term Deposit Rating</v>
          </cell>
          <cell r="H891" t="str">
            <v>Stable</v>
          </cell>
          <cell r="I891">
            <v>5081543</v>
          </cell>
          <cell r="J891" t="str">
            <v>2013 YE</v>
          </cell>
          <cell r="K891" t="str">
            <v>C</v>
          </cell>
        </row>
        <row r="892">
          <cell r="A892" t="str">
            <v>Webster Bank N.A.</v>
          </cell>
          <cell r="B892" t="str">
            <v>United States</v>
          </cell>
          <cell r="C892" t="str">
            <v>C</v>
          </cell>
          <cell r="D892" t="str">
            <v>a3</v>
          </cell>
          <cell r="E892" t="str">
            <v>a3</v>
          </cell>
          <cell r="F892" t="str">
            <v>A3</v>
          </cell>
          <cell r="G892" t="str">
            <v>Local Currency Long Term Deposit Rating</v>
          </cell>
          <cell r="H892" t="str">
            <v>Stable</v>
          </cell>
          <cell r="I892">
            <v>20830913</v>
          </cell>
          <cell r="J892" t="str">
            <v>2013 YE</v>
          </cell>
          <cell r="K892" t="str">
            <v>C</v>
          </cell>
        </row>
        <row r="893">
          <cell r="A893" t="str">
            <v>Wells Fargo Bank Northwest, N.A.</v>
          </cell>
          <cell r="B893" t="str">
            <v>United States</v>
          </cell>
          <cell r="C893" t="str">
            <v>C+</v>
          </cell>
          <cell r="D893" t="str">
            <v>a2</v>
          </cell>
          <cell r="E893" t="str">
            <v>a2</v>
          </cell>
          <cell r="F893" t="str">
            <v>Aa3</v>
          </cell>
          <cell r="G893" t="str">
            <v>Local Currency Long Term Deposit Rating</v>
          </cell>
          <cell r="H893" t="str">
            <v>Stable</v>
          </cell>
          <cell r="I893">
            <v>13024000</v>
          </cell>
          <cell r="J893" t="str">
            <v>2013 YE</v>
          </cell>
          <cell r="K893" t="str">
            <v>C</v>
          </cell>
        </row>
        <row r="894">
          <cell r="A894" t="str">
            <v>Wells Fargo Bank, N.A.</v>
          </cell>
          <cell r="B894" t="str">
            <v>United States</v>
          </cell>
          <cell r="C894" t="str">
            <v>C+</v>
          </cell>
          <cell r="D894" t="str">
            <v>a2</v>
          </cell>
          <cell r="E894" t="str">
            <v>a2</v>
          </cell>
          <cell r="F894" t="str">
            <v>Aa3</v>
          </cell>
          <cell r="G894" t="str">
            <v>Local Currency Long Term Deposit Rating</v>
          </cell>
          <cell r="H894" t="str">
            <v>Stable</v>
          </cell>
          <cell r="I894">
            <v>1373600000</v>
          </cell>
          <cell r="J894" t="str">
            <v>2013 YE</v>
          </cell>
          <cell r="K894" t="str">
            <v>C</v>
          </cell>
        </row>
        <row r="895">
          <cell r="A895" t="str">
            <v>Whitney Bank</v>
          </cell>
          <cell r="B895" t="str">
            <v>United States</v>
          </cell>
          <cell r="C895" t="str">
            <v>C</v>
          </cell>
          <cell r="D895" t="str">
            <v>a3</v>
          </cell>
          <cell r="E895" t="str">
            <v>a3</v>
          </cell>
          <cell r="F895" t="str">
            <v>A3</v>
          </cell>
          <cell r="G895" t="str">
            <v>Local Currency Long Term Deposit Rating</v>
          </cell>
          <cell r="H895" t="str">
            <v>Stable</v>
          </cell>
          <cell r="I895">
            <v>6615096</v>
          </cell>
          <cell r="J895" t="str">
            <v>2013 YE</v>
          </cell>
          <cell r="K895" t="str">
            <v>C</v>
          </cell>
        </row>
        <row r="896">
          <cell r="A896" t="str">
            <v>Whitney Bank (old)</v>
          </cell>
          <cell r="B896" t="str">
            <v>United States</v>
          </cell>
          <cell r="C896" t="str">
            <v>C</v>
          </cell>
          <cell r="D896" t="str">
            <v>a3</v>
          </cell>
          <cell r="E896" t="str">
            <v>a3</v>
          </cell>
          <cell r="F896" t="str">
            <v>A3</v>
          </cell>
          <cell r="G896" t="str">
            <v>Local Currency Long Term Deposit Rating</v>
          </cell>
          <cell r="H896" t="str">
            <v>Stable</v>
          </cell>
          <cell r="I896">
            <v>13016484</v>
          </cell>
          <cell r="J896" t="str">
            <v>2013 YE</v>
          </cell>
          <cell r="K896" t="str">
            <v>C</v>
          </cell>
        </row>
        <row r="897">
          <cell r="A897" t="str">
            <v>Zions First National Bank</v>
          </cell>
          <cell r="B897" t="str">
            <v>United States</v>
          </cell>
          <cell r="C897" t="str">
            <v>D+</v>
          </cell>
          <cell r="D897" t="str">
            <v>baa3</v>
          </cell>
          <cell r="E897" t="str">
            <v>baa3</v>
          </cell>
          <cell r="F897" t="str">
            <v>Baa3</v>
          </cell>
          <cell r="G897" t="str">
            <v>Local Currency Long Term Deposit Rating</v>
          </cell>
          <cell r="H897" t="str">
            <v>Stable</v>
          </cell>
          <cell r="I897">
            <v>18590433</v>
          </cell>
          <cell r="J897" t="str">
            <v>2013 YE</v>
          </cell>
          <cell r="K897" t="str">
            <v>C</v>
          </cell>
        </row>
        <row r="898">
          <cell r="A898" t="str">
            <v>Banco Bandes Uruguay S.A.</v>
          </cell>
          <cell r="B898" t="str">
            <v>Uruguay</v>
          </cell>
          <cell r="C898" t="str">
            <v>E+</v>
          </cell>
          <cell r="D898" t="str">
            <v>b3</v>
          </cell>
          <cell r="E898" t="str">
            <v>b3</v>
          </cell>
          <cell r="F898" t="str">
            <v>B3</v>
          </cell>
          <cell r="G898" t="str">
            <v>Foreign Currency Long Term Deposit Rating</v>
          </cell>
          <cell r="H898" t="str">
            <v>Stable</v>
          </cell>
          <cell r="I898">
            <v>434912.34515245003</v>
          </cell>
          <cell r="J898" t="str">
            <v>2013 YE</v>
          </cell>
          <cell r="K898" t="str">
            <v>C</v>
          </cell>
        </row>
        <row r="899">
          <cell r="A899" t="str">
            <v>Banco de la Republica Oriental del Uruguay</v>
          </cell>
          <cell r="B899" t="str">
            <v>Uruguay</v>
          </cell>
          <cell r="C899" t="str">
            <v>D+</v>
          </cell>
          <cell r="D899" t="str">
            <v>baa3</v>
          </cell>
          <cell r="E899" t="str">
            <v>baa3</v>
          </cell>
          <cell r="F899" t="str">
            <v>Baa2</v>
          </cell>
          <cell r="G899" t="str">
            <v>Foreign Currency Long Term Deposit Rating</v>
          </cell>
          <cell r="H899" t="str">
            <v>Stable</v>
          </cell>
          <cell r="I899">
            <v>14225266.5006021</v>
          </cell>
          <cell r="J899" t="str">
            <v>2013 YE</v>
          </cell>
          <cell r="K899" t="str">
            <v>C</v>
          </cell>
        </row>
        <row r="900">
          <cell r="A900" t="str">
            <v>Banco Hipotecario del Uruguay</v>
          </cell>
          <cell r="B900" t="str">
            <v>Uruguay</v>
          </cell>
          <cell r="C900" t="str">
            <v>E+</v>
          </cell>
          <cell r="D900" t="str">
            <v>b3</v>
          </cell>
          <cell r="E900" t="str">
            <v>b3</v>
          </cell>
          <cell r="F900" t="str">
            <v>Baa2</v>
          </cell>
          <cell r="G900" t="str">
            <v>Foreign Currency Long Term Deposit Rating</v>
          </cell>
          <cell r="H900" t="str">
            <v>Stable</v>
          </cell>
          <cell r="I900">
            <v>1589210.72267727</v>
          </cell>
          <cell r="J900" t="str">
            <v>2013 YE</v>
          </cell>
          <cell r="K900" t="str">
            <v>C</v>
          </cell>
        </row>
        <row r="901">
          <cell r="A901" t="str">
            <v>Banco Itau Uruguay S.A.</v>
          </cell>
          <cell r="B901" t="str">
            <v>Uruguay</v>
          </cell>
          <cell r="C901" t="str">
            <v>D</v>
          </cell>
          <cell r="D901" t="str">
            <v>ba2</v>
          </cell>
          <cell r="E901" t="str">
            <v>baa2</v>
          </cell>
          <cell r="F901" t="str">
            <v>Baa2</v>
          </cell>
          <cell r="G901" t="str">
            <v>Foreign Currency Long Term Deposit Rating</v>
          </cell>
          <cell r="H901" t="str">
            <v>Stable</v>
          </cell>
          <cell r="I901">
            <v>3849535.0104383701</v>
          </cell>
          <cell r="J901" t="str">
            <v>2013 YE</v>
          </cell>
          <cell r="K901" t="str">
            <v>C</v>
          </cell>
        </row>
        <row r="902">
          <cell r="A902" t="str">
            <v>Banco Santander, S.A. (Uruguay)</v>
          </cell>
          <cell r="B902" t="str">
            <v>Uruguay</v>
          </cell>
          <cell r="C902" t="str">
            <v>D+</v>
          </cell>
          <cell r="D902" t="str">
            <v>ba1</v>
          </cell>
          <cell r="E902" t="str">
            <v>baa3</v>
          </cell>
          <cell r="F902" t="str">
            <v>Baa3</v>
          </cell>
          <cell r="G902" t="str">
            <v>Foreign Currency Long Term Deposit Rating</v>
          </cell>
          <cell r="H902" t="str">
            <v>Stable</v>
          </cell>
          <cell r="I902">
            <v>5261645.72514614</v>
          </cell>
          <cell r="J902" t="str">
            <v>2013 YE</v>
          </cell>
          <cell r="K902" t="str">
            <v>C</v>
          </cell>
        </row>
        <row r="903">
          <cell r="A903" t="str">
            <v>Banque Heritage (Uruguay) S.A.</v>
          </cell>
          <cell r="B903" t="str">
            <v>Uruguay</v>
          </cell>
          <cell r="C903" t="str">
            <v>E+</v>
          </cell>
          <cell r="D903" t="str">
            <v>b3</v>
          </cell>
          <cell r="E903" t="str">
            <v>b3</v>
          </cell>
          <cell r="F903" t="str">
            <v>B3</v>
          </cell>
          <cell r="G903" t="str">
            <v>Foreign Currency Long Term Deposit Rating</v>
          </cell>
          <cell r="H903" t="str">
            <v>Stable</v>
          </cell>
          <cell r="I903">
            <v>560165.65311443002</v>
          </cell>
          <cell r="J903" t="str">
            <v>2013 YE</v>
          </cell>
          <cell r="K903" t="str">
            <v>C</v>
          </cell>
        </row>
        <row r="904">
          <cell r="A904" t="str">
            <v>Agrobank</v>
          </cell>
          <cell r="B904" t="str">
            <v>Uzbekistan</v>
          </cell>
          <cell r="C904" t="str">
            <v>E</v>
          </cell>
          <cell r="D904" t="str">
            <v>ca</v>
          </cell>
          <cell r="E904" t="str">
            <v>ca</v>
          </cell>
          <cell r="F904" t="str">
            <v>Caa1</v>
          </cell>
          <cell r="G904" t="str">
            <v>Foreign Currency Long Term Deposit Rating</v>
          </cell>
          <cell r="H904" t="str">
            <v>Stable</v>
          </cell>
          <cell r="I904">
            <v>838534.91622980998</v>
          </cell>
          <cell r="J904" t="str">
            <v>2012 YE</v>
          </cell>
          <cell r="K904" t="str">
            <v>C</v>
          </cell>
        </row>
        <row r="905">
          <cell r="A905" t="str">
            <v>Alokabank Joint-Stock Commercial Bank</v>
          </cell>
          <cell r="B905" t="str">
            <v>Uzbekistan</v>
          </cell>
          <cell r="C905" t="str">
            <v>E+</v>
          </cell>
          <cell r="D905" t="str">
            <v>b2</v>
          </cell>
          <cell r="E905" t="str">
            <v>b2</v>
          </cell>
          <cell r="F905" t="str">
            <v>B2</v>
          </cell>
          <cell r="G905" t="str">
            <v>Foreign Currency Long Term Deposit Rating</v>
          </cell>
          <cell r="H905" t="str">
            <v>Stable</v>
          </cell>
          <cell r="I905">
            <v>313655.78489120002</v>
          </cell>
          <cell r="J905" t="str">
            <v>2013 YE</v>
          </cell>
          <cell r="K905" t="str">
            <v>C</v>
          </cell>
        </row>
        <row r="906">
          <cell r="A906" t="str">
            <v>Asaka Bank</v>
          </cell>
          <cell r="B906" t="str">
            <v>Uzbekistan</v>
          </cell>
          <cell r="C906" t="str">
            <v>E+</v>
          </cell>
          <cell r="D906" t="str">
            <v>b2</v>
          </cell>
          <cell r="E906" t="str">
            <v>b2</v>
          </cell>
          <cell r="F906" t="str">
            <v>B2</v>
          </cell>
          <cell r="G906" t="str">
            <v>Foreign Currency Long Term Deposit Rating</v>
          </cell>
          <cell r="H906" t="str">
            <v>Stable</v>
          </cell>
          <cell r="I906">
            <v>2062827.3552000001</v>
          </cell>
          <cell r="J906" t="str">
            <v>2013 YE</v>
          </cell>
          <cell r="K906" t="str">
            <v>C</v>
          </cell>
        </row>
        <row r="907">
          <cell r="A907" t="str">
            <v>Asia Alliance Bank</v>
          </cell>
          <cell r="B907" t="str">
            <v>Uzbekistan</v>
          </cell>
          <cell r="C907" t="str">
            <v>E+</v>
          </cell>
          <cell r="D907" t="str">
            <v>b3</v>
          </cell>
          <cell r="E907" t="str">
            <v>b3</v>
          </cell>
          <cell r="F907" t="str">
            <v>B3</v>
          </cell>
          <cell r="G907" t="str">
            <v>Foreign Currency Long Term Deposit Rating</v>
          </cell>
          <cell r="H907" t="str">
            <v>Stable</v>
          </cell>
          <cell r="I907">
            <v>505542.63131279999</v>
          </cell>
          <cell r="J907" t="str">
            <v>2013 YE</v>
          </cell>
          <cell r="K907" t="str">
            <v>C</v>
          </cell>
        </row>
        <row r="908">
          <cell r="A908" t="str">
            <v>Hamkorbank</v>
          </cell>
          <cell r="B908" t="str">
            <v>Uzbekistan</v>
          </cell>
          <cell r="C908" t="str">
            <v>E+</v>
          </cell>
          <cell r="D908" t="str">
            <v>b1</v>
          </cell>
          <cell r="E908" t="str">
            <v>b1</v>
          </cell>
          <cell r="F908" t="str">
            <v>B2</v>
          </cell>
          <cell r="G908" t="str">
            <v>Foreign Currency Long Term Deposit Rating</v>
          </cell>
          <cell r="H908" t="str">
            <v>Stable</v>
          </cell>
          <cell r="I908">
            <v>364589.98054085998</v>
          </cell>
          <cell r="J908" t="str">
            <v>2012 YE</v>
          </cell>
          <cell r="K908" t="str">
            <v>C</v>
          </cell>
        </row>
        <row r="909">
          <cell r="A909" t="str">
            <v>InFinBank</v>
          </cell>
          <cell r="B909" t="str">
            <v>Uzbekistan</v>
          </cell>
          <cell r="C909" t="str">
            <v>E+</v>
          </cell>
          <cell r="D909" t="str">
            <v>b3</v>
          </cell>
          <cell r="E909" t="str">
            <v>b3</v>
          </cell>
          <cell r="F909" t="str">
            <v>B3</v>
          </cell>
          <cell r="G909" t="str">
            <v>Foreign Currency Long Term Deposit Rating</v>
          </cell>
          <cell r="H909" t="str">
            <v>Stable</v>
          </cell>
          <cell r="I909">
            <v>223406.31976400001</v>
          </cell>
          <cell r="J909" t="str">
            <v>2013 YE</v>
          </cell>
          <cell r="K909" t="str">
            <v>C</v>
          </cell>
        </row>
        <row r="910">
          <cell r="A910" t="str">
            <v>Ipak Yuli Bank</v>
          </cell>
          <cell r="B910" t="str">
            <v>Uzbekistan</v>
          </cell>
          <cell r="C910" t="str">
            <v>E+</v>
          </cell>
          <cell r="D910" t="str">
            <v>b2</v>
          </cell>
          <cell r="E910" t="str">
            <v>b2</v>
          </cell>
          <cell r="F910" t="str">
            <v>B2</v>
          </cell>
          <cell r="G910" t="str">
            <v>Foreign Currency Long Term Deposit Rating</v>
          </cell>
          <cell r="H910" t="str">
            <v>Stable</v>
          </cell>
          <cell r="I910">
            <v>460693.82398629998</v>
          </cell>
          <cell r="J910" t="str">
            <v>2013 YE</v>
          </cell>
          <cell r="K910" t="str">
            <v>C</v>
          </cell>
        </row>
        <row r="911">
          <cell r="A911" t="str">
            <v>Ipoteka Bank</v>
          </cell>
          <cell r="B911" t="str">
            <v>Uzbekistan</v>
          </cell>
          <cell r="C911" t="str">
            <v>E+</v>
          </cell>
          <cell r="D911" t="str">
            <v>b2</v>
          </cell>
          <cell r="E911" t="str">
            <v>b2</v>
          </cell>
          <cell r="F911" t="str">
            <v>B2</v>
          </cell>
          <cell r="G911" t="str">
            <v>Foreign Currency Long Term Deposit Rating</v>
          </cell>
          <cell r="H911" t="str">
            <v>Stable</v>
          </cell>
          <cell r="I911">
            <v>1331382.9257274</v>
          </cell>
          <cell r="J911" t="str">
            <v>2013 YE</v>
          </cell>
          <cell r="K911" t="str">
            <v>C</v>
          </cell>
        </row>
        <row r="912">
          <cell r="A912" t="str">
            <v>National Bank of Uzbekistan</v>
          </cell>
          <cell r="B912" t="str">
            <v>Uzbekistan</v>
          </cell>
          <cell r="C912" t="str">
            <v>E+</v>
          </cell>
          <cell r="D912" t="str">
            <v>b2</v>
          </cell>
          <cell r="E912" t="str">
            <v>b2</v>
          </cell>
          <cell r="F912" t="str">
            <v>B2</v>
          </cell>
          <cell r="G912" t="str">
            <v>Foreign Currency Long Term Deposit Rating</v>
          </cell>
          <cell r="H912" t="str">
            <v>Stable</v>
          </cell>
          <cell r="I912">
            <v>5125078.8594000004</v>
          </cell>
          <cell r="J912" t="str">
            <v>2013 YE</v>
          </cell>
          <cell r="K912" t="str">
            <v>C</v>
          </cell>
        </row>
        <row r="913">
          <cell r="A913" t="str">
            <v>Qishloq Qurilish Bank</v>
          </cell>
          <cell r="B913" t="str">
            <v>Uzbekistan</v>
          </cell>
          <cell r="C913" t="str">
            <v>E+</v>
          </cell>
          <cell r="D913" t="str">
            <v>b2</v>
          </cell>
          <cell r="E913" t="str">
            <v>b2</v>
          </cell>
          <cell r="F913" t="str">
            <v>B2</v>
          </cell>
          <cell r="G913" t="str">
            <v>Foreign Currency Long Term Deposit Rating</v>
          </cell>
          <cell r="H913" t="str">
            <v>Stable</v>
          </cell>
          <cell r="I913">
            <v>1308559.48339338</v>
          </cell>
          <cell r="J913" t="str">
            <v>2012 YE</v>
          </cell>
          <cell r="K913" t="str">
            <v>C</v>
          </cell>
        </row>
        <row r="914">
          <cell r="A914" t="str">
            <v>Savdogar Bank</v>
          </cell>
          <cell r="B914" t="str">
            <v>Uzbekistan</v>
          </cell>
          <cell r="C914" t="str">
            <v>E+</v>
          </cell>
          <cell r="D914" t="str">
            <v>b2</v>
          </cell>
          <cell r="E914" t="str">
            <v>b2</v>
          </cell>
          <cell r="F914" t="str">
            <v>B2</v>
          </cell>
          <cell r="G914" t="str">
            <v>Foreign Currency Long Term Deposit Rating</v>
          </cell>
          <cell r="H914" t="str">
            <v>Stable</v>
          </cell>
          <cell r="I914">
            <v>170223.71348119999</v>
          </cell>
          <cell r="J914" t="str">
            <v>2013 YE</v>
          </cell>
          <cell r="K914" t="str">
            <v>C</v>
          </cell>
        </row>
        <row r="915">
          <cell r="A915" t="str">
            <v>Uzbek-Turkish Bank</v>
          </cell>
          <cell r="B915" t="str">
            <v>Uzbekistan</v>
          </cell>
          <cell r="C915" t="str">
            <v>E+</v>
          </cell>
          <cell r="D915" t="str">
            <v>b3</v>
          </cell>
          <cell r="E915" t="str">
            <v>b2</v>
          </cell>
          <cell r="F915" t="str">
            <v>B2</v>
          </cell>
          <cell r="G915" t="str">
            <v>Foreign Currency Long Term Deposit Rating</v>
          </cell>
          <cell r="H915" t="str">
            <v>Stable</v>
          </cell>
          <cell r="I915">
            <v>64542.760746330001</v>
          </cell>
          <cell r="J915" t="str">
            <v>2012 YE</v>
          </cell>
          <cell r="K915" t="str">
            <v>C</v>
          </cell>
        </row>
        <row r="916">
          <cell r="A916" t="str">
            <v>Asia Commercial Bank</v>
          </cell>
          <cell r="B916" t="str">
            <v>Vietnam</v>
          </cell>
          <cell r="C916" t="str">
            <v>E</v>
          </cell>
          <cell r="D916" t="str">
            <v>caa1</v>
          </cell>
          <cell r="E916" t="str">
            <v>caa1</v>
          </cell>
          <cell r="F916" t="str">
            <v>B3</v>
          </cell>
          <cell r="G916" t="str">
            <v>Foreign Currency Long Term Deposit Rating</v>
          </cell>
          <cell r="H916" t="str">
            <v>Stable</v>
          </cell>
          <cell r="I916">
            <v>7896792.0785999997</v>
          </cell>
          <cell r="J916" t="str">
            <v>2013 YE</v>
          </cell>
          <cell r="K916" t="str">
            <v>C</v>
          </cell>
        </row>
        <row r="917">
          <cell r="A917" t="str">
            <v>Bank for Investment &amp; Development of Vietnam</v>
          </cell>
          <cell r="B917" t="str">
            <v>Vietnam</v>
          </cell>
          <cell r="C917" t="str">
            <v>E</v>
          </cell>
          <cell r="D917" t="str">
            <v>caa1</v>
          </cell>
          <cell r="E917" t="str">
            <v>caa1</v>
          </cell>
          <cell r="F917" t="str">
            <v>B3</v>
          </cell>
          <cell r="G917" t="str">
            <v>Foreign Currency Long Term Deposit Rating</v>
          </cell>
          <cell r="H917" t="str">
            <v>Stable</v>
          </cell>
          <cell r="I917">
            <v>25993500.334199999</v>
          </cell>
          <cell r="J917" t="str">
            <v>2013 YE</v>
          </cell>
          <cell r="K917" t="str">
            <v>C</v>
          </cell>
        </row>
        <row r="918">
          <cell r="A918" t="str">
            <v>Military Commercial Joint Stock Bank</v>
          </cell>
          <cell r="B918" t="str">
            <v>Vietnam</v>
          </cell>
          <cell r="C918" t="str">
            <v>E</v>
          </cell>
          <cell r="D918" t="str">
            <v>caa1</v>
          </cell>
          <cell r="E918" t="str">
            <v>caa1</v>
          </cell>
          <cell r="F918" t="str">
            <v>B3</v>
          </cell>
          <cell r="G918" t="str">
            <v>Foreign Currency Long Term Deposit Rating</v>
          </cell>
          <cell r="H918" t="str">
            <v>Stable</v>
          </cell>
          <cell r="I918">
            <v>8550062.4151300192</v>
          </cell>
          <cell r="J918" t="str">
            <v>2013 YE</v>
          </cell>
          <cell r="K918" t="str">
            <v>C</v>
          </cell>
        </row>
        <row r="919">
          <cell r="A919" t="str">
            <v>Saigon - Hanoi Commercial Joint Stock Bank</v>
          </cell>
          <cell r="B919" t="str">
            <v>Vietnam</v>
          </cell>
          <cell r="C919" t="str">
            <v>E</v>
          </cell>
          <cell r="D919" t="str">
            <v>caa1</v>
          </cell>
          <cell r="E919" t="str">
            <v>caa1</v>
          </cell>
          <cell r="F919" t="str">
            <v>B3</v>
          </cell>
          <cell r="G919" t="str">
            <v>Foreign Currency Long Term Deposit Rating</v>
          </cell>
          <cell r="H919" t="str">
            <v>Stable</v>
          </cell>
          <cell r="I919">
            <v>6807863.0621999996</v>
          </cell>
          <cell r="J919" t="str">
            <v>2013 YE</v>
          </cell>
          <cell r="K919" t="str">
            <v>C</v>
          </cell>
        </row>
        <row r="920">
          <cell r="A920" t="str">
            <v>Saigon Thuong Tin Commercial Joint-Stock Bank</v>
          </cell>
          <cell r="B920" t="str">
            <v>Vietnam</v>
          </cell>
          <cell r="C920" t="str">
            <v>E</v>
          </cell>
          <cell r="D920" t="str">
            <v>caa1</v>
          </cell>
          <cell r="E920" t="str">
            <v>caa1</v>
          </cell>
          <cell r="F920" t="str">
            <v>B3</v>
          </cell>
          <cell r="G920" t="str">
            <v>Foreign Currency Long Term Deposit Rating</v>
          </cell>
          <cell r="H920" t="str">
            <v>Stable</v>
          </cell>
          <cell r="I920">
            <v>7605974.8295999998</v>
          </cell>
          <cell r="J920" t="str">
            <v>2013 YE</v>
          </cell>
          <cell r="K920" t="str">
            <v>C</v>
          </cell>
        </row>
        <row r="921">
          <cell r="A921" t="str">
            <v>Vietnam Bank for Industry and Trade</v>
          </cell>
          <cell r="B921" t="str">
            <v>Vietnam</v>
          </cell>
          <cell r="C921" t="str">
            <v>E+</v>
          </cell>
          <cell r="D921" t="str">
            <v>b3</v>
          </cell>
          <cell r="E921" t="str">
            <v>b3</v>
          </cell>
          <cell r="F921" t="str">
            <v>B3</v>
          </cell>
          <cell r="G921" t="str">
            <v>Foreign Currency Long Term Deposit Rating</v>
          </cell>
          <cell r="H921" t="str">
            <v>Stable</v>
          </cell>
          <cell r="I921">
            <v>27319862.918400001</v>
          </cell>
          <cell r="J921" t="str">
            <v>2013 YE</v>
          </cell>
          <cell r="K921" t="str">
            <v>C</v>
          </cell>
        </row>
        <row r="922">
          <cell r="A922" t="str">
            <v>Vietnam International Bank</v>
          </cell>
          <cell r="B922" t="str">
            <v>Vietnam</v>
          </cell>
          <cell r="C922" t="str">
            <v>E</v>
          </cell>
          <cell r="D922" t="str">
            <v>caa1</v>
          </cell>
          <cell r="E922" t="str">
            <v>caa1</v>
          </cell>
          <cell r="F922" t="str">
            <v>B3</v>
          </cell>
          <cell r="G922" t="str">
            <v>Foreign Currency Long Term Deposit Rating</v>
          </cell>
          <cell r="H922" t="str">
            <v>Stable</v>
          </cell>
          <cell r="I922">
            <v>3119823.01988</v>
          </cell>
          <cell r="J922" t="str">
            <v>2012 YE</v>
          </cell>
          <cell r="K922" t="str">
            <v>C</v>
          </cell>
        </row>
        <row r="923">
          <cell r="A923" t="str">
            <v>Vietnam Prosperity Jt. Stk. Commercial Bank</v>
          </cell>
          <cell r="B923" t="str">
            <v>Vietnam</v>
          </cell>
          <cell r="C923" t="str">
            <v>E</v>
          </cell>
          <cell r="D923" t="str">
            <v>caa1</v>
          </cell>
          <cell r="E923" t="str">
            <v>caa1</v>
          </cell>
          <cell r="F923" t="str">
            <v>B3</v>
          </cell>
          <cell r="G923" t="str">
            <v>Foreign Currency Long Term Deposit Rating</v>
          </cell>
          <cell r="H923" t="str">
            <v>Stable</v>
          </cell>
          <cell r="I923">
            <v>5747931.1380000003</v>
          </cell>
          <cell r="J923" t="str">
            <v>2013 YE</v>
          </cell>
          <cell r="K923" t="str">
            <v>C</v>
          </cell>
        </row>
        <row r="924">
          <cell r="A924" t="str">
            <v>Vietnam Technological and Comm'l JSB</v>
          </cell>
          <cell r="B924" t="str">
            <v>Vietnam</v>
          </cell>
          <cell r="C924" t="str">
            <v>E</v>
          </cell>
          <cell r="D924" t="str">
            <v>caa1</v>
          </cell>
          <cell r="E924" t="str">
            <v>caa1</v>
          </cell>
          <cell r="F924" t="str">
            <v>B3</v>
          </cell>
          <cell r="G924" t="str">
            <v>Foreign Currency Long Term Deposit Rating</v>
          </cell>
          <cell r="H924" t="str">
            <v>Stable</v>
          </cell>
          <cell r="I924">
            <v>7531701.8262</v>
          </cell>
          <cell r="J924" t="str">
            <v>2013 YE</v>
          </cell>
          <cell r="K924" t="str">
            <v>C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4">
          <cell r="CY54" t="str">
            <v>MCIF ยังไม่เรียบร้อย แต่เป็นกรณีเร่งด่วน</v>
          </cell>
        </row>
        <row r="55">
          <cell r="CY55" t="str">
            <v>ข้อจำกัดของระบบ เช่น วงเงิน Derivative และ Global Limit</v>
          </cell>
        </row>
        <row r="56">
          <cell r="CY56" t="str">
            <v>Team structure ไม่เรียบร้อย เช่นยังติดชื่อคนที่ลาออกไปแล้ว</v>
          </cell>
        </row>
        <row r="57">
          <cell r="CY57" t="str">
            <v>user name &amp; password (ไม่มี หรือ ถูก locked)</v>
          </cell>
        </row>
        <row r="58">
          <cell r="CY58" t="str">
            <v>CMAS Defect-ข้อมูล หรือ workflow ผิดพลาดที่ระบบ CMAS</v>
          </cell>
        </row>
        <row r="59">
          <cell r="CY59" t="str">
            <v>ยังไม่ใช่ลูกค้าใน Segment (ไม่ใช่ AO code ของ MB/CB )</v>
          </cell>
        </row>
        <row r="60">
          <cell r="CY60" t="str">
            <v>ยังไม่ใช่ลูกค้าในความดูแลของตน (ต้อง reassign MCIF ก่อน)</v>
          </cell>
        </row>
        <row r="61">
          <cell r="CY61" t="str">
            <v>ระบบอื่นๆ ขัดข้อง (Vlink,LPM)</v>
          </cell>
        </row>
        <row r="62">
          <cell r="CY62" t="str">
            <v>อื่นๆ กรุณาระบุเพิ่มเติม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emark"/>
      <sheetName val="YCRT"/>
      <sheetName val="ST Rate"/>
      <sheetName val="LT Rate"/>
      <sheetName val="Swap pts"/>
      <sheetName val="Spot"/>
      <sheetName val="forSwapptsChecking"/>
      <sheetName val="NDF Swap P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ใบรายงานผล"/>
      <sheetName val="Table Data"/>
      <sheetName val="Name Data"/>
      <sheetName val="CAP-F Checklist"/>
      <sheetName val="CAP-F เหตุผลคืนเรื่อง"/>
      <sheetName val="เหตุผล"/>
      <sheetName val="Check list"/>
      <sheetName val="P.1"/>
      <sheetName val="P.2"/>
      <sheetName val="P.3"/>
      <sheetName val="P.4"/>
      <sheetName val="P.5"/>
      <sheetName val="MB  หรือ Comment Full 1"/>
      <sheetName val="Comment Short"/>
      <sheetName val="Factsheet OneTime"/>
      <sheetName val="One time"/>
      <sheetName val="สรุปภาพรวมกลุ่ม กรณี 2 หน้า "/>
      <sheetName val="สรุปภาพรวมกลุ่ม (2)"/>
      <sheetName val="หน้าคำอนุมัติ"/>
    </sheetNames>
    <sheetDataSet>
      <sheetData sheetId="0" refreshError="1"/>
      <sheetData sheetId="1">
        <row r="5">
          <cell r="D5" t="str">
            <v>MB</v>
          </cell>
        </row>
        <row r="6">
          <cell r="D6" t="str">
            <v>CB</v>
          </cell>
        </row>
        <row r="7">
          <cell r="D7" t="str">
            <v>SME Lower</v>
          </cell>
        </row>
        <row r="8">
          <cell r="D8" t="str">
            <v>SME Upper</v>
          </cell>
        </row>
        <row r="9">
          <cell r="D9" t="str">
            <v>BP</v>
          </cell>
        </row>
        <row r="10">
          <cell r="D10" t="str">
            <v>FICO</v>
          </cell>
        </row>
        <row r="249">
          <cell r="D249" t="str">
            <v>1 UW</v>
          </cell>
        </row>
        <row r="250">
          <cell r="D250" t="str">
            <v>2 UW(1UW+1UW)</v>
          </cell>
        </row>
        <row r="251">
          <cell r="D251" t="str">
            <v>UW Group2</v>
          </cell>
        </row>
        <row r="252">
          <cell r="D252" t="str">
            <v>UW Group1</v>
          </cell>
        </row>
        <row r="253">
          <cell r="D253" t="str">
            <v>Executive UW Group</v>
          </cell>
        </row>
        <row r="254">
          <cell r="D254" t="str">
            <v>Management Board</v>
          </cell>
        </row>
        <row r="255">
          <cell r="D255" t="str">
            <v>Board of Director</v>
          </cell>
        </row>
        <row r="256">
          <cell r="D256" t="str">
            <v>One time UW</v>
          </cell>
        </row>
        <row r="257">
          <cell r="D257" t="str">
            <v>One time Head UW, Sr.UW</v>
          </cell>
        </row>
        <row r="258">
          <cell r="D258" t="str">
            <v>One time Dept. Head, Head UW, 2 UW</v>
          </cell>
        </row>
        <row r="259">
          <cell r="D259" t="str">
            <v>One time EVP., FSVP., Dept.Head</v>
          </cell>
        </row>
        <row r="260">
          <cell r="D260" t="str">
            <v>One time 1.1 Dept. Head</v>
          </cell>
        </row>
        <row r="261">
          <cell r="D261" t="str">
            <v>One time 1.1 EVP.</v>
          </cell>
        </row>
        <row r="262">
          <cell r="D262" t="str">
            <v xml:space="preserve"> </v>
          </cell>
        </row>
      </sheetData>
      <sheetData sheetId="2">
        <row r="101">
          <cell r="D101" t="str">
            <v>ราษฏร์บูรณะ</v>
          </cell>
        </row>
        <row r="102">
          <cell r="D102" t="str">
            <v>พหลโยธิน</v>
          </cell>
        </row>
        <row r="103">
          <cell r="D103" t="str">
            <v>สีลม</v>
          </cell>
        </row>
        <row r="104">
          <cell r="D104" t="str">
            <v>อ้อมใหญ่</v>
          </cell>
        </row>
        <row r="105">
          <cell r="D105" t="str">
            <v>โรจนะ</v>
          </cell>
        </row>
        <row r="106">
          <cell r="D106" t="str">
            <v>บางนา-ตราด กม.18</v>
          </cell>
        </row>
        <row r="107">
          <cell r="D107" t="str">
            <v>แหลมฉบัง</v>
          </cell>
        </row>
        <row r="108">
          <cell r="D108" t="str">
            <v>นวนคร</v>
          </cell>
        </row>
        <row r="109">
          <cell r="D109" t="str">
            <v>บางปะกง</v>
          </cell>
        </row>
        <row r="110">
          <cell r="D110" t="str">
            <v>เขต 61</v>
          </cell>
        </row>
        <row r="111">
          <cell r="D111" t="str">
            <v>เขต 62</v>
          </cell>
        </row>
        <row r="112">
          <cell r="D112" t="str">
            <v>เขต 63</v>
          </cell>
        </row>
        <row r="113">
          <cell r="D113" t="str">
            <v>เขต 64</v>
          </cell>
        </row>
        <row r="114">
          <cell r="D114" t="str">
            <v>เขต 65</v>
          </cell>
        </row>
        <row r="115">
          <cell r="D115" t="str">
            <v>เขต 66</v>
          </cell>
        </row>
        <row r="116">
          <cell r="D116" t="str">
            <v>เขต 67</v>
          </cell>
        </row>
        <row r="117">
          <cell r="D117" t="str">
            <v>เขต 68</v>
          </cell>
        </row>
        <row r="118">
          <cell r="D118" t="str">
            <v>เขต 69</v>
          </cell>
        </row>
        <row r="119">
          <cell r="D119" t="str">
            <v>เชียงใหม่</v>
          </cell>
        </row>
        <row r="120">
          <cell r="D120" t="str">
            <v>นครราชสีมา</v>
          </cell>
        </row>
        <row r="121">
          <cell r="D121" t="str">
            <v>บางพลี</v>
          </cell>
        </row>
        <row r="122">
          <cell r="D122" t="str">
            <v>เสือป่า</v>
          </cell>
        </row>
        <row r="123">
          <cell r="D123" t="str">
            <v>บางมด</v>
          </cell>
        </row>
        <row r="124">
          <cell r="D124" t="str">
            <v>สมุทรปราการ</v>
          </cell>
        </row>
        <row r="125">
          <cell r="D125" t="str">
            <v>หาดใหญ่</v>
          </cell>
        </row>
        <row r="126">
          <cell r="D126" t="str">
            <v>บางกะปิ</v>
          </cell>
        </row>
        <row r="127">
          <cell r="D127" t="str">
            <v>ดาวคะนอง</v>
          </cell>
        </row>
        <row r="128">
          <cell r="D128" t="str">
            <v>ถนนเศรษฐกิจ1สมุทรสาคร</v>
          </cell>
        </row>
        <row r="129">
          <cell r="D129" t="str">
            <v>นครสวรรค์</v>
          </cell>
        </row>
        <row r="130">
          <cell r="D130" t="str">
            <v>เขต 21 ทีม 1</v>
          </cell>
        </row>
        <row r="131">
          <cell r="D131" t="str">
            <v>เขต 21 ทีม 2</v>
          </cell>
        </row>
        <row r="132">
          <cell r="D132" t="str">
            <v>เขต 21 ทีม 3</v>
          </cell>
        </row>
        <row r="133">
          <cell r="D133" t="str">
            <v>เขต 21 สาขาถนนสุเทพ</v>
          </cell>
        </row>
        <row r="134">
          <cell r="D134" t="str">
            <v>เขต 44 ทีม 1</v>
          </cell>
        </row>
        <row r="135">
          <cell r="D135" t="str">
            <v>เขต 44 ทีม 2</v>
          </cell>
        </row>
        <row r="136">
          <cell r="D136" t="str">
            <v>เขต 44 สาขาฝาง</v>
          </cell>
        </row>
        <row r="137">
          <cell r="D137" t="str">
            <v>เขต 44 สาขาแม่ฮ่องสอน</v>
          </cell>
        </row>
        <row r="138">
          <cell r="D138" t="str">
            <v>ระยอง</v>
          </cell>
        </row>
        <row r="139">
          <cell r="D139" t="str">
            <v>ภูเก็ต</v>
          </cell>
        </row>
        <row r="140">
          <cell r="D140" t="str">
            <v>สุราษฎร์ธานี</v>
          </cell>
        </row>
        <row r="141">
          <cell r="D141" t="str">
            <v>ถนนเพชรเกษม หาดใหญ่</v>
          </cell>
        </row>
        <row r="142">
          <cell r="D142" t="str">
            <v>ตลาดหัวอิฐ นครศรีธรรมราช</v>
          </cell>
        </row>
        <row r="143">
          <cell r="D143" t="str">
            <v>ชุมพร</v>
          </cell>
        </row>
        <row r="144">
          <cell r="D144" t="str">
            <v>ถนนประจักษ์ อุดรธานี</v>
          </cell>
        </row>
        <row r="145">
          <cell r="D145" t="str">
            <v>ถนนพรหมเทพ อุบลราชธานี</v>
          </cell>
        </row>
        <row r="146">
          <cell r="D146" t="str">
            <v>ถนนหน้าเมือง ขอนแก่น</v>
          </cell>
        </row>
        <row r="147">
          <cell r="D147" t="str">
            <v>ร้อยเอ็ด</v>
          </cell>
        </row>
        <row r="148">
          <cell r="D148" t="str">
            <v>นครสวรรค์</v>
          </cell>
        </row>
        <row r="149">
          <cell r="D149" t="str">
            <v>ห้าแยกโคกมะตูม พิษณุโลก</v>
          </cell>
        </row>
        <row r="150">
          <cell r="D150" t="str">
            <v>ถนนท่าแพ เชียงใหม่</v>
          </cell>
        </row>
        <row r="151">
          <cell r="D151" t="str">
            <v>เชียงราย</v>
          </cell>
        </row>
        <row r="152">
          <cell r="D152" t="str">
            <v>ฝ่าย ปผ.</v>
          </cell>
        </row>
        <row r="153">
          <cell r="D153" t="str">
            <v>ถนนเทพารักษ์</v>
          </cell>
        </row>
        <row r="154">
          <cell r="D154" t="str">
            <v>สุขุมวิท 33</v>
          </cell>
        </row>
        <row r="199">
          <cell r="D199" t="str">
            <v xml:space="preserve"> </v>
          </cell>
        </row>
        <row r="202">
          <cell r="D202" t="str">
            <v>พัฒนพงศ์ ตัณฑ์สมบุญ</v>
          </cell>
        </row>
        <row r="203">
          <cell r="D203" t="str">
            <v>วศิน วณิชย์วรนันต์</v>
          </cell>
        </row>
        <row r="204">
          <cell r="D204" t="str">
            <v>วิกรานต์ ปวโรจน์กิจ</v>
          </cell>
        </row>
        <row r="205">
          <cell r="D205" t="str">
            <v>สุรเดช เกียรติธนากร</v>
          </cell>
        </row>
        <row r="206">
          <cell r="D206" t="str">
            <v>ทวิช ธนะชานันท์</v>
          </cell>
        </row>
        <row r="207">
          <cell r="D207" t="str">
            <v>ชนกสุดา ชิตรัตน์</v>
          </cell>
        </row>
        <row r="208">
          <cell r="D208" t="str">
            <v>สำมิตร  สกุลวิระ</v>
          </cell>
        </row>
        <row r="209">
          <cell r="D209" t="str">
            <v>สุมาลี นพรัตน์</v>
          </cell>
        </row>
        <row r="210">
          <cell r="D210" t="str">
            <v>ทวี ธีระสุนทรวงศ์</v>
          </cell>
        </row>
        <row r="211">
          <cell r="D211" t="str">
            <v>สุวัฒน์ เตชะวัฒนวรรณา</v>
          </cell>
        </row>
        <row r="212">
          <cell r="D212" t="str">
            <v>นพเดช กรรณสูต</v>
          </cell>
        </row>
        <row r="213">
          <cell r="D213" t="str">
            <v>ดิถีชัย ลิมโปดม</v>
          </cell>
        </row>
        <row r="214">
          <cell r="D214" t="str">
            <v>วรวิทย์ พงษ์จำรัส</v>
          </cell>
        </row>
        <row r="215">
          <cell r="D215" t="str">
            <v>พัฒนศักดิ์ กมลงาม</v>
          </cell>
        </row>
        <row r="216">
          <cell r="D216" t="str">
            <v>ธานินทร์  วนสุธานนท์</v>
          </cell>
        </row>
        <row r="217">
          <cell r="D217" t="str">
            <v>ณรงค์ยุทธ โล่ห์ชนะเจริญ</v>
          </cell>
        </row>
        <row r="218">
          <cell r="D218" t="str">
            <v>กานต์ นิลุบล</v>
          </cell>
        </row>
        <row r="219">
          <cell r="D219" t="str">
            <v>นาถสินี สารวานิชพิทักษ์</v>
          </cell>
        </row>
        <row r="220">
          <cell r="D220" t="str">
            <v>จุฑาทิพย์ ตัสมา</v>
          </cell>
        </row>
        <row r="221">
          <cell r="D221" t="str">
            <v>ประสงค์ หาญปิยวัฒนสกุล</v>
          </cell>
        </row>
        <row r="222">
          <cell r="D222" t="str">
            <v>สุรินทร์ สืบวงษ์แพทย์</v>
          </cell>
        </row>
        <row r="223">
          <cell r="D223" t="str">
            <v>วัลลภ ว่องจิตต์วุฒิไกร</v>
          </cell>
        </row>
        <row r="224">
          <cell r="D224" t="str">
            <v>ศรัณยา บุณยะรัตเวช</v>
          </cell>
        </row>
        <row r="225">
          <cell r="D225" t="str">
            <v>พัชรี อุทัยรัตนกิจ</v>
          </cell>
        </row>
        <row r="226">
          <cell r="D226" t="str">
            <v>สมเกียรติ สังข์รังสรรค์</v>
          </cell>
        </row>
        <row r="227">
          <cell r="D227" t="str">
            <v>ปิติ ตัณฑเกษม</v>
          </cell>
        </row>
        <row r="228">
          <cell r="D228" t="str">
            <v>เทียนทิพย์ นาราช</v>
          </cell>
        </row>
        <row r="229">
          <cell r="D229" t="str">
            <v>อรทัย นทีรัตนกำจาย</v>
          </cell>
        </row>
        <row r="230">
          <cell r="D230" t="str">
            <v>ยืนยง รุ้งสีทอง</v>
          </cell>
        </row>
        <row r="231">
          <cell r="D231" t="str">
            <v>กมลสินธุ์ ตัสมา</v>
          </cell>
        </row>
        <row r="232">
          <cell r="D232" t="str">
            <v>ทรงวุฒิ ตันทวีวงศ์</v>
          </cell>
        </row>
        <row r="233">
          <cell r="D233" t="str">
            <v>จิตร ตันตินิกร</v>
          </cell>
        </row>
        <row r="234">
          <cell r="D234" t="str">
            <v>ฐานิสร์ ชำนิจ</v>
          </cell>
        </row>
        <row r="235">
          <cell r="D235" t="str">
            <v>สุรัตน์ ลีลาทวีวัฒน์</v>
          </cell>
        </row>
        <row r="236">
          <cell r="D236" t="str">
            <v>พิพิธ อเนกนิธิ</v>
          </cell>
        </row>
        <row r="237">
          <cell r="D237" t="str">
            <v>นิรันดร์ วัฒนศัพท์</v>
          </cell>
        </row>
        <row r="238">
          <cell r="D238" t="str">
            <v>บำรุง ศุภศิริสินธุ์</v>
          </cell>
        </row>
        <row r="239">
          <cell r="D239" t="str">
            <v>ชลัท หนองคาย</v>
          </cell>
        </row>
        <row r="240">
          <cell r="D240" t="str">
            <v>วิเชียร จูประเสริฐพร</v>
          </cell>
        </row>
        <row r="241">
          <cell r="D241" t="str">
            <v>พล ธนโชติ</v>
          </cell>
        </row>
        <row r="242">
          <cell r="D242" t="str">
            <v>นพพร ลิมปะพันธุ์</v>
          </cell>
        </row>
        <row r="243">
          <cell r="D243" t="str">
            <v>บุนซาน กุลวทัญญู</v>
          </cell>
        </row>
        <row r="244">
          <cell r="D244" t="str">
            <v>นภดล อินทรมหา</v>
          </cell>
        </row>
        <row r="245">
          <cell r="D245" t="str">
            <v>กิตติ ชุติม์วัฒน์เสถียร</v>
          </cell>
        </row>
        <row r="246">
          <cell r="D246" t="str">
            <v>วิโรจน์ วิทูรกิจวานิช</v>
          </cell>
        </row>
        <row r="247">
          <cell r="D247" t="str">
            <v>นพดล คูห์วัฒนศิลป์</v>
          </cell>
        </row>
        <row r="248">
          <cell r="D248" t="str">
            <v>อนันต์  ลาภสุขสถิต</v>
          </cell>
        </row>
        <row r="249">
          <cell r="D249" t="str">
            <v>เอกณัติ  เกียรตินภาสินธุ์</v>
          </cell>
        </row>
        <row r="310">
          <cell r="D310" t="str">
            <v xml:space="preserve"> </v>
          </cell>
        </row>
        <row r="320">
          <cell r="D320" t="str">
            <v>พรรณี วงศ์ปิยะ</v>
          </cell>
        </row>
        <row r="321">
          <cell r="D321" t="str">
            <v>พิชัย รุ่งเฉลิมลาภ</v>
          </cell>
        </row>
        <row r="322">
          <cell r="D322" t="str">
            <v>ไพฑูรย์ สว่างแจ้ง</v>
          </cell>
        </row>
        <row r="323">
          <cell r="D323" t="str">
            <v>มานพ ตรีลักษณวิลัย</v>
          </cell>
        </row>
        <row r="324">
          <cell r="D324" t="str">
            <v>รุจิรดา  ริ้วรุจิเรข</v>
          </cell>
        </row>
        <row r="325">
          <cell r="D325" t="str">
            <v>วันชัย เกียรติเฉลิม</v>
          </cell>
        </row>
        <row r="326">
          <cell r="D326" t="str">
            <v>สุชีนันท์ จันโททัย</v>
          </cell>
        </row>
        <row r="327">
          <cell r="D327" t="str">
            <v>กิตติชัย เชาวน์เรศ</v>
          </cell>
        </row>
        <row r="328">
          <cell r="D328" t="str">
            <v>ฉันทนี เส็งสุวรรณ</v>
          </cell>
        </row>
        <row r="329">
          <cell r="D329" t="str">
            <v>ชัชวาล   เหมพรวิสาร</v>
          </cell>
        </row>
        <row r="330">
          <cell r="D330" t="str">
            <v>ธนนรินทร์  รุ่งเฉลิมลาภ</v>
          </cell>
        </row>
        <row r="331">
          <cell r="D331" t="str">
            <v>เศกสิทธิ์ แสงปาก</v>
          </cell>
        </row>
        <row r="332">
          <cell r="D332" t="str">
            <v>สมศักดิ์ จงกลสิริกุลพร</v>
          </cell>
        </row>
        <row r="333">
          <cell r="D333" t="str">
            <v>อรอนงค์ ทวีสิน</v>
          </cell>
        </row>
        <row r="334">
          <cell r="D334" t="str">
            <v>เอกมล ปิยะชูตระกูล</v>
          </cell>
        </row>
        <row r="335">
          <cell r="D335" t="str">
            <v>สุรพันธ์  บุญเจริญ</v>
          </cell>
        </row>
        <row r="336">
          <cell r="D336" t="str">
            <v>สมคิด อัศวนุวัฒน์</v>
          </cell>
        </row>
        <row r="337">
          <cell r="D337" t="str">
            <v>สุนทรี ฉวีนาค</v>
          </cell>
        </row>
        <row r="338">
          <cell r="D338" t="str">
            <v>ดวงใจ จ้อยปลื้ม</v>
          </cell>
        </row>
        <row r="339">
          <cell r="D339" t="str">
            <v>วิวัฒน์ ศักดิ์พิชัยมงคล(CAP)</v>
          </cell>
        </row>
        <row r="340">
          <cell r="D340" t="str">
            <v>ทศพร  ธาดาทองกุล(CAP)</v>
          </cell>
        </row>
        <row r="341">
          <cell r="D341" t="str">
            <v>ดวงเนตร  เทพวงค์(CAP)</v>
          </cell>
        </row>
        <row r="342">
          <cell r="D342" t="str">
            <v>ศักดิ์สิทธิ์  ร่วมรังษี(CAP)</v>
          </cell>
        </row>
        <row r="343">
          <cell r="D343" t="str">
            <v>อุษณา  กล้าหาญ</v>
          </cell>
        </row>
        <row r="344">
          <cell r="D344" t="str">
            <v>วิเชียร  บุญพร้อม</v>
          </cell>
        </row>
        <row r="345">
          <cell r="D345" t="str">
            <v>สุรีย์รัตน์  ธารนพ</v>
          </cell>
        </row>
        <row r="346">
          <cell r="D346" t="str">
            <v>โชคชัย  ตั้งวงศ์มงคล</v>
          </cell>
        </row>
        <row r="347">
          <cell r="D347" t="str">
            <v>อาทิษา  เถาทับนุ่ม</v>
          </cell>
        </row>
        <row r="348">
          <cell r="D348" t="str">
            <v>พงษ์ศักดิ์  มานะเจริญสุข</v>
          </cell>
        </row>
        <row r="349">
          <cell r="D349" t="str">
            <v>จตุรวิธ  รักษาวงศ์</v>
          </cell>
        </row>
        <row r="350">
          <cell r="D350" t="str">
            <v>อัมรินทร์  ปานอ่อง</v>
          </cell>
        </row>
        <row r="351">
          <cell r="D351" t="str">
            <v>พีระพงศ์  เหมหงษ์</v>
          </cell>
        </row>
        <row r="352">
          <cell r="D352" t="str">
            <v>พศิน  ปานพรม</v>
          </cell>
        </row>
        <row r="353">
          <cell r="D353" t="str">
            <v>เทิดศักดิ์  แย้มเวช</v>
          </cell>
        </row>
        <row r="354">
          <cell r="D354" t="str">
            <v>ชวิษฐ์ หุ่นเจริญ</v>
          </cell>
        </row>
        <row r="418">
          <cell r="D418" t="str">
            <v xml:space="preserve"> </v>
          </cell>
        </row>
        <row r="1202">
          <cell r="D1202" t="str">
            <v>กรวิกา  อุตมาวิบูลย์</v>
          </cell>
        </row>
        <row r="1203">
          <cell r="D1203" t="str">
            <v>ก่อพงศ์  เรืองสุวรรณเดช</v>
          </cell>
        </row>
        <row r="1204">
          <cell r="D1204" t="str">
            <v>กันตินันท์  กิจจาการ</v>
          </cell>
        </row>
        <row r="1205">
          <cell r="D1205" t="str">
            <v>กันตินันท์  กิจจาการ</v>
          </cell>
        </row>
        <row r="1206">
          <cell r="D1206" t="str">
            <v>กิตติพงษ์  บุญชูเศรษฐ์</v>
          </cell>
        </row>
        <row r="1207">
          <cell r="D1207" t="str">
            <v>กุนทินี  ศรีสมศักดิ์</v>
          </cell>
        </row>
        <row r="1208">
          <cell r="D1208" t="str">
            <v>จักรพงษ์  รัตนพิภพศิลป์</v>
          </cell>
        </row>
        <row r="1209">
          <cell r="D1209" t="str">
            <v>จิตตวดี  ผ่องสวัสดิ์</v>
          </cell>
        </row>
        <row r="1210">
          <cell r="D1210" t="str">
            <v>จิตติมา สืบสุรีย์กุล</v>
          </cell>
        </row>
        <row r="1211">
          <cell r="D1211" t="str">
            <v>จิรายุ  ณรงค์เกียรติคุณ</v>
          </cell>
        </row>
        <row r="1212">
          <cell r="D1212" t="str">
            <v>เฉลิมพันธ์  ภูริจิตราวงศ์</v>
          </cell>
        </row>
        <row r="1213">
          <cell r="D1213" t="str">
            <v>ชยุตม์  หลีหเจริญกุล</v>
          </cell>
        </row>
        <row r="1214">
          <cell r="D1214" t="str">
            <v>ชลทิพย์ ฉัตรสิริรุ่งเรือง</v>
          </cell>
        </row>
        <row r="1215">
          <cell r="D1215" t="str">
            <v>ชลมาศ  กีรติธรรมกุล</v>
          </cell>
        </row>
        <row r="1216">
          <cell r="D1216" t="str">
            <v>ช่อทิพ  โกกิม</v>
          </cell>
        </row>
        <row r="1217">
          <cell r="D1217" t="str">
            <v>ชัชวีร์  โตวณะบุตร</v>
          </cell>
        </row>
        <row r="1218">
          <cell r="D1218" t="str">
            <v>ชินวิทย์  เลิศบรรณพงษ์</v>
          </cell>
        </row>
        <row r="1219">
          <cell r="D1219" t="str">
            <v>ชุติมา  เดชรุ่งวรา</v>
          </cell>
        </row>
        <row r="1220">
          <cell r="D1220" t="str">
            <v>เชาวรัตน์  นิชยพันธ์</v>
          </cell>
        </row>
        <row r="1221">
          <cell r="D1221" t="str">
            <v>ฐิติวัฒน์  พิพัฒน์เวช</v>
          </cell>
        </row>
        <row r="1222">
          <cell r="D1222" t="str">
            <v>ณัฏยา  บุญการี</v>
          </cell>
        </row>
        <row r="1223">
          <cell r="D1223" t="str">
            <v>ณัฐยา  ผดุงถิ่น</v>
          </cell>
        </row>
        <row r="1224">
          <cell r="D1224" t="str">
            <v>ณัฐวรรธน์  อัศวธนิกกุล</v>
          </cell>
        </row>
        <row r="1225">
          <cell r="D1225" t="str">
            <v>ณัฐวรรธน์  อัศวธนิกกุล</v>
          </cell>
        </row>
        <row r="1226">
          <cell r="D1226" t="str">
            <v>ณัฐวุฒิ  จิตติจรุงลาภ</v>
          </cell>
        </row>
        <row r="1227">
          <cell r="D1227" t="str">
            <v>ณิชณันทน์  บุษยพงศ์ภักดี</v>
          </cell>
        </row>
        <row r="1228">
          <cell r="D1228" t="str">
            <v>ณิยพรรณ  วัฒนาสันดาภรณ์</v>
          </cell>
        </row>
        <row r="1229">
          <cell r="D1229" t="str">
            <v>ดนัย  จรัลทรัพย์</v>
          </cell>
        </row>
        <row r="1230">
          <cell r="D1230" t="str">
            <v>ดาวณี  วงศ์อัครวัต</v>
          </cell>
        </row>
        <row r="1231">
          <cell r="D1231" t="str">
            <v>ตระการ  ชัยกิจกูล</v>
          </cell>
        </row>
        <row r="1232">
          <cell r="D1232" t="str">
            <v>ตรังพล  ภัทรธีรกุล</v>
          </cell>
        </row>
        <row r="1233">
          <cell r="D1233" t="str">
            <v>ตวงพร  เฉลิมงามลักษณ์</v>
          </cell>
        </row>
        <row r="1234">
          <cell r="D1234" t="str">
            <v>เติมศักดิ์  โอภาสยานนท์</v>
          </cell>
        </row>
        <row r="1235">
          <cell r="D1235" t="str">
            <v>ทัตดา  อัศวเมธา</v>
          </cell>
        </row>
        <row r="1236">
          <cell r="D1236" t="str">
            <v>ทิพย์สุดา  สะวิคามิน</v>
          </cell>
        </row>
        <row r="1237">
          <cell r="D1237" t="str">
            <v>ทิพวรรณ  วิมลสมบัติ</v>
          </cell>
        </row>
        <row r="1238">
          <cell r="D1238" t="str">
            <v>ธนภพ  ภูวนพดลสันติ</v>
          </cell>
        </row>
        <row r="1239">
          <cell r="D1239" t="str">
            <v>ธรรมสิทธิ์  จินดาพร</v>
          </cell>
        </row>
        <row r="1240">
          <cell r="D1240" t="str">
            <v>ธราดล  เจนภูริยกุล</v>
          </cell>
        </row>
        <row r="1241">
          <cell r="D1241" t="str">
            <v>ธวัชชัย  คล่องบุญ</v>
          </cell>
        </row>
        <row r="1242">
          <cell r="D1242" t="str">
            <v>ธานินทร์  ฐิตวิรัชวัฒน์</v>
          </cell>
        </row>
        <row r="1243">
          <cell r="D1243" t="str">
            <v>ธีรภัทร  ภัทรสิริรักษ์</v>
          </cell>
        </row>
        <row r="1244">
          <cell r="D1244" t="str">
            <v>ธีร์ลัญฉน์  พฤทธิ์วาณิชย์</v>
          </cell>
        </row>
        <row r="1245">
          <cell r="D1245" t="str">
            <v>นพมาศ  วงศ์มณี</v>
          </cell>
        </row>
        <row r="1246">
          <cell r="D1246" t="str">
            <v>นภาพร  แซ่เตียว</v>
          </cell>
        </row>
        <row r="1247">
          <cell r="D1247" t="str">
            <v>นฤณัฐ  ผ่องแผ้ว</v>
          </cell>
        </row>
        <row r="1248">
          <cell r="D1248" t="str">
            <v>นิภาภรณ์  ปกรณ์กิตติบวร</v>
          </cell>
        </row>
        <row r="1249">
          <cell r="D1249" t="str">
            <v>บรรณกิจ ภัทรตรีเกษร</v>
          </cell>
        </row>
        <row r="1250">
          <cell r="D1250" t="str">
            <v>ปพิชญา  ตันตินิติ</v>
          </cell>
        </row>
        <row r="1251">
          <cell r="D1251" t="str">
            <v>ปภาวัลย์  สุทธิประสิทธิ์</v>
          </cell>
        </row>
        <row r="1252">
          <cell r="D1252" t="str">
            <v>ประภากร  ตะล่อมสิน</v>
          </cell>
        </row>
        <row r="1253">
          <cell r="D1253" t="str">
            <v>ประวิศา  สมบุญธรรม</v>
          </cell>
        </row>
        <row r="1254">
          <cell r="D1254" t="str">
            <v>ปราโมทย์  นภาวรานนท์</v>
          </cell>
        </row>
        <row r="1255">
          <cell r="D1255" t="str">
            <v>ปรารถนา  แย้มผกา</v>
          </cell>
        </row>
        <row r="1256">
          <cell r="D1256" t="str">
            <v>ปองพล  ฐิตาภิชิต</v>
          </cell>
        </row>
        <row r="1257">
          <cell r="D1257" t="str">
            <v>ปาริชาติ  พุฒวันเพ็ญ</v>
          </cell>
        </row>
        <row r="1258">
          <cell r="D1258" t="str">
            <v>ปิยวรรณ  เดชวิทยานุศักดิ์</v>
          </cell>
        </row>
        <row r="1259">
          <cell r="D1259" t="str">
            <v>พงษ์พันธ์  วีระสะเดา</v>
          </cell>
        </row>
        <row r="1260">
          <cell r="D1260" t="str">
            <v>พชร์อารีย์  บุษราเทพกุล</v>
          </cell>
        </row>
        <row r="1261">
          <cell r="D1261" t="str">
            <v>พรทิพย์  ไชยนิรันดร์กูล</v>
          </cell>
        </row>
        <row r="1262">
          <cell r="D1262" t="str">
            <v>พรเทพ  กู้ไมตรีจิต</v>
          </cell>
        </row>
        <row r="1263">
          <cell r="D1263" t="str">
            <v>พรรุ่ง  จรูญชัยคณากิจ</v>
          </cell>
        </row>
        <row r="1264">
          <cell r="D1264" t="str">
            <v>พรศักดิ์  เคียงนภาเจริญ</v>
          </cell>
        </row>
        <row r="1265">
          <cell r="D1265" t="str">
            <v>พัฒนวิมล  อิศรางกูร ณ อยุธยา</v>
          </cell>
        </row>
        <row r="1266">
          <cell r="D1266" t="str">
            <v>พัฒนวิมล  อิศรางกูร ณ อยุธยา</v>
          </cell>
        </row>
        <row r="1267">
          <cell r="D1267" t="str">
            <v>พัทธ์ชลิต  กลิ่นหอม</v>
          </cell>
        </row>
        <row r="1268">
          <cell r="D1268" t="str">
            <v>พันธิตรา  รัตนพงษ์วณิช</v>
          </cell>
        </row>
        <row r="1269">
          <cell r="D1269" t="str">
            <v>พิชญาภรณ์  พุ่มไพศาลชัย</v>
          </cell>
        </row>
        <row r="1270">
          <cell r="D1270" t="str">
            <v>พิชา  พัฒนเสรี</v>
          </cell>
        </row>
        <row r="1271">
          <cell r="D1271" t="str">
            <v>พิพัฒน์  คงหิรัญ</v>
          </cell>
        </row>
        <row r="1272">
          <cell r="D1272" t="str">
            <v>พิมพกานต์  แต่ตรงจิตต์</v>
          </cell>
        </row>
        <row r="1273">
          <cell r="D1273" t="str">
            <v>พิมพา  ชินพิพัฒน์</v>
          </cell>
        </row>
        <row r="1274">
          <cell r="D1274" t="str">
            <v>ภสิณี  ฟูตระกูล</v>
          </cell>
        </row>
        <row r="1275">
          <cell r="D1275" t="str">
            <v>ภัทรพงศ์  งามเลิศกุล</v>
          </cell>
        </row>
        <row r="1276">
          <cell r="D1276" t="str">
            <v>ภากร  ชีวเจริญกุล</v>
          </cell>
        </row>
        <row r="1277">
          <cell r="D1277" t="str">
            <v>ภาณุ  กิจก้องขจรชัย</v>
          </cell>
        </row>
        <row r="1278">
          <cell r="D1278" t="str">
            <v>ภาวิดา  ธารสิทธิ์พงษ์</v>
          </cell>
        </row>
        <row r="1279">
          <cell r="D1279" t="str">
            <v>มธุริน  ปิยะคุณ</v>
          </cell>
        </row>
        <row r="1280">
          <cell r="D1280" t="str">
            <v>มนภัทร์  อาษากิจ</v>
          </cell>
        </row>
        <row r="1281">
          <cell r="D1281" t="str">
            <v>มนัสสา  สุขกนิษฐ</v>
          </cell>
        </row>
        <row r="1282">
          <cell r="D1282" t="str">
            <v>เมธวรรณ เสรีโรจนา</v>
          </cell>
        </row>
        <row r="1283">
          <cell r="D1283" t="str">
            <v>เยาวรี  เรืองจรุงพงศ์</v>
          </cell>
        </row>
        <row r="1284">
          <cell r="D1284" t="str">
            <v>รัตนา  ปวัตถจริยา</v>
          </cell>
        </row>
        <row r="1285">
          <cell r="D1285" t="str">
            <v>ลลิตา  ภัทรเวชกุล</v>
          </cell>
        </row>
        <row r="1286">
          <cell r="D1286" t="str">
            <v>เลิศปฏิพัทธ์  แก่นสารสมใจ</v>
          </cell>
        </row>
        <row r="1287">
          <cell r="D1287" t="str">
            <v>วจนวรรณ  สุทธิพงษ์เกษตร</v>
          </cell>
        </row>
        <row r="1288">
          <cell r="D1288" t="str">
            <v>วรมน  วุฒิพุธนันท์</v>
          </cell>
        </row>
        <row r="1289">
          <cell r="D1289" t="str">
            <v>วรมน  วุฒิพุธนันท์</v>
          </cell>
        </row>
        <row r="1290">
          <cell r="D1290" t="str">
            <v>วรรณา  เอื้อเปี่ยมมงคล</v>
          </cell>
        </row>
        <row r="1291">
          <cell r="D1291" t="str">
            <v>วรวลัญช์ เหล่าวิวัฒน์วงศ์</v>
          </cell>
        </row>
        <row r="1292">
          <cell r="D1292" t="str">
            <v>วิชชุดา  เจริญสุข</v>
          </cell>
        </row>
        <row r="1293">
          <cell r="D1293" t="str">
            <v>วิชุดา  สาครวงศ์วัฒนา</v>
          </cell>
        </row>
        <row r="1294">
          <cell r="D1294" t="str">
            <v>วินันทิชา  เพชรขาว</v>
          </cell>
        </row>
        <row r="1295">
          <cell r="D1295" t="str">
            <v>วิภาพร  พูลเกษ</v>
          </cell>
        </row>
        <row r="1296">
          <cell r="D1296" t="str">
            <v>วีรพล  ปฐมพงศ์ภัทร</v>
          </cell>
        </row>
        <row r="1297">
          <cell r="D1297" t="str">
            <v>ศจี  ศรีวิโรจน์</v>
          </cell>
        </row>
        <row r="1298">
          <cell r="D1298" t="str">
            <v>ศนิชา  อมรเพชรสถาพร</v>
          </cell>
        </row>
        <row r="1299">
          <cell r="D1299" t="str">
            <v>ศิริพร  โชสิวสกุล</v>
          </cell>
        </row>
        <row r="1300">
          <cell r="D1300" t="str">
            <v>ศิโรตม์  ไตรสารศรี</v>
          </cell>
        </row>
        <row r="1301">
          <cell r="D1301" t="str">
            <v>ศุภจิตร  แจ้งประจักษ์</v>
          </cell>
        </row>
        <row r="1302">
          <cell r="D1302" t="str">
            <v>สมคิด  วงศ์เลิศวาทิก</v>
          </cell>
        </row>
        <row r="1303">
          <cell r="D1303" t="str">
            <v>สิรินิตย์  โสตถิโสภา</v>
          </cell>
        </row>
        <row r="1304">
          <cell r="D1304" t="str">
            <v>สิรินิตย์  โสตถิโสภา</v>
          </cell>
        </row>
        <row r="1305">
          <cell r="D1305" t="str">
            <v xml:space="preserve">สุกิตติ เอื้อบุญกุล  </v>
          </cell>
        </row>
        <row r="1306">
          <cell r="D1306" t="str">
            <v>สุทธชาติ  เจริญศรี</v>
          </cell>
        </row>
        <row r="1307">
          <cell r="D1307" t="str">
            <v>สุทธิพงษ์  ภูวิภิรมย์</v>
          </cell>
        </row>
        <row r="1308">
          <cell r="D1308" t="str">
            <v>สุธีรา  กันจาด</v>
          </cell>
        </row>
        <row r="1309">
          <cell r="D1309" t="str">
            <v>สุวชิรา  เอื้อวัฒนะสกุล</v>
          </cell>
        </row>
        <row r="1310">
          <cell r="D1310" t="str">
            <v>สุวชิรา  เอื้อวัฒนะสกุล</v>
          </cell>
        </row>
        <row r="1311">
          <cell r="D1311" t="str">
            <v>สุวิทย์  งามจิตรกุล</v>
          </cell>
        </row>
        <row r="1312">
          <cell r="D1312" t="str">
            <v>สุวิวันท์  แจ่มจบ</v>
          </cell>
        </row>
        <row r="1313">
          <cell r="D1313" t="str">
            <v>หฤทัย  สุธรรมบุตร</v>
          </cell>
        </row>
        <row r="1314">
          <cell r="D1314" t="str">
            <v>อชิรญา  ยี่วิชัย</v>
          </cell>
        </row>
        <row r="1315">
          <cell r="D1315" t="str">
            <v>อภิชิต  สิมะกุลธร</v>
          </cell>
        </row>
        <row r="1316">
          <cell r="D1316" t="str">
            <v>อมรรัตน์  สิทธิพงศ์พิทยา</v>
          </cell>
        </row>
        <row r="1317">
          <cell r="D1317" t="str">
            <v>อรรถพจน์  ว่องจิตต์วุฒิไกร</v>
          </cell>
        </row>
        <row r="1318">
          <cell r="D1318" t="str">
            <v>อรรถวัฒน์  วิริโยภาส</v>
          </cell>
        </row>
        <row r="1319">
          <cell r="D1319" t="str">
            <v>อังคณา  ธนวรรณวิวัฒน์</v>
          </cell>
        </row>
        <row r="1320">
          <cell r="D1320" t="str">
            <v>เอก  เลิศปรัชญา</v>
          </cell>
        </row>
        <row r="1321">
          <cell r="D1321" t="str">
            <v>โอบบุญ  วงศ์สุรีย์</v>
          </cell>
        </row>
        <row r="1322">
          <cell r="D1322" t="str">
            <v>โอฬาร  ศุกลวณิช</v>
          </cell>
        </row>
        <row r="1552">
          <cell r="D1552" t="str">
            <v>DUMMY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_Domestic"/>
      <sheetName val="Outs_Domestic"/>
      <sheetName val="Line&amp;Outs"/>
      <sheetName val="Line&amp;Outs_Sort by Rating"/>
      <sheetName val="Grouping by Rating"/>
    </sheetNames>
    <sheetDataSet>
      <sheetData sheetId="0"/>
      <sheetData sheetId="1" refreshError="1"/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SR_Orgs"/>
      <sheetName val="BCA_Orgs"/>
      <sheetName val="Adj BCA_Orgs"/>
      <sheetName val="LT-FC_Orgs"/>
      <sheetName val="LT-LC_Orgs"/>
      <sheetName val="MDC Data"/>
      <sheetName val="Queries"/>
      <sheetName val="L-T Ratings orgs"/>
      <sheetName val="BFSR orgs"/>
      <sheetName val="Deposit rtgs (loc curr) orgs"/>
      <sheetName val="Deposit rtgs (for curr) orgs"/>
      <sheetName val="UPDATED ASSETS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A7" t="str">
            <v>Bank Name</v>
          </cell>
          <cell r="B7" t="str">
            <v>Domicile</v>
          </cell>
          <cell r="C7" t="str">
            <v>Bank Financial Strength Rating</v>
          </cell>
          <cell r="D7" t="str">
            <v>Most Recent Total Assets</v>
          </cell>
          <cell r="E7" t="str">
            <v>Most Recent Total Assets Fiscal Year Period</v>
          </cell>
          <cell r="F7" t="str">
            <v>Consolidation Status</v>
          </cell>
        </row>
        <row r="8">
          <cell r="A8" t="str">
            <v>Banca March S.A.</v>
          </cell>
          <cell r="B8" t="str">
            <v>Spain</v>
          </cell>
          <cell r="C8" t="str">
            <v>D+</v>
          </cell>
          <cell r="D8">
            <v>15610447.6</v>
          </cell>
          <cell r="E8" t="str">
            <v>2013 YE</v>
          </cell>
          <cell r="F8" t="str">
            <v>U</v>
          </cell>
        </row>
        <row r="9">
          <cell r="A9" t="str">
            <v>Bank of New York Mellon SA/NV (The)</v>
          </cell>
          <cell r="B9" t="str">
            <v>Belgium</v>
          </cell>
          <cell r="C9" t="str">
            <v>B-</v>
          </cell>
          <cell r="D9">
            <v>52801514.601001702</v>
          </cell>
          <cell r="E9" t="str">
            <v>2010 YE</v>
          </cell>
          <cell r="F9" t="str">
            <v>U</v>
          </cell>
        </row>
        <row r="10">
          <cell r="A10" t="str">
            <v>Banque SYZ &amp; Co. S.A.</v>
          </cell>
          <cell r="B10" t="str">
            <v>Switzerland</v>
          </cell>
          <cell r="C10" t="str">
            <v>C-</v>
          </cell>
          <cell r="D10">
            <v>1258804.6483889199</v>
          </cell>
          <cell r="E10" t="str">
            <v>2010 YE</v>
          </cell>
          <cell r="F10" t="str">
            <v>C</v>
          </cell>
        </row>
        <row r="11">
          <cell r="A11" t="str">
            <v>Unipol Banca</v>
          </cell>
          <cell r="B11" t="str">
            <v>Italy</v>
          </cell>
          <cell r="C11" t="str">
            <v>E</v>
          </cell>
          <cell r="D11">
            <v>17075026.23</v>
          </cell>
          <cell r="E11" t="str">
            <v>2013 YE</v>
          </cell>
          <cell r="F11" t="str">
            <v>C</v>
          </cell>
        </row>
        <row r="12">
          <cell r="A12" t="str">
            <v>House Constr. Sav. Bank of Kazakhstan JSC</v>
          </cell>
          <cell r="B12" t="str">
            <v>Kazakhstan</v>
          </cell>
          <cell r="C12" t="str">
            <v>D-</v>
          </cell>
          <cell r="D12">
            <v>1433658.34027416</v>
          </cell>
          <cell r="E12" t="str">
            <v>2011 YE</v>
          </cell>
          <cell r="F12" t="str">
            <v>U</v>
          </cell>
        </row>
        <row r="13">
          <cell r="A13" t="str">
            <v>Credins Bank Sh.a.</v>
          </cell>
          <cell r="B13" t="str">
            <v>Albania</v>
          </cell>
          <cell r="C13" t="str">
            <v>E+</v>
          </cell>
          <cell r="D13">
            <v>1055263.3500000001</v>
          </cell>
          <cell r="E13" t="str">
            <v>2013 YE</v>
          </cell>
          <cell r="F13" t="str">
            <v>C</v>
          </cell>
        </row>
        <row r="14">
          <cell r="A14" t="str">
            <v>BOQ Specialist Bank Limited</v>
          </cell>
          <cell r="B14" t="str">
            <v>Australia</v>
          </cell>
          <cell r="C14" t="str">
            <v>C-</v>
          </cell>
          <cell r="D14">
            <v>4600265.53</v>
          </cell>
          <cell r="E14" t="str">
            <v>2013 YE</v>
          </cell>
          <cell r="F14" t="str">
            <v>C</v>
          </cell>
        </row>
        <row r="15">
          <cell r="A15" t="str">
            <v>UniBank Commercial Bank</v>
          </cell>
          <cell r="B15" t="str">
            <v>Azerbaijan</v>
          </cell>
          <cell r="C15" t="str">
            <v>E+</v>
          </cell>
          <cell r="D15">
            <v>737702.80376180005</v>
          </cell>
          <cell r="E15" t="str">
            <v>2012 YE</v>
          </cell>
          <cell r="F15" t="str">
            <v>C</v>
          </cell>
        </row>
        <row r="16">
          <cell r="A16" t="str">
            <v>Axa Bank Europe</v>
          </cell>
          <cell r="B16" t="str">
            <v>Belgium</v>
          </cell>
          <cell r="C16" t="str">
            <v>D+</v>
          </cell>
          <cell r="D16">
            <v>51703293.252158903</v>
          </cell>
          <cell r="E16" t="str">
            <v>2012 YE</v>
          </cell>
          <cell r="F16" t="str">
            <v>C</v>
          </cell>
        </row>
        <row r="17">
          <cell r="A17" t="str">
            <v>Banque du Caire SAE</v>
          </cell>
          <cell r="B17" t="str">
            <v>Egypt</v>
          </cell>
          <cell r="C17" t="str">
            <v>E</v>
          </cell>
          <cell r="D17">
            <v>8801129.9169827998</v>
          </cell>
          <cell r="E17" t="str">
            <v>2012 YE</v>
          </cell>
          <cell r="F17" t="str">
            <v>U</v>
          </cell>
        </row>
        <row r="18">
          <cell r="A18" t="str">
            <v>Socram Banque</v>
          </cell>
          <cell r="B18" t="str">
            <v>France</v>
          </cell>
          <cell r="C18" t="str">
            <v>D+</v>
          </cell>
          <cell r="D18">
            <v>2375016.2911871802</v>
          </cell>
          <cell r="E18" t="str">
            <v>2012 YE</v>
          </cell>
          <cell r="F18" t="str">
            <v>C</v>
          </cell>
        </row>
        <row r="19">
          <cell r="A19" t="str">
            <v>Kreissparkasse Koeln</v>
          </cell>
          <cell r="B19" t="str">
            <v>Germany</v>
          </cell>
          <cell r="C19" t="str">
            <v>C-</v>
          </cell>
          <cell r="D19">
            <v>32686103.719999999</v>
          </cell>
          <cell r="E19" t="str">
            <v>2013 YE</v>
          </cell>
          <cell r="F19" t="str">
            <v>C</v>
          </cell>
        </row>
        <row r="20">
          <cell r="A20" t="str">
            <v>Bank of India</v>
          </cell>
          <cell r="B20" t="str">
            <v>India</v>
          </cell>
          <cell r="C20" t="str">
            <v>D</v>
          </cell>
          <cell r="D20">
            <v>95643340.689999998</v>
          </cell>
          <cell r="E20" t="str">
            <v>2013 YE</v>
          </cell>
          <cell r="F20" t="str">
            <v>U</v>
          </cell>
        </row>
        <row r="21">
          <cell r="A21" t="str">
            <v>Canara Bank</v>
          </cell>
          <cell r="B21" t="str">
            <v>India</v>
          </cell>
          <cell r="C21" t="str">
            <v>D</v>
          </cell>
          <cell r="D21">
            <v>82080711.280000001</v>
          </cell>
          <cell r="E21" t="str">
            <v>2013 YE</v>
          </cell>
          <cell r="F21" t="str">
            <v>U</v>
          </cell>
        </row>
        <row r="22">
          <cell r="A22" t="str">
            <v>ICICI Bank Limited</v>
          </cell>
          <cell r="B22" t="str">
            <v>India</v>
          </cell>
          <cell r="C22" t="str">
            <v>D+</v>
          </cell>
          <cell r="D22">
            <v>99243984.359999999</v>
          </cell>
          <cell r="E22" t="str">
            <v>2013 YE</v>
          </cell>
          <cell r="F22" t="str">
            <v>U</v>
          </cell>
        </row>
        <row r="23">
          <cell r="A23" t="str">
            <v>State Bank of India</v>
          </cell>
          <cell r="B23" t="str">
            <v>India</v>
          </cell>
          <cell r="C23" t="str">
            <v>D+</v>
          </cell>
          <cell r="D23">
            <v>298992735.47000003</v>
          </cell>
          <cell r="E23" t="str">
            <v>2013 YE</v>
          </cell>
          <cell r="F23" t="str">
            <v>U</v>
          </cell>
        </row>
        <row r="24">
          <cell r="A24" t="str">
            <v>EBS Ltd</v>
          </cell>
          <cell r="B24" t="str">
            <v>Ireland</v>
          </cell>
          <cell r="C24" t="str">
            <v>E+</v>
          </cell>
          <cell r="D24">
            <v>21514831.86764</v>
          </cell>
          <cell r="E24" t="str">
            <v>2012 YE</v>
          </cell>
          <cell r="F24" t="str">
            <v>C</v>
          </cell>
        </row>
        <row r="25">
          <cell r="A25" t="str">
            <v>ICS Building Society</v>
          </cell>
          <cell r="B25" t="str">
            <v>Ireland</v>
          </cell>
          <cell r="C25" t="str">
            <v>E+</v>
          </cell>
          <cell r="D25">
            <v>8230196.2400000002</v>
          </cell>
          <cell r="E25" t="str">
            <v>2013 YE</v>
          </cell>
          <cell r="F25" t="str">
            <v>C</v>
          </cell>
        </row>
        <row r="26">
          <cell r="A26" t="str">
            <v>KBC Bank Ireland PLC</v>
          </cell>
          <cell r="B26" t="str">
            <v>Ireland</v>
          </cell>
          <cell r="C26" t="str">
            <v>E+</v>
          </cell>
          <cell r="D26">
            <v>20176977.41</v>
          </cell>
          <cell r="E26" t="str">
            <v>2013 YE</v>
          </cell>
          <cell r="F26" t="str">
            <v>C</v>
          </cell>
        </row>
        <row r="27">
          <cell r="A27" t="str">
            <v>Mizuho Trust &amp; Banking Co., Ltd.</v>
          </cell>
          <cell r="B27" t="str">
            <v>Japan</v>
          </cell>
          <cell r="C27" t="str">
            <v>C-</v>
          </cell>
          <cell r="D27">
            <v>64580391.850000001</v>
          </cell>
          <cell r="E27" t="str">
            <v>2013 YE</v>
          </cell>
          <cell r="F27" t="str">
            <v>C</v>
          </cell>
        </row>
        <row r="28">
          <cell r="A28" t="str">
            <v>Trust &amp; Custody Services Bank, Ltd.</v>
          </cell>
          <cell r="B28" t="str">
            <v>Japan</v>
          </cell>
          <cell r="C28" t="str">
            <v>C</v>
          </cell>
          <cell r="D28">
            <v>7143252.4299999997</v>
          </cell>
          <cell r="E28" t="str">
            <v>2013 YE</v>
          </cell>
          <cell r="F28" t="str">
            <v>U</v>
          </cell>
        </row>
        <row r="29">
          <cell r="A29" t="str">
            <v>Commerzbank International S.A.</v>
          </cell>
          <cell r="B29" t="str">
            <v>Luxembourg</v>
          </cell>
          <cell r="C29" t="str">
            <v>C-</v>
          </cell>
          <cell r="D29">
            <v>4133908.41</v>
          </cell>
          <cell r="E29" t="str">
            <v>2013 YE</v>
          </cell>
          <cell r="F29" t="str">
            <v>U</v>
          </cell>
        </row>
        <row r="30">
          <cell r="A30" t="str">
            <v>Amsterdam Trade Bank N.V.</v>
          </cell>
          <cell r="B30" t="str">
            <v>Netherlands</v>
          </cell>
          <cell r="C30" t="str">
            <v>D</v>
          </cell>
          <cell r="D30">
            <v>5841976.2800000003</v>
          </cell>
          <cell r="E30" t="str">
            <v>2013 YE</v>
          </cell>
          <cell r="F30" t="str">
            <v>C</v>
          </cell>
        </row>
        <row r="31">
          <cell r="A31" t="str">
            <v>Land Bank of the Philippines</v>
          </cell>
          <cell r="B31" t="str">
            <v>Philippines</v>
          </cell>
          <cell r="C31" t="str">
            <v>D-</v>
          </cell>
          <cell r="D31">
            <v>16841134.784404501</v>
          </cell>
          <cell r="E31" t="str">
            <v>2012 YE</v>
          </cell>
          <cell r="F31" t="str">
            <v>C</v>
          </cell>
        </row>
        <row r="32">
          <cell r="A32" t="str">
            <v>United Coconut Planters Bank</v>
          </cell>
          <cell r="B32" t="str">
            <v>Philippines</v>
          </cell>
          <cell r="C32" t="str">
            <v>E</v>
          </cell>
          <cell r="D32">
            <v>5944452.9800000004</v>
          </cell>
          <cell r="E32" t="str">
            <v>2013 YE</v>
          </cell>
          <cell r="F32" t="str">
            <v>C</v>
          </cell>
        </row>
        <row r="33">
          <cell r="A33" t="str">
            <v>Credit Agricole Bank Polska S.A.</v>
          </cell>
          <cell r="B33" t="str">
            <v>Poland</v>
          </cell>
          <cell r="C33" t="str">
            <v>D</v>
          </cell>
          <cell r="D33">
            <v>5244583.05</v>
          </cell>
          <cell r="E33" t="str">
            <v>2013 YE</v>
          </cell>
          <cell r="F33" t="str">
            <v>C</v>
          </cell>
        </row>
        <row r="34">
          <cell r="A34" t="str">
            <v>Autotorgbank</v>
          </cell>
          <cell r="B34" t="str">
            <v>Russia</v>
          </cell>
          <cell r="C34" t="str">
            <v>E+</v>
          </cell>
          <cell r="D34">
            <v>319701.93</v>
          </cell>
          <cell r="E34" t="str">
            <v>2013 YE</v>
          </cell>
          <cell r="F34" t="str">
            <v>U</v>
          </cell>
        </row>
        <row r="35">
          <cell r="A35" t="str">
            <v>Baltinvestbank</v>
          </cell>
          <cell r="B35" t="str">
            <v>Russia</v>
          </cell>
          <cell r="C35" t="str">
            <v>E+</v>
          </cell>
          <cell r="D35">
            <v>1978819.41</v>
          </cell>
          <cell r="E35" t="str">
            <v>2013 YE</v>
          </cell>
          <cell r="F35" t="str">
            <v>C</v>
          </cell>
        </row>
        <row r="36">
          <cell r="A36" t="str">
            <v>CB Kuban Credit Ltd</v>
          </cell>
          <cell r="B36" t="str">
            <v>Russia</v>
          </cell>
          <cell r="C36" t="str">
            <v>E+</v>
          </cell>
          <cell r="D36">
            <v>1704134.75</v>
          </cell>
          <cell r="E36" t="str">
            <v>2013 YE</v>
          </cell>
          <cell r="F36" t="str">
            <v>U</v>
          </cell>
        </row>
        <row r="37">
          <cell r="A37" t="str">
            <v>Commercial Bank Agropromcredit (LLC)</v>
          </cell>
          <cell r="B37" t="str">
            <v>Russia</v>
          </cell>
          <cell r="C37" t="str">
            <v>E+</v>
          </cell>
          <cell r="D37">
            <v>978215.27</v>
          </cell>
          <cell r="E37" t="str">
            <v>2013 YE</v>
          </cell>
          <cell r="F37" t="str">
            <v>C</v>
          </cell>
        </row>
        <row r="38">
          <cell r="A38" t="str">
            <v>Gazbank JSCB</v>
          </cell>
          <cell r="B38" t="str">
            <v>Russia</v>
          </cell>
          <cell r="C38" t="str">
            <v>E+</v>
          </cell>
          <cell r="D38">
            <v>915086.81</v>
          </cell>
          <cell r="E38" t="str">
            <v>2013 YE</v>
          </cell>
          <cell r="F38" t="str">
            <v>C</v>
          </cell>
        </row>
        <row r="39">
          <cell r="A39" t="str">
            <v>iMoneyBank</v>
          </cell>
          <cell r="B39" t="str">
            <v>Russia</v>
          </cell>
          <cell r="C39" t="str">
            <v>E+</v>
          </cell>
          <cell r="D39">
            <v>1237763.05</v>
          </cell>
          <cell r="E39" t="str">
            <v>2013 YE</v>
          </cell>
          <cell r="F39" t="str">
            <v>C</v>
          </cell>
        </row>
        <row r="40">
          <cell r="A40" t="str">
            <v>Metallinvestbank JSCB</v>
          </cell>
          <cell r="B40" t="str">
            <v>Russia</v>
          </cell>
          <cell r="C40" t="str">
            <v>E+</v>
          </cell>
          <cell r="D40">
            <v>2001669.57</v>
          </cell>
          <cell r="E40" t="str">
            <v>2013 YE</v>
          </cell>
          <cell r="F40" t="str">
            <v>C</v>
          </cell>
        </row>
        <row r="41">
          <cell r="A41" t="str">
            <v>National Reserve Bank</v>
          </cell>
          <cell r="B41" t="str">
            <v>Russia</v>
          </cell>
          <cell r="C41" t="str">
            <v>E+</v>
          </cell>
          <cell r="D41">
            <v>621850.35</v>
          </cell>
          <cell r="E41" t="str">
            <v>2013 YE</v>
          </cell>
          <cell r="F41" t="str">
            <v>C</v>
          </cell>
        </row>
        <row r="42">
          <cell r="A42" t="str">
            <v>Natixis Bank (ZAO)</v>
          </cell>
          <cell r="B42" t="str">
            <v>Russia</v>
          </cell>
          <cell r="C42" t="str">
            <v>E+</v>
          </cell>
          <cell r="D42">
            <v>607207.18999999994</v>
          </cell>
          <cell r="E42" t="str">
            <v>2013 YE</v>
          </cell>
          <cell r="F42" t="str">
            <v>U</v>
          </cell>
        </row>
        <row r="43">
          <cell r="A43" t="str">
            <v>Pervobank JSC</v>
          </cell>
          <cell r="B43" t="str">
            <v>Russia</v>
          </cell>
          <cell r="C43" t="str">
            <v>E+</v>
          </cell>
          <cell r="D43">
            <v>1682456.96</v>
          </cell>
          <cell r="E43" t="str">
            <v>2013 YE</v>
          </cell>
          <cell r="F43" t="str">
            <v>C</v>
          </cell>
        </row>
        <row r="44">
          <cell r="A44" t="str">
            <v>Rosdorbank</v>
          </cell>
          <cell r="B44" t="str">
            <v>Russia</v>
          </cell>
          <cell r="C44" t="str">
            <v>E+</v>
          </cell>
          <cell r="D44">
            <v>469491.9</v>
          </cell>
          <cell r="E44" t="str">
            <v>2013 YE</v>
          </cell>
          <cell r="F44" t="str">
            <v>C</v>
          </cell>
        </row>
        <row r="45">
          <cell r="A45" t="str">
            <v>Rossiyskiy Kredit Bank</v>
          </cell>
          <cell r="B45" t="str">
            <v>Russia</v>
          </cell>
          <cell r="C45" t="str">
            <v>E</v>
          </cell>
          <cell r="D45">
            <v>1128273.9574587001</v>
          </cell>
          <cell r="E45" t="str">
            <v>2012 YE</v>
          </cell>
          <cell r="F45" t="str">
            <v>C</v>
          </cell>
        </row>
        <row r="46">
          <cell r="A46" t="str">
            <v>Russlavbank</v>
          </cell>
          <cell r="B46" t="str">
            <v>Russia</v>
          </cell>
          <cell r="C46" t="str">
            <v>E+</v>
          </cell>
          <cell r="D46">
            <v>168578.66</v>
          </cell>
          <cell r="E46" t="str">
            <v>2013 YE</v>
          </cell>
          <cell r="F46" t="str">
            <v>U</v>
          </cell>
        </row>
        <row r="47">
          <cell r="A47" t="str">
            <v>SME Bank</v>
          </cell>
          <cell r="B47" t="str">
            <v>Russia</v>
          </cell>
          <cell r="C47" t="str">
            <v>E+</v>
          </cell>
          <cell r="D47">
            <v>3620813.19</v>
          </cell>
          <cell r="E47" t="str">
            <v>2013 YE</v>
          </cell>
          <cell r="F47" t="str">
            <v>C</v>
          </cell>
        </row>
        <row r="48">
          <cell r="A48" t="str">
            <v>Caja Rural de Navarra</v>
          </cell>
          <cell r="B48" t="str">
            <v>Spain</v>
          </cell>
          <cell r="C48" t="str">
            <v>D+</v>
          </cell>
          <cell r="D48">
            <v>8856113</v>
          </cell>
          <cell r="E48" t="str">
            <v>2013 YE</v>
          </cell>
          <cell r="F48" t="str">
            <v>C</v>
          </cell>
        </row>
        <row r="49">
          <cell r="A49" t="str">
            <v>OJSC Bank Eskhata</v>
          </cell>
          <cell r="B49" t="str">
            <v>Tajikistan</v>
          </cell>
          <cell r="C49" t="str">
            <v>E+</v>
          </cell>
          <cell r="D49">
            <v>186852.81</v>
          </cell>
          <cell r="E49" t="str">
            <v>2013 YE</v>
          </cell>
          <cell r="F49" t="str">
            <v>U</v>
          </cell>
        </row>
        <row r="50">
          <cell r="A50" t="str">
            <v>Government Housing Bank of Thailand</v>
          </cell>
          <cell r="B50" t="str">
            <v>Thailand</v>
          </cell>
          <cell r="C50" t="str">
            <v>E+</v>
          </cell>
          <cell r="D50">
            <v>24060004.857176501</v>
          </cell>
          <cell r="E50" t="str">
            <v>2013 YE</v>
          </cell>
          <cell r="F50" t="str">
            <v>C</v>
          </cell>
        </row>
        <row r="51">
          <cell r="A51" t="str">
            <v>SME Development  Bank of Thailand</v>
          </cell>
          <cell r="B51" t="str">
            <v>Thailand</v>
          </cell>
          <cell r="C51" t="str">
            <v>E</v>
          </cell>
          <cell r="D51">
            <v>2686662.19</v>
          </cell>
          <cell r="E51" t="str">
            <v>2013 YE</v>
          </cell>
          <cell r="F51" t="str">
            <v>C</v>
          </cell>
        </row>
        <row r="52">
          <cell r="A52" t="str">
            <v>Bank Finance and Credit JSC</v>
          </cell>
          <cell r="B52" t="str">
            <v>Ukraine</v>
          </cell>
          <cell r="C52" t="str">
            <v>E</v>
          </cell>
          <cell r="D52">
            <v>2954772.01</v>
          </cell>
          <cell r="E52" t="str">
            <v>2013 YE</v>
          </cell>
          <cell r="F52" t="str">
            <v>C</v>
          </cell>
        </row>
        <row r="53">
          <cell r="A53" t="str">
            <v>OTP Bank (Ukraine)</v>
          </cell>
          <cell r="B53" t="str">
            <v>Ukraine</v>
          </cell>
          <cell r="C53" t="str">
            <v>E</v>
          </cell>
          <cell r="D53">
            <v>2582757.94</v>
          </cell>
          <cell r="E53" t="str">
            <v>2013 YE</v>
          </cell>
          <cell r="F53" t="str">
            <v>C</v>
          </cell>
        </row>
        <row r="54">
          <cell r="A54" t="str">
            <v>Prominvestbank</v>
          </cell>
          <cell r="B54" t="str">
            <v>Ukraine</v>
          </cell>
          <cell r="C54" t="str">
            <v>E</v>
          </cell>
          <cell r="D54">
            <v>4779276.2</v>
          </cell>
          <cell r="E54" t="str">
            <v>2013 YE</v>
          </cell>
          <cell r="F54" t="str">
            <v>C</v>
          </cell>
        </row>
        <row r="55">
          <cell r="A55" t="str">
            <v>VAB Bank</v>
          </cell>
          <cell r="B55" t="str">
            <v>Ukraine</v>
          </cell>
          <cell r="C55" t="str">
            <v>E</v>
          </cell>
          <cell r="D55">
            <v>2551197</v>
          </cell>
          <cell r="E55" t="str">
            <v>2013 YE</v>
          </cell>
          <cell r="F55" t="str">
            <v>C</v>
          </cell>
        </row>
        <row r="56">
          <cell r="A56" t="str">
            <v>Bank of Ireland (UK) Plc</v>
          </cell>
          <cell r="B56" t="str">
            <v>United Kingdom</v>
          </cell>
          <cell r="C56" t="str">
            <v>E+</v>
          </cell>
          <cell r="D56">
            <v>59451446.600000001</v>
          </cell>
          <cell r="E56" t="str">
            <v>2013 YE</v>
          </cell>
          <cell r="F56" t="str">
            <v>U</v>
          </cell>
        </row>
        <row r="57">
          <cell r="A57" t="str">
            <v>ICICI Bank UK Plc.</v>
          </cell>
          <cell r="B57" t="str">
            <v>United Kingdom</v>
          </cell>
          <cell r="C57" t="str">
            <v>D</v>
          </cell>
          <cell r="D57">
            <v>4471154</v>
          </cell>
          <cell r="E57" t="str">
            <v>2013 YE</v>
          </cell>
          <cell r="F57" t="str">
            <v>C</v>
          </cell>
        </row>
        <row r="58">
          <cell r="A58" t="str">
            <v>Agrobank</v>
          </cell>
          <cell r="B58" t="str">
            <v>Uzbekistan</v>
          </cell>
          <cell r="C58" t="str">
            <v>E</v>
          </cell>
          <cell r="D58">
            <v>1036375.46</v>
          </cell>
          <cell r="E58" t="str">
            <v>2013 YE</v>
          </cell>
          <cell r="F58" t="str">
            <v>C</v>
          </cell>
        </row>
        <row r="59">
          <cell r="A59" t="str">
            <v>Hamkorbank</v>
          </cell>
          <cell r="B59" t="str">
            <v>Uzbekistan</v>
          </cell>
          <cell r="C59" t="str">
            <v>E+</v>
          </cell>
          <cell r="D59">
            <v>497893.4</v>
          </cell>
          <cell r="E59" t="str">
            <v>2013 YE</v>
          </cell>
          <cell r="F59" t="str">
            <v>C</v>
          </cell>
        </row>
        <row r="60">
          <cell r="A60" t="str">
            <v>Qishloq Qurilish Bank</v>
          </cell>
          <cell r="B60" t="str">
            <v>Uzbekistan</v>
          </cell>
          <cell r="C60" t="str">
            <v>E+</v>
          </cell>
          <cell r="D60">
            <v>1100400.8899999999</v>
          </cell>
          <cell r="E60" t="str">
            <v>2013 YE</v>
          </cell>
          <cell r="F60" t="str">
            <v>C</v>
          </cell>
        </row>
        <row r="61">
          <cell r="A61" t="str">
            <v>Uzbek-Turkish Bank</v>
          </cell>
          <cell r="B61" t="str">
            <v>Uzbekistan</v>
          </cell>
          <cell r="C61" t="str">
            <v>E+</v>
          </cell>
          <cell r="D61">
            <v>61549.05</v>
          </cell>
          <cell r="E61" t="str">
            <v>2013 YE</v>
          </cell>
          <cell r="F61" t="str">
            <v>C</v>
          </cell>
        </row>
        <row r="62">
          <cell r="A62" t="str">
            <v>Vietnam International Bank</v>
          </cell>
          <cell r="B62" t="str">
            <v>Vietnam</v>
          </cell>
          <cell r="C62" t="str">
            <v>E</v>
          </cell>
          <cell r="D62">
            <v>3643859.36</v>
          </cell>
          <cell r="E62" t="str">
            <v>2013 YE</v>
          </cell>
          <cell r="F62" t="str">
            <v>C</v>
          </cell>
        </row>
        <row r="63">
          <cell r="A63" t="str">
            <v>Iccrea BancaImpresa S.p.a.</v>
          </cell>
          <cell r="B63" t="str">
            <v>Italy</v>
          </cell>
          <cell r="C63" t="str">
            <v>E+</v>
          </cell>
          <cell r="D63">
            <v>20585969.989999998</v>
          </cell>
          <cell r="E63" t="str">
            <v>2013 YE</v>
          </cell>
          <cell r="F63" t="str">
            <v>U</v>
          </cell>
        </row>
        <row r="64">
          <cell r="A64" t="str">
            <v>Aozora Bank, Ltd.</v>
          </cell>
          <cell r="B64" t="str">
            <v>Japan</v>
          </cell>
          <cell r="C64" t="str">
            <v>D+</v>
          </cell>
          <cell r="D64">
            <v>46661533.509999998</v>
          </cell>
          <cell r="E64" t="str">
            <v>2013 YE</v>
          </cell>
          <cell r="F64" t="str">
            <v>C</v>
          </cell>
        </row>
        <row r="65">
          <cell r="A65" t="str">
            <v>Bank of Fukuoka, Ltd.</v>
          </cell>
          <cell r="B65" t="str">
            <v>Japan</v>
          </cell>
          <cell r="C65" t="str">
            <v>D+</v>
          </cell>
          <cell r="D65">
            <v>104101857.86</v>
          </cell>
          <cell r="E65" t="str">
            <v>2013 YE</v>
          </cell>
          <cell r="F65" t="str">
            <v>C</v>
          </cell>
        </row>
        <row r="66">
          <cell r="A66" t="str">
            <v>Bank of Tokyo-Mitsubishi UFJ, Ltd. (The)</v>
          </cell>
          <cell r="B66" t="str">
            <v>Japan</v>
          </cell>
          <cell r="C66" t="str">
            <v>C</v>
          </cell>
          <cell r="D66">
            <v>1957708833.55</v>
          </cell>
          <cell r="E66" t="str">
            <v>2013 YE</v>
          </cell>
          <cell r="F66" t="str">
            <v>C</v>
          </cell>
        </row>
        <row r="67">
          <cell r="A67" t="str">
            <v>Bank of Yokohama, Ltd.</v>
          </cell>
          <cell r="B67" t="str">
            <v>Japan</v>
          </cell>
          <cell r="C67" t="str">
            <v>C</v>
          </cell>
          <cell r="D67">
            <v>134311406.53999999</v>
          </cell>
          <cell r="E67" t="str">
            <v>2013 YE</v>
          </cell>
          <cell r="F67" t="str">
            <v>C</v>
          </cell>
        </row>
        <row r="68">
          <cell r="A68" t="str">
            <v>Chiba Bank, Ltd.</v>
          </cell>
          <cell r="B68" t="str">
            <v>Japan</v>
          </cell>
          <cell r="C68" t="str">
            <v>C</v>
          </cell>
          <cell r="D68">
            <v>116751221.70999999</v>
          </cell>
          <cell r="E68" t="str">
            <v>2013 YE</v>
          </cell>
          <cell r="F68" t="str">
            <v>C</v>
          </cell>
        </row>
        <row r="69">
          <cell r="A69" t="str">
            <v>Chugoku Bank, Limited (The)</v>
          </cell>
          <cell r="B69" t="str">
            <v>Japan</v>
          </cell>
          <cell r="C69" t="str">
            <v>C+</v>
          </cell>
          <cell r="D69">
            <v>67781566.129999995</v>
          </cell>
          <cell r="E69" t="str">
            <v>2013 YE</v>
          </cell>
          <cell r="F69" t="str">
            <v>C</v>
          </cell>
        </row>
        <row r="70">
          <cell r="A70" t="str">
            <v>Citibank Japan Ltd.</v>
          </cell>
          <cell r="B70" t="str">
            <v>Japan</v>
          </cell>
          <cell r="C70" t="str">
            <v>C-</v>
          </cell>
          <cell r="D70">
            <v>43831092.75</v>
          </cell>
          <cell r="E70" t="str">
            <v>2013 YE</v>
          </cell>
          <cell r="F70" t="str">
            <v>U</v>
          </cell>
        </row>
        <row r="71">
          <cell r="A71" t="str">
            <v>Daishi Bank, Ltd. (The)</v>
          </cell>
          <cell r="B71" t="str">
            <v>Japan</v>
          </cell>
          <cell r="C71" t="str">
            <v>C-</v>
          </cell>
          <cell r="D71">
            <v>47843831.659999996</v>
          </cell>
          <cell r="E71" t="str">
            <v>2013 YE</v>
          </cell>
          <cell r="F71" t="str">
            <v>C</v>
          </cell>
        </row>
        <row r="72">
          <cell r="A72" t="str">
            <v>Gunma Bank, Ltd. (The)</v>
          </cell>
          <cell r="B72" t="str">
            <v>Japan</v>
          </cell>
          <cell r="C72" t="str">
            <v>C-</v>
          </cell>
          <cell r="D72">
            <v>69346696.659999996</v>
          </cell>
          <cell r="E72" t="str">
            <v>2013 YE</v>
          </cell>
          <cell r="F72" t="str">
            <v>C</v>
          </cell>
        </row>
        <row r="73">
          <cell r="A73" t="str">
            <v>Higo Bank, Ltd. (The)</v>
          </cell>
          <cell r="B73" t="str">
            <v>Japan</v>
          </cell>
          <cell r="C73" t="str">
            <v>C</v>
          </cell>
          <cell r="D73">
            <v>43679643.539999999</v>
          </cell>
          <cell r="E73" t="str">
            <v>2013 YE</v>
          </cell>
          <cell r="F73" t="str">
            <v>C</v>
          </cell>
        </row>
        <row r="74">
          <cell r="A74" t="str">
            <v>Hiroshima Bank, Limited</v>
          </cell>
          <cell r="B74" t="str">
            <v>Japan</v>
          </cell>
          <cell r="C74" t="str">
            <v>D+</v>
          </cell>
          <cell r="D74">
            <v>69967223.799999997</v>
          </cell>
          <cell r="E74" t="str">
            <v>2013 YE</v>
          </cell>
          <cell r="F74" t="str">
            <v>C</v>
          </cell>
        </row>
        <row r="75">
          <cell r="A75" t="str">
            <v>Hyakujushi Bank Limited</v>
          </cell>
          <cell r="B75" t="str">
            <v>Japan</v>
          </cell>
          <cell r="C75" t="str">
            <v>C-</v>
          </cell>
          <cell r="D75">
            <v>43629752.789999999</v>
          </cell>
          <cell r="E75" t="str">
            <v>2013 YE</v>
          </cell>
          <cell r="F75" t="str">
            <v>C</v>
          </cell>
        </row>
        <row r="76">
          <cell r="A76" t="str">
            <v>Joyo Bank, Ltd.</v>
          </cell>
          <cell r="B76" t="str">
            <v>Japan</v>
          </cell>
          <cell r="C76" t="str">
            <v>C-</v>
          </cell>
          <cell r="D76">
            <v>82891384.900000006</v>
          </cell>
          <cell r="E76" t="str">
            <v>2013 YE</v>
          </cell>
          <cell r="F76" t="str">
            <v>C</v>
          </cell>
        </row>
        <row r="77">
          <cell r="A77" t="str">
            <v>Kansai Urban Banking Corporation</v>
          </cell>
          <cell r="B77" t="str">
            <v>Japan</v>
          </cell>
          <cell r="C77" t="str">
            <v>D-</v>
          </cell>
          <cell r="D77">
            <v>40089694.280000001</v>
          </cell>
          <cell r="E77" t="str">
            <v>2013 YE</v>
          </cell>
          <cell r="F77" t="str">
            <v>C</v>
          </cell>
        </row>
        <row r="78">
          <cell r="A78" t="str">
            <v>Kinki Osaka Bank, Ltd. (The)</v>
          </cell>
          <cell r="B78" t="str">
            <v>Japan</v>
          </cell>
          <cell r="C78" t="str">
            <v>C-</v>
          </cell>
          <cell r="D78">
            <v>35107960.079999998</v>
          </cell>
          <cell r="E78" t="str">
            <v>2013 YE</v>
          </cell>
          <cell r="F78" t="str">
            <v>C</v>
          </cell>
        </row>
        <row r="79">
          <cell r="A79" t="str">
            <v>Minato Bank, Ltd (The)</v>
          </cell>
          <cell r="B79" t="str">
            <v>Japan</v>
          </cell>
          <cell r="C79" t="str">
            <v>D</v>
          </cell>
          <cell r="D79">
            <v>32441533.469999999</v>
          </cell>
          <cell r="E79" t="str">
            <v>2013 YE</v>
          </cell>
          <cell r="F79" t="str">
            <v>C</v>
          </cell>
        </row>
        <row r="80">
          <cell r="A80" t="str">
            <v>Mitsubishi UFJ Trust and Banking Corporation</v>
          </cell>
          <cell r="B80" t="str">
            <v>Japan</v>
          </cell>
          <cell r="C80" t="str">
            <v>C</v>
          </cell>
          <cell r="D80">
            <v>305122189.10000002</v>
          </cell>
          <cell r="E80" t="str">
            <v>2013 YE</v>
          </cell>
          <cell r="F80" t="str">
            <v>C</v>
          </cell>
        </row>
        <row r="81">
          <cell r="A81" t="str">
            <v>Mizuho Bank, Ltd.</v>
          </cell>
          <cell r="B81" t="str">
            <v>Japan</v>
          </cell>
          <cell r="C81" t="str">
            <v>C-</v>
          </cell>
          <cell r="D81">
            <v>1447232012.97</v>
          </cell>
          <cell r="E81" t="str">
            <v>2013 YE</v>
          </cell>
          <cell r="F81" t="str">
            <v>C</v>
          </cell>
        </row>
        <row r="82">
          <cell r="A82" t="str">
            <v>Norinchukin Bank</v>
          </cell>
          <cell r="B82" t="str">
            <v>Japan</v>
          </cell>
          <cell r="C82" t="str">
            <v>C-</v>
          </cell>
          <cell r="D82">
            <v>807190243.12</v>
          </cell>
          <cell r="E82" t="str">
            <v>2013 YE</v>
          </cell>
          <cell r="F82" t="str">
            <v>C</v>
          </cell>
        </row>
        <row r="83">
          <cell r="A83" t="str">
            <v>Ogaki Kyoritsu Bank, Ltd.</v>
          </cell>
          <cell r="B83" t="str">
            <v>Japan</v>
          </cell>
          <cell r="C83" t="str">
            <v>D+</v>
          </cell>
          <cell r="D83">
            <v>47341680.960000001</v>
          </cell>
          <cell r="E83" t="str">
            <v>2013 YE</v>
          </cell>
          <cell r="F83" t="str">
            <v>C</v>
          </cell>
        </row>
        <row r="84">
          <cell r="A84" t="str">
            <v>Resona Bank, Ltd.</v>
          </cell>
          <cell r="B84" t="str">
            <v>Japan</v>
          </cell>
          <cell r="C84" t="str">
            <v>C-</v>
          </cell>
          <cell r="D84">
            <v>279340303.75</v>
          </cell>
          <cell r="E84" t="str">
            <v>2013 YE</v>
          </cell>
          <cell r="F84" t="str">
            <v>C</v>
          </cell>
        </row>
        <row r="85">
          <cell r="A85" t="str">
            <v>Saitama Resona Bank, Ltd.</v>
          </cell>
          <cell r="B85" t="str">
            <v>Japan</v>
          </cell>
          <cell r="C85" t="str">
            <v>C-</v>
          </cell>
          <cell r="D85">
            <v>119116808.45999999</v>
          </cell>
          <cell r="E85" t="str">
            <v>2013 YE</v>
          </cell>
          <cell r="F85" t="str">
            <v>U</v>
          </cell>
        </row>
        <row r="86">
          <cell r="A86" t="str">
            <v>San-in Godo Bank, Ltd.</v>
          </cell>
          <cell r="B86" t="str">
            <v>Japan</v>
          </cell>
          <cell r="C86" t="str">
            <v>C-</v>
          </cell>
          <cell r="D86">
            <v>43489227.5</v>
          </cell>
          <cell r="E86" t="str">
            <v>2013 YE</v>
          </cell>
          <cell r="F86" t="str">
            <v>C</v>
          </cell>
        </row>
        <row r="87">
          <cell r="A87" t="str">
            <v>Shinkin Central Bank</v>
          </cell>
          <cell r="B87" t="str">
            <v>Japan</v>
          </cell>
          <cell r="C87" t="str">
            <v>C-</v>
          </cell>
          <cell r="D87">
            <v>302806794.12</v>
          </cell>
          <cell r="E87" t="str">
            <v>2013 YE</v>
          </cell>
          <cell r="F87" t="str">
            <v>C</v>
          </cell>
        </row>
        <row r="88">
          <cell r="A88" t="str">
            <v>Shinsei Bank, Limited</v>
          </cell>
          <cell r="B88" t="str">
            <v>Japan</v>
          </cell>
          <cell r="C88" t="str">
            <v>D</v>
          </cell>
          <cell r="D88">
            <v>90509308.299999997</v>
          </cell>
          <cell r="E88" t="str">
            <v>2013 YE</v>
          </cell>
          <cell r="F88" t="str">
            <v>C</v>
          </cell>
        </row>
        <row r="89">
          <cell r="A89" t="str">
            <v>Shizuoka Bank, Ltd.</v>
          </cell>
          <cell r="B89" t="str">
            <v>Japan</v>
          </cell>
          <cell r="C89" t="str">
            <v>C+</v>
          </cell>
          <cell r="D89">
            <v>103878679.77</v>
          </cell>
          <cell r="E89" t="str">
            <v>2013 YE</v>
          </cell>
          <cell r="F89" t="str">
            <v>C</v>
          </cell>
        </row>
        <row r="90">
          <cell r="A90" t="str">
            <v>Sumitomo Mitsui Banking Corporation</v>
          </cell>
          <cell r="B90" t="str">
            <v>Japan</v>
          </cell>
          <cell r="C90" t="str">
            <v>C</v>
          </cell>
          <cell r="D90">
            <v>1513075782.73</v>
          </cell>
          <cell r="E90" t="str">
            <v>2013 YE</v>
          </cell>
          <cell r="F90" t="str">
            <v>C</v>
          </cell>
        </row>
        <row r="91">
          <cell r="A91" t="str">
            <v>Sumitomo Mitsui Trust Bank, Limited</v>
          </cell>
          <cell r="B91" t="str">
            <v>Japan</v>
          </cell>
          <cell r="C91" t="str">
            <v>C</v>
          </cell>
          <cell r="D91">
            <v>390138572.35000002</v>
          </cell>
          <cell r="E91" t="str">
            <v>2013 YE</v>
          </cell>
          <cell r="F91" t="str">
            <v>C</v>
          </cell>
        </row>
        <row r="92">
          <cell r="A92" t="str">
            <v>Suruga Bank, Ltd.</v>
          </cell>
          <cell r="B92" t="str">
            <v>Japan</v>
          </cell>
          <cell r="C92" t="str">
            <v>C-</v>
          </cell>
          <cell r="D92">
            <v>39090108.995439999</v>
          </cell>
          <cell r="E92" t="str">
            <v>2013 YE</v>
          </cell>
          <cell r="F92" t="str">
            <v>C</v>
          </cell>
        </row>
        <row r="93">
          <cell r="A93" t="str">
            <v>Alliance Bank</v>
          </cell>
          <cell r="B93" t="str">
            <v>Kazakhstan</v>
          </cell>
          <cell r="C93" t="str">
            <v>E</v>
          </cell>
          <cell r="D93">
            <v>3082396.2</v>
          </cell>
          <cell r="E93" t="str">
            <v>2013 YE</v>
          </cell>
          <cell r="F93" t="str">
            <v>C</v>
          </cell>
        </row>
        <row r="94">
          <cell r="A94" t="str">
            <v>AmBank (M) Berhad</v>
          </cell>
          <cell r="B94" t="str">
            <v>Malaysia</v>
          </cell>
          <cell r="C94" t="str">
            <v>D+</v>
          </cell>
          <cell r="D94">
            <v>26884708.789999999</v>
          </cell>
          <cell r="E94" t="str">
            <v>2013 YE</v>
          </cell>
          <cell r="F94" t="str">
            <v>C</v>
          </cell>
        </row>
        <row r="95">
          <cell r="A95" t="str">
            <v>Banco Santander Totta S.A.</v>
          </cell>
          <cell r="B95" t="str">
            <v>Portugal</v>
          </cell>
          <cell r="C95" t="str">
            <v>D-</v>
          </cell>
          <cell r="D95">
            <v>53478653.079999998</v>
          </cell>
          <cell r="E95" t="str">
            <v>2013 YE</v>
          </cell>
          <cell r="F95" t="str">
            <v>C</v>
          </cell>
        </row>
        <row r="96">
          <cell r="A96" t="str">
            <v>Russian International Bank</v>
          </cell>
          <cell r="B96" t="str">
            <v>Russia</v>
          </cell>
          <cell r="C96" t="str">
            <v>E+</v>
          </cell>
          <cell r="D96">
            <v>1079640.8799999999</v>
          </cell>
          <cell r="E96" t="str">
            <v>2013 YE</v>
          </cell>
          <cell r="F96" t="str">
            <v>C</v>
          </cell>
        </row>
        <row r="97">
          <cell r="A97" t="str">
            <v>Investec Bank Ltd.</v>
          </cell>
          <cell r="B97" t="str">
            <v>South Africa</v>
          </cell>
          <cell r="C97" t="str">
            <v>C-</v>
          </cell>
          <cell r="D97">
            <v>28828757.600000001</v>
          </cell>
          <cell r="E97" t="str">
            <v>2013 YE</v>
          </cell>
          <cell r="F97" t="str">
            <v>C</v>
          </cell>
        </row>
        <row r="98">
          <cell r="A98" t="str">
            <v>Amen Bank</v>
          </cell>
          <cell r="B98" t="str">
            <v>Tunisia</v>
          </cell>
          <cell r="C98" t="str">
            <v>E+</v>
          </cell>
          <cell r="D98">
            <v>4399702.25</v>
          </cell>
          <cell r="E98" t="str">
            <v>2013 YE</v>
          </cell>
          <cell r="F98" t="str">
            <v>U</v>
          </cell>
        </row>
        <row r="99">
          <cell r="A99" t="str">
            <v>Societe Tunisienne de Banque</v>
          </cell>
          <cell r="B99" t="str">
            <v>Tunisia</v>
          </cell>
          <cell r="C99" t="str">
            <v>E</v>
          </cell>
          <cell r="D99">
            <v>4301647.71</v>
          </cell>
          <cell r="E99" t="str">
            <v>2013 YE</v>
          </cell>
          <cell r="F99" t="str">
            <v>U</v>
          </cell>
        </row>
        <row r="100">
          <cell r="A100" t="str">
            <v>Pivdennyi Bank, JSCB</v>
          </cell>
          <cell r="B100" t="str">
            <v>Ukraine</v>
          </cell>
          <cell r="C100" t="str">
            <v>E</v>
          </cell>
          <cell r="D100">
            <v>1763778.71</v>
          </cell>
          <cell r="E100" t="str">
            <v>2013 YE</v>
          </cell>
          <cell r="F100" t="str">
            <v>C</v>
          </cell>
        </row>
        <row r="101">
          <cell r="A101" t="str">
            <v>Privatbank</v>
          </cell>
          <cell r="B101" t="str">
            <v>Ukraine</v>
          </cell>
          <cell r="C101" t="str">
            <v>E</v>
          </cell>
          <cell r="D101">
            <v>23976941.100000001</v>
          </cell>
          <cell r="E101" t="str">
            <v>2013 YE</v>
          </cell>
          <cell r="F101" t="str">
            <v>C</v>
          </cell>
        </row>
        <row r="102">
          <cell r="A102" t="str">
            <v>Investec Bank Plc</v>
          </cell>
          <cell r="B102" t="str">
            <v>United Kingdom</v>
          </cell>
          <cell r="C102" t="str">
            <v>D+</v>
          </cell>
          <cell r="D102">
            <v>33401935.489999998</v>
          </cell>
          <cell r="E102" t="str">
            <v>2013 YE</v>
          </cell>
          <cell r="F102" t="str">
            <v>C</v>
          </cell>
        </row>
        <row r="103">
          <cell r="A103" t="str">
            <v>Nationwide Building Society</v>
          </cell>
          <cell r="B103" t="str">
            <v>United Kingdom</v>
          </cell>
          <cell r="C103" t="str">
            <v>C</v>
          </cell>
          <cell r="D103">
            <v>315088673.63999999</v>
          </cell>
          <cell r="E103" t="str">
            <v>2013 YE</v>
          </cell>
          <cell r="F103" t="str">
            <v>C</v>
          </cell>
        </row>
        <row r="104">
          <cell r="A104" t="str">
            <v>West Bromwich Building Society</v>
          </cell>
          <cell r="B104" t="str">
            <v>United Kingdom</v>
          </cell>
          <cell r="C104" t="str">
            <v>E+</v>
          </cell>
          <cell r="D104">
            <v>9420169.0299999993</v>
          </cell>
          <cell r="E104" t="str">
            <v>2013 YE</v>
          </cell>
          <cell r="F104" t="str">
            <v>C</v>
          </cell>
        </row>
        <row r="105">
          <cell r="A105" t="str">
            <v>Banco Cetelem Argentina S.A.</v>
          </cell>
          <cell r="B105" t="str">
            <v>Argentina</v>
          </cell>
          <cell r="C105" t="str">
            <v>E</v>
          </cell>
          <cell r="D105">
            <v>193631.93615997001</v>
          </cell>
          <cell r="E105" t="str">
            <v>2013 YE</v>
          </cell>
          <cell r="F105" t="str">
            <v>U</v>
          </cell>
        </row>
        <row r="106">
          <cell r="A106" t="str">
            <v>Banco de Corrientes S.A.</v>
          </cell>
          <cell r="B106" t="str">
            <v>Argentina</v>
          </cell>
          <cell r="C106" t="str">
            <v>E</v>
          </cell>
          <cell r="D106">
            <v>466340.42703303002</v>
          </cell>
          <cell r="E106" t="str">
            <v>2013 YE</v>
          </cell>
          <cell r="F106" t="str">
            <v>U</v>
          </cell>
        </row>
        <row r="107">
          <cell r="A107" t="str">
            <v>Banco de Galicia y Buenos Aires S.A.</v>
          </cell>
          <cell r="B107" t="str">
            <v>Argentina</v>
          </cell>
          <cell r="C107" t="str">
            <v>E</v>
          </cell>
          <cell r="D107">
            <v>12613835.2849255</v>
          </cell>
          <cell r="E107" t="str">
            <v>2013 YE</v>
          </cell>
          <cell r="F107" t="str">
            <v>C</v>
          </cell>
        </row>
        <row r="108">
          <cell r="A108" t="str">
            <v>Banco de la Ciudad de Buenos Aires</v>
          </cell>
          <cell r="B108" t="str">
            <v>Argentina</v>
          </cell>
          <cell r="C108" t="str">
            <v>E</v>
          </cell>
          <cell r="D108">
            <v>5088632.0874394504</v>
          </cell>
          <cell r="E108" t="str">
            <v>2013 YE</v>
          </cell>
          <cell r="F108" t="str">
            <v>U</v>
          </cell>
        </row>
        <row r="109">
          <cell r="A109" t="str">
            <v>Banco de la Provincia de Cordoba S.A.</v>
          </cell>
          <cell r="B109" t="str">
            <v>Argentina</v>
          </cell>
          <cell r="C109" t="str">
            <v>E</v>
          </cell>
          <cell r="D109">
            <v>2300432.7283650902</v>
          </cell>
          <cell r="E109" t="str">
            <v>2013 YE</v>
          </cell>
          <cell r="F109" t="str">
            <v>U</v>
          </cell>
        </row>
        <row r="110">
          <cell r="A110" t="str">
            <v>Banco de Santiago del Estero S.A.</v>
          </cell>
          <cell r="B110" t="str">
            <v>Argentina</v>
          </cell>
          <cell r="C110" t="str">
            <v>E</v>
          </cell>
          <cell r="D110">
            <v>980481.71170620003</v>
          </cell>
          <cell r="E110" t="str">
            <v>2013 YE</v>
          </cell>
          <cell r="F110" t="str">
            <v>C</v>
          </cell>
        </row>
        <row r="111">
          <cell r="A111" t="str">
            <v>Banco de Servicios y Transacciones S.A.</v>
          </cell>
          <cell r="B111" t="str">
            <v>Argentina</v>
          </cell>
          <cell r="C111" t="str">
            <v>E</v>
          </cell>
          <cell r="D111">
            <v>376156.47776651999</v>
          </cell>
          <cell r="E111" t="str">
            <v>2013 YE</v>
          </cell>
          <cell r="F111" t="str">
            <v>U</v>
          </cell>
        </row>
        <row r="112">
          <cell r="A112" t="str">
            <v>Banco de Valores S.A.</v>
          </cell>
          <cell r="B112" t="str">
            <v>Argentina</v>
          </cell>
          <cell r="C112" t="str">
            <v>E</v>
          </cell>
          <cell r="D112">
            <v>420840.58190031</v>
          </cell>
          <cell r="E112" t="str">
            <v>2013 YE</v>
          </cell>
          <cell r="F112" t="str">
            <v>U</v>
          </cell>
        </row>
        <row r="113">
          <cell r="A113" t="str">
            <v>Banco del Tucuman S.A.</v>
          </cell>
          <cell r="B113" t="str">
            <v>Argentina</v>
          </cell>
          <cell r="C113" t="str">
            <v>E</v>
          </cell>
          <cell r="D113">
            <v>720572.69879397005</v>
          </cell>
          <cell r="E113" t="str">
            <v>2013 YE</v>
          </cell>
          <cell r="F113" t="str">
            <v>U</v>
          </cell>
        </row>
        <row r="114">
          <cell r="A114" t="str">
            <v>Banco Finansur S.A.</v>
          </cell>
          <cell r="B114" t="str">
            <v>Argentina</v>
          </cell>
          <cell r="C114" t="str">
            <v>E</v>
          </cell>
          <cell r="D114">
            <v>204113.67869276999</v>
          </cell>
          <cell r="E114" t="str">
            <v>2013 YE</v>
          </cell>
          <cell r="F114" t="str">
            <v>U</v>
          </cell>
        </row>
        <row r="115">
          <cell r="A115" t="str">
            <v>Banco Itau Argentina S.A.</v>
          </cell>
          <cell r="B115" t="str">
            <v>Argentina</v>
          </cell>
          <cell r="C115" t="str">
            <v>E</v>
          </cell>
          <cell r="D115">
            <v>2146273.78880277</v>
          </cell>
          <cell r="E115" t="str">
            <v>2013 YE</v>
          </cell>
          <cell r="F115" t="str">
            <v>U</v>
          </cell>
        </row>
        <row r="116">
          <cell r="A116" t="str">
            <v>Banco Macro S.A.</v>
          </cell>
          <cell r="B116" t="str">
            <v>Argentina</v>
          </cell>
          <cell r="C116" t="str">
            <v>E</v>
          </cell>
          <cell r="D116">
            <v>9097120.6068738606</v>
          </cell>
          <cell r="E116" t="str">
            <v>2013 YE</v>
          </cell>
          <cell r="F116" t="str">
            <v>C</v>
          </cell>
        </row>
        <row r="117">
          <cell r="A117" t="str">
            <v>Banco Patagonia S.A.</v>
          </cell>
          <cell r="B117" t="str">
            <v>Argentina</v>
          </cell>
          <cell r="C117" t="str">
            <v>E</v>
          </cell>
          <cell r="D117">
            <v>4625098.65632826</v>
          </cell>
          <cell r="E117" t="str">
            <v>2013 YE</v>
          </cell>
          <cell r="F117" t="str">
            <v>U</v>
          </cell>
        </row>
        <row r="118">
          <cell r="A118" t="str">
            <v>Banco Santander Rio S.A.</v>
          </cell>
          <cell r="B118" t="str">
            <v>Argentina</v>
          </cell>
          <cell r="C118" t="str">
            <v>E</v>
          </cell>
          <cell r="D118">
            <v>10833919.569782101</v>
          </cell>
          <cell r="E118" t="str">
            <v>2013 YE</v>
          </cell>
          <cell r="F118" t="str">
            <v>U</v>
          </cell>
        </row>
        <row r="119">
          <cell r="A119" t="str">
            <v>Banco Supervielle S.A.</v>
          </cell>
          <cell r="B119" t="str">
            <v>Argentina</v>
          </cell>
          <cell r="C119" t="str">
            <v>E</v>
          </cell>
          <cell r="D119">
            <v>2644962.32772585</v>
          </cell>
          <cell r="E119" t="str">
            <v>2013 YE</v>
          </cell>
          <cell r="F119" t="str">
            <v>C</v>
          </cell>
        </row>
        <row r="120">
          <cell r="A120" t="str">
            <v>Compania Financiera Argentina S.A.</v>
          </cell>
          <cell r="B120" t="str">
            <v>Argentina</v>
          </cell>
          <cell r="C120" t="str">
            <v>E</v>
          </cell>
          <cell r="D120">
            <v>558731.49497748003</v>
          </cell>
          <cell r="E120" t="str">
            <v>2013 YE</v>
          </cell>
          <cell r="F120" t="str">
            <v>U</v>
          </cell>
        </row>
        <row r="121">
          <cell r="A121" t="str">
            <v>Cordial Compania Financiera S.A.</v>
          </cell>
          <cell r="B121" t="str">
            <v>Argentina</v>
          </cell>
          <cell r="C121" t="str">
            <v>E</v>
          </cell>
          <cell r="D121">
            <v>234230.12449848</v>
          </cell>
          <cell r="E121" t="str">
            <v>2013 YE</v>
          </cell>
          <cell r="F121" t="str">
            <v>U</v>
          </cell>
        </row>
        <row r="122">
          <cell r="A122" t="str">
            <v>ICBC (Argentina) S.A.</v>
          </cell>
          <cell r="B122" t="str">
            <v>Argentina</v>
          </cell>
          <cell r="C122" t="str">
            <v>E</v>
          </cell>
          <cell r="D122">
            <v>4100509.07496351</v>
          </cell>
          <cell r="E122" t="str">
            <v>2013 YE</v>
          </cell>
          <cell r="F122" t="str">
            <v>U</v>
          </cell>
        </row>
        <row r="123">
          <cell r="A123" t="str">
            <v>Nuevo Banco de La Rioja S.A.</v>
          </cell>
          <cell r="B123" t="str">
            <v>Argentina</v>
          </cell>
          <cell r="C123" t="str">
            <v>E</v>
          </cell>
          <cell r="D123">
            <v>145117.51610004</v>
          </cell>
          <cell r="E123" t="str">
            <v>2013 YE</v>
          </cell>
          <cell r="F123" t="str">
            <v>U</v>
          </cell>
        </row>
        <row r="124">
          <cell r="A124" t="str">
            <v>PSA Finance Argentina Comp.Fin.S.A.</v>
          </cell>
          <cell r="B124" t="str">
            <v>Argentina</v>
          </cell>
          <cell r="C124" t="str">
            <v>E</v>
          </cell>
          <cell r="D124">
            <v>413099.09702819999</v>
          </cell>
          <cell r="E124" t="str">
            <v>2013 YE</v>
          </cell>
          <cell r="F124" t="str">
            <v>U</v>
          </cell>
        </row>
        <row r="125">
          <cell r="A125" t="str">
            <v>Toyota Compania Financiera de Argentina S.A.</v>
          </cell>
          <cell r="B125" t="str">
            <v>Argentina</v>
          </cell>
          <cell r="C125" t="str">
            <v>E</v>
          </cell>
          <cell r="D125">
            <v>209650.34620629001</v>
          </cell>
          <cell r="E125" t="str">
            <v>2013 YE</v>
          </cell>
          <cell r="F125" t="str">
            <v>U</v>
          </cell>
        </row>
        <row r="126">
          <cell r="A126" t="str">
            <v>Ardshininvestbank CJSC</v>
          </cell>
          <cell r="B126" t="str">
            <v>Armenia</v>
          </cell>
          <cell r="C126" t="str">
            <v>D-</v>
          </cell>
          <cell r="D126">
            <v>665089.57338624005</v>
          </cell>
          <cell r="E126" t="str">
            <v>2013 YE</v>
          </cell>
          <cell r="F126" t="str">
            <v>U</v>
          </cell>
        </row>
        <row r="127">
          <cell r="A127" t="str">
            <v>Armeconombank (Armenian Economy Devt Bank)</v>
          </cell>
          <cell r="B127" t="str">
            <v>Armenia</v>
          </cell>
          <cell r="C127" t="str">
            <v>E+</v>
          </cell>
          <cell r="D127">
            <v>183141.91832960001</v>
          </cell>
          <cell r="E127" t="str">
            <v>2013 YE</v>
          </cell>
          <cell r="F127" t="str">
            <v>C</v>
          </cell>
        </row>
        <row r="128">
          <cell r="A128" t="str">
            <v>Unibank CJSC</v>
          </cell>
          <cell r="B128" t="str">
            <v>Armenia</v>
          </cell>
          <cell r="C128" t="str">
            <v>E+</v>
          </cell>
          <cell r="D128">
            <v>379033.68872896</v>
          </cell>
          <cell r="E128" t="str">
            <v>2013 YE</v>
          </cell>
          <cell r="F128" t="str">
            <v>C</v>
          </cell>
        </row>
        <row r="129">
          <cell r="A129" t="str">
            <v>AMP Bank Limited</v>
          </cell>
          <cell r="B129" t="str">
            <v>Australia</v>
          </cell>
          <cell r="C129" t="str">
            <v>D+</v>
          </cell>
          <cell r="D129">
            <v>14887811.40804</v>
          </cell>
          <cell r="E129" t="str">
            <v>2013 YE</v>
          </cell>
          <cell r="F129" t="str">
            <v>C</v>
          </cell>
        </row>
        <row r="130">
          <cell r="A130" t="str">
            <v>Citigroup Pty Limited</v>
          </cell>
          <cell r="B130" t="str">
            <v>Australia</v>
          </cell>
          <cell r="C130" t="str">
            <v>C</v>
          </cell>
          <cell r="D130">
            <v>15214536.287928</v>
          </cell>
          <cell r="E130" t="str">
            <v>2013 YE</v>
          </cell>
          <cell r="F130" t="str">
            <v>C</v>
          </cell>
        </row>
        <row r="131">
          <cell r="A131" t="str">
            <v>HSBC Bank Australia Ltd</v>
          </cell>
          <cell r="B131" t="str">
            <v>Australia</v>
          </cell>
          <cell r="C131" t="str">
            <v>C-</v>
          </cell>
          <cell r="D131">
            <v>23112832.918823998</v>
          </cell>
          <cell r="E131" t="str">
            <v>2013 YE</v>
          </cell>
          <cell r="F131" t="str">
            <v>C</v>
          </cell>
        </row>
        <row r="132">
          <cell r="A132" t="str">
            <v>Macquarie Bank Limited</v>
          </cell>
          <cell r="B132" t="str">
            <v>Australia</v>
          </cell>
          <cell r="C132" t="str">
            <v>C-</v>
          </cell>
          <cell r="D132">
            <v>129565676.96898</v>
          </cell>
          <cell r="E132" t="str">
            <v>2013 YE</v>
          </cell>
          <cell r="F132" t="str">
            <v>C</v>
          </cell>
        </row>
        <row r="133">
          <cell r="A133" t="str">
            <v>Members Equity Bank Limited</v>
          </cell>
          <cell r="B133" t="str">
            <v>Australia</v>
          </cell>
          <cell r="C133" t="str">
            <v>C</v>
          </cell>
          <cell r="D133">
            <v>12907557.966351399</v>
          </cell>
          <cell r="E133" t="str">
            <v>2013 YE</v>
          </cell>
          <cell r="F133" t="str">
            <v>C</v>
          </cell>
        </row>
        <row r="134">
          <cell r="A134" t="str">
            <v>Newcastle Permanent Building Society</v>
          </cell>
          <cell r="B134" t="str">
            <v>Australia</v>
          </cell>
          <cell r="C134" t="str">
            <v>C+</v>
          </cell>
          <cell r="D134">
            <v>7625657.1808356801</v>
          </cell>
          <cell r="E134" t="str">
            <v>2013 YE</v>
          </cell>
          <cell r="F134" t="str">
            <v>C</v>
          </cell>
        </row>
        <row r="135">
          <cell r="A135" t="str">
            <v>Victoria Teachers Mutual Bank</v>
          </cell>
          <cell r="B135" t="str">
            <v>Australia</v>
          </cell>
          <cell r="C135" t="str">
            <v>C-</v>
          </cell>
          <cell r="D135">
            <v>1626174.38379928</v>
          </cell>
          <cell r="E135" t="str">
            <v>2013 YE</v>
          </cell>
          <cell r="F135" t="str">
            <v>C</v>
          </cell>
        </row>
        <row r="136">
          <cell r="A136" t="str">
            <v>BAWAG P.S.K.</v>
          </cell>
          <cell r="B136" t="str">
            <v>Austria</v>
          </cell>
          <cell r="C136" t="str">
            <v>D+</v>
          </cell>
          <cell r="D136">
            <v>50159841.407820001</v>
          </cell>
          <cell r="E136" t="str">
            <v>2013 YE</v>
          </cell>
          <cell r="F136" t="str">
            <v>C</v>
          </cell>
        </row>
        <row r="137">
          <cell r="A137" t="str">
            <v>Erste Group Bank AG</v>
          </cell>
          <cell r="B137" t="str">
            <v>Austria</v>
          </cell>
          <cell r="C137" t="str">
            <v>D+</v>
          </cell>
          <cell r="D137">
            <v>275275784.85418099</v>
          </cell>
          <cell r="E137" t="str">
            <v>2013 YE</v>
          </cell>
          <cell r="F137" t="str">
            <v>C</v>
          </cell>
        </row>
        <row r="138">
          <cell r="A138" t="str">
            <v>Hypo Tirol Bank AG</v>
          </cell>
          <cell r="B138" t="str">
            <v>Austria</v>
          </cell>
          <cell r="C138" t="str">
            <v>E+</v>
          </cell>
          <cell r="D138">
            <v>12266699.313841</v>
          </cell>
          <cell r="E138" t="str">
            <v>2013 YE</v>
          </cell>
          <cell r="F138" t="str">
            <v>C</v>
          </cell>
        </row>
        <row r="139">
          <cell r="A139" t="str">
            <v>Kommunalkredit Austria AG</v>
          </cell>
          <cell r="B139" t="str">
            <v>Austria</v>
          </cell>
          <cell r="C139" t="str">
            <v>E</v>
          </cell>
          <cell r="D139">
            <v>16990100.088281799</v>
          </cell>
          <cell r="E139" t="str">
            <v>2013 YE</v>
          </cell>
          <cell r="F139" t="str">
            <v>C</v>
          </cell>
        </row>
        <row r="140">
          <cell r="A140" t="str">
            <v>Oesterreichische Volksbanken AG</v>
          </cell>
          <cell r="B140" t="str">
            <v>Austria</v>
          </cell>
          <cell r="C140" t="str">
            <v>E</v>
          </cell>
          <cell r="D140">
            <v>28804647.8823082</v>
          </cell>
          <cell r="E140" t="str">
            <v>2013 YE</v>
          </cell>
          <cell r="F140" t="str">
            <v>C</v>
          </cell>
        </row>
        <row r="141">
          <cell r="A141" t="str">
            <v>Raiffeisen Bank International AG</v>
          </cell>
          <cell r="B141" t="str">
            <v>Austria</v>
          </cell>
          <cell r="C141" t="str">
            <v>D+</v>
          </cell>
          <cell r="D141">
            <v>180014073.447263</v>
          </cell>
          <cell r="E141" t="str">
            <v>2013 YE</v>
          </cell>
          <cell r="F141" t="str">
            <v>C</v>
          </cell>
        </row>
        <row r="142">
          <cell r="A142" t="str">
            <v>Raiffeisenlandesbank Niederoesterreich-Wien</v>
          </cell>
          <cell r="B142" t="str">
            <v>Austria</v>
          </cell>
          <cell r="C142" t="str">
            <v>D+</v>
          </cell>
          <cell r="D142">
            <v>40057037.266488597</v>
          </cell>
          <cell r="E142" t="str">
            <v>2013 YE</v>
          </cell>
          <cell r="F142" t="str">
            <v>C</v>
          </cell>
        </row>
        <row r="143">
          <cell r="A143" t="str">
            <v>Raiffeisenlandesbank Oberoesterreich AG</v>
          </cell>
          <cell r="B143" t="str">
            <v>Austria</v>
          </cell>
          <cell r="C143" t="str">
            <v>D+</v>
          </cell>
          <cell r="D143">
            <v>51578422.958571598</v>
          </cell>
          <cell r="E143" t="str">
            <v>2013 YE</v>
          </cell>
          <cell r="F143" t="str">
            <v>C</v>
          </cell>
        </row>
        <row r="144">
          <cell r="A144" t="str">
            <v>Raiffeisen-Landesbank Steiermark AG</v>
          </cell>
          <cell r="B144" t="str">
            <v>Austria</v>
          </cell>
          <cell r="C144" t="str">
            <v>C-</v>
          </cell>
          <cell r="D144">
            <v>20059724.1947091</v>
          </cell>
          <cell r="E144" t="str">
            <v>2013 YE</v>
          </cell>
          <cell r="F144" t="str">
            <v>C</v>
          </cell>
        </row>
        <row r="145">
          <cell r="A145" t="str">
            <v>Raiffeisen-Landesbank Tirol AG</v>
          </cell>
          <cell r="B145" t="str">
            <v>Austria</v>
          </cell>
          <cell r="C145" t="str">
            <v>C-</v>
          </cell>
          <cell r="D145">
            <v>10057427.4933041</v>
          </cell>
          <cell r="E145" t="str">
            <v>2013 YE</v>
          </cell>
          <cell r="F145" t="str">
            <v>U</v>
          </cell>
        </row>
        <row r="146">
          <cell r="A146" t="str">
            <v>Raiffeisenlandesbank Vorarlberg</v>
          </cell>
          <cell r="B146" t="str">
            <v>Austria</v>
          </cell>
          <cell r="C146" t="str">
            <v>C-</v>
          </cell>
          <cell r="D146">
            <v>9237665.5505986102</v>
          </cell>
          <cell r="E146" t="str">
            <v>2013 YE</v>
          </cell>
          <cell r="F146" t="str">
            <v>U</v>
          </cell>
        </row>
        <row r="147">
          <cell r="A147" t="str">
            <v>Raiffeisenverband Salzburg</v>
          </cell>
          <cell r="B147" t="str">
            <v>Austria</v>
          </cell>
          <cell r="C147" t="str">
            <v>C-</v>
          </cell>
          <cell r="D147">
            <v>9252576.7784298006</v>
          </cell>
          <cell r="E147" t="str">
            <v>2013 YE</v>
          </cell>
          <cell r="F147" t="str">
            <v>C</v>
          </cell>
        </row>
        <row r="148">
          <cell r="A148" t="str">
            <v>UniCredit Bank Austria AG</v>
          </cell>
          <cell r="B148" t="str">
            <v>Austria</v>
          </cell>
          <cell r="C148" t="str">
            <v>D+</v>
          </cell>
          <cell r="D148">
            <v>270365982.16109997</v>
          </cell>
          <cell r="E148" t="str">
            <v>2013 YE</v>
          </cell>
          <cell r="F148" t="str">
            <v>C</v>
          </cell>
        </row>
        <row r="149">
          <cell r="A149" t="str">
            <v>Vorarlberger Landes- und Hypothekenbank AG</v>
          </cell>
          <cell r="B149" t="str">
            <v>Austria</v>
          </cell>
          <cell r="C149" t="str">
            <v>D+</v>
          </cell>
          <cell r="D149">
            <v>19491232.212668099</v>
          </cell>
          <cell r="E149" t="str">
            <v>2013 YE</v>
          </cell>
          <cell r="F149" t="str">
            <v>C</v>
          </cell>
        </row>
        <row r="150">
          <cell r="A150" t="str">
            <v>VTB Bank (Austria) AG</v>
          </cell>
          <cell r="B150" t="str">
            <v>Austria</v>
          </cell>
          <cell r="C150" t="str">
            <v>D-</v>
          </cell>
          <cell r="D150">
            <v>14233681.3556969</v>
          </cell>
          <cell r="E150" t="str">
            <v>2013 YE</v>
          </cell>
          <cell r="F150" t="str">
            <v>C</v>
          </cell>
        </row>
        <row r="151">
          <cell r="A151" t="str">
            <v>Bank Technique OJSC</v>
          </cell>
          <cell r="B151" t="str">
            <v>Azerbaijan</v>
          </cell>
          <cell r="C151" t="str">
            <v>E</v>
          </cell>
          <cell r="D151">
            <v>642119.10201431997</v>
          </cell>
          <cell r="E151" t="str">
            <v>2013 YE</v>
          </cell>
          <cell r="F151" t="str">
            <v>C</v>
          </cell>
        </row>
        <row r="152">
          <cell r="A152" t="str">
            <v>International Bank of Azerbaijan</v>
          </cell>
          <cell r="B152" t="str">
            <v>Azerbaijan</v>
          </cell>
          <cell r="C152" t="str">
            <v>E+</v>
          </cell>
          <cell r="D152">
            <v>9805601.5549304392</v>
          </cell>
          <cell r="E152" t="str">
            <v>2013 YE</v>
          </cell>
          <cell r="F152" t="str">
            <v>C</v>
          </cell>
        </row>
        <row r="153">
          <cell r="A153" t="str">
            <v>Joint Stock Commercal Bank Respublika</v>
          </cell>
          <cell r="B153" t="str">
            <v>Azerbaijan</v>
          </cell>
          <cell r="C153" t="str">
            <v>E+</v>
          </cell>
          <cell r="D153">
            <v>607848.34191564005</v>
          </cell>
          <cell r="E153" t="str">
            <v>2013 YE</v>
          </cell>
          <cell r="F153" t="str">
            <v>C</v>
          </cell>
        </row>
        <row r="154">
          <cell r="A154" t="str">
            <v>Kapital Bank OJSC</v>
          </cell>
          <cell r="B154" t="str">
            <v>Azerbaijan</v>
          </cell>
          <cell r="C154" t="str">
            <v>E+</v>
          </cell>
          <cell r="D154">
            <v>1345708.8108613801</v>
          </cell>
          <cell r="E154" t="str">
            <v>2013 YE</v>
          </cell>
          <cell r="F154" t="str">
            <v>C</v>
          </cell>
        </row>
        <row r="155">
          <cell r="A155" t="str">
            <v>OJSC Bank of Baku</v>
          </cell>
          <cell r="B155" t="str">
            <v>Azerbaijan</v>
          </cell>
          <cell r="C155" t="str">
            <v>E+</v>
          </cell>
          <cell r="D155">
            <v>820676.57900466002</v>
          </cell>
          <cell r="E155" t="str">
            <v>2013 YE</v>
          </cell>
          <cell r="F155" t="str">
            <v>C</v>
          </cell>
        </row>
        <row r="156">
          <cell r="A156" t="str">
            <v>OJSC XALQ BANK</v>
          </cell>
          <cell r="B156" t="str">
            <v>Azerbaijan</v>
          </cell>
          <cell r="C156" t="str">
            <v>E+</v>
          </cell>
          <cell r="D156">
            <v>1616074.9133633401</v>
          </cell>
          <cell r="E156" t="str">
            <v>2013 YE</v>
          </cell>
          <cell r="F156" t="str">
            <v>C</v>
          </cell>
        </row>
        <row r="157">
          <cell r="A157" t="str">
            <v>Arab Banking Corporation B.S.C.</v>
          </cell>
          <cell r="B157" t="str">
            <v>Bahrain</v>
          </cell>
          <cell r="C157" t="str">
            <v>D</v>
          </cell>
          <cell r="D157">
            <v>26545000</v>
          </cell>
          <cell r="E157" t="str">
            <v>2013 YE</v>
          </cell>
          <cell r="F157" t="str">
            <v>C</v>
          </cell>
        </row>
        <row r="158">
          <cell r="A158" t="str">
            <v>Bahrain Islamic Bank</v>
          </cell>
          <cell r="B158" t="str">
            <v>Bahrain</v>
          </cell>
          <cell r="C158" t="str">
            <v>E</v>
          </cell>
          <cell r="D158">
            <v>2414572.9407476601</v>
          </cell>
          <cell r="E158" t="str">
            <v>2013 YE</v>
          </cell>
          <cell r="F158" t="str">
            <v>C</v>
          </cell>
        </row>
        <row r="159">
          <cell r="A159" t="str">
            <v>BBK B.S.C.</v>
          </cell>
          <cell r="B159" t="str">
            <v>Bahrain</v>
          </cell>
          <cell r="C159" t="str">
            <v>D+</v>
          </cell>
          <cell r="D159">
            <v>8569400.5179069601</v>
          </cell>
          <cell r="E159" t="str">
            <v>2013 YE</v>
          </cell>
          <cell r="F159" t="str">
            <v>C</v>
          </cell>
        </row>
        <row r="160">
          <cell r="A160" t="str">
            <v>BMI Bank B.S.C.</v>
          </cell>
          <cell r="B160" t="str">
            <v>Bahrain</v>
          </cell>
          <cell r="C160" t="str">
            <v>E+</v>
          </cell>
          <cell r="D160">
            <v>1940517.2385267499</v>
          </cell>
          <cell r="E160" t="str">
            <v>2013 YE</v>
          </cell>
          <cell r="F160" t="str">
            <v>C</v>
          </cell>
        </row>
        <row r="161">
          <cell r="A161" t="str">
            <v>National Bank of Bahrain BSC</v>
          </cell>
          <cell r="B161" t="str">
            <v>Bahrain</v>
          </cell>
          <cell r="C161" t="str">
            <v>D+</v>
          </cell>
          <cell r="D161">
            <v>7292392.5622244803</v>
          </cell>
          <cell r="E161" t="str">
            <v>2013 YE</v>
          </cell>
          <cell r="F161" t="str">
            <v>C</v>
          </cell>
        </row>
        <row r="162">
          <cell r="A162" t="str">
            <v>Gulf International Bank BSC</v>
          </cell>
          <cell r="B162" t="str">
            <v>Bahrain - Off Shore</v>
          </cell>
          <cell r="C162" t="str">
            <v>D+</v>
          </cell>
          <cell r="D162">
            <v>21156900</v>
          </cell>
          <cell r="E162" t="str">
            <v>2013 YE</v>
          </cell>
          <cell r="F162" t="str">
            <v>C</v>
          </cell>
        </row>
        <row r="163">
          <cell r="A163" t="str">
            <v>Belagroprombank JSC</v>
          </cell>
          <cell r="B163" t="str">
            <v>Belarus</v>
          </cell>
          <cell r="C163" t="str">
            <v>E</v>
          </cell>
          <cell r="D163">
            <v>6787248.9805800002</v>
          </cell>
          <cell r="E163" t="str">
            <v>2013 YE</v>
          </cell>
          <cell r="F163" t="str">
            <v>C</v>
          </cell>
        </row>
        <row r="164">
          <cell r="A164" t="str">
            <v>Belarusbank</v>
          </cell>
          <cell r="B164" t="str">
            <v>Belarus</v>
          </cell>
          <cell r="C164" t="str">
            <v>E+</v>
          </cell>
          <cell r="D164">
            <v>14913341.18004</v>
          </cell>
          <cell r="E164" t="str">
            <v>2013 YE</v>
          </cell>
          <cell r="F164" t="str">
            <v>C</v>
          </cell>
        </row>
        <row r="165">
          <cell r="A165" t="str">
            <v>Belinvestbank</v>
          </cell>
          <cell r="B165" t="str">
            <v>Belarus</v>
          </cell>
          <cell r="C165" t="str">
            <v>E</v>
          </cell>
          <cell r="D165">
            <v>2613422.3439600002</v>
          </cell>
          <cell r="E165" t="str">
            <v>2013 YE</v>
          </cell>
          <cell r="F165" t="str">
            <v>C</v>
          </cell>
        </row>
        <row r="166">
          <cell r="A166" t="str">
            <v>BPS-Sberbank</v>
          </cell>
          <cell r="B166" t="str">
            <v>Belarus</v>
          </cell>
          <cell r="C166" t="str">
            <v>E+</v>
          </cell>
          <cell r="D166">
            <v>3703785.8744999999</v>
          </cell>
          <cell r="E166" t="str">
            <v>2013 YE</v>
          </cell>
          <cell r="F166" t="str">
            <v>C</v>
          </cell>
        </row>
        <row r="167">
          <cell r="A167" t="str">
            <v>Minsk Transit Bank</v>
          </cell>
          <cell r="B167" t="str">
            <v>Belarus</v>
          </cell>
          <cell r="C167" t="str">
            <v>E+</v>
          </cell>
          <cell r="D167">
            <v>454813.87517999997</v>
          </cell>
          <cell r="E167" t="str">
            <v>2013 YE</v>
          </cell>
          <cell r="F167" t="str">
            <v>C</v>
          </cell>
        </row>
        <row r="168">
          <cell r="A168" t="str">
            <v>Belfius Bank SA/NV</v>
          </cell>
          <cell r="B168" t="str">
            <v>Belgium</v>
          </cell>
          <cell r="C168" t="str">
            <v>D+</v>
          </cell>
          <cell r="D168">
            <v>251856669.97555599</v>
          </cell>
          <cell r="E168" t="str">
            <v>2013 YE</v>
          </cell>
          <cell r="F168" t="str">
            <v>C</v>
          </cell>
        </row>
        <row r="169">
          <cell r="A169" t="str">
            <v>BNP Paribas Fortis SA/NV</v>
          </cell>
          <cell r="B169" t="str">
            <v>Belgium</v>
          </cell>
          <cell r="C169" t="str">
            <v>C-</v>
          </cell>
          <cell r="D169">
            <v>360280825.61432999</v>
          </cell>
          <cell r="E169" t="str">
            <v>2013 YE</v>
          </cell>
          <cell r="F169" t="str">
            <v>C</v>
          </cell>
        </row>
        <row r="170">
          <cell r="A170" t="str">
            <v>ING Belgium SA/NV</v>
          </cell>
          <cell r="B170" t="str">
            <v>Belgium</v>
          </cell>
          <cell r="C170" t="str">
            <v>C-</v>
          </cell>
          <cell r="D170">
            <v>197693582.12489501</v>
          </cell>
          <cell r="E170" t="str">
            <v>2013 YE</v>
          </cell>
          <cell r="F170" t="str">
            <v>C</v>
          </cell>
        </row>
        <row r="171">
          <cell r="A171" t="str">
            <v>KBC Bank N.V.</v>
          </cell>
          <cell r="B171" t="str">
            <v>Belgium</v>
          </cell>
          <cell r="C171" t="str">
            <v>C-</v>
          </cell>
          <cell r="D171">
            <v>287587500.15227997</v>
          </cell>
          <cell r="E171" t="str">
            <v>2013 YE</v>
          </cell>
          <cell r="F171" t="str">
            <v>C</v>
          </cell>
        </row>
        <row r="172">
          <cell r="A172" t="str">
            <v>Bank of N.T. Butterfield &amp; Son Ltd.(The)</v>
          </cell>
          <cell r="B172" t="str">
            <v>Bermuda</v>
          </cell>
          <cell r="C172" t="str">
            <v>D+</v>
          </cell>
          <cell r="D172">
            <v>8870815</v>
          </cell>
          <cell r="E172" t="str">
            <v>2013 YE</v>
          </cell>
          <cell r="F172" t="str">
            <v>C</v>
          </cell>
        </row>
        <row r="173">
          <cell r="A173" t="str">
            <v>Bermuda Commercial Bank Limited</v>
          </cell>
          <cell r="B173" t="str">
            <v>Bermuda</v>
          </cell>
          <cell r="C173" t="str">
            <v>D</v>
          </cell>
          <cell r="D173">
            <v>591673.63899999997</v>
          </cell>
          <cell r="E173" t="str">
            <v>2013 YE</v>
          </cell>
          <cell r="F173" t="str">
            <v>C</v>
          </cell>
        </row>
        <row r="174">
          <cell r="A174" t="str">
            <v>Banco BISA S.A.</v>
          </cell>
          <cell r="B174" t="str">
            <v>Bolivia</v>
          </cell>
          <cell r="C174" t="str">
            <v>D-</v>
          </cell>
          <cell r="D174">
            <v>1936245.7269524001</v>
          </cell>
          <cell r="E174" t="str">
            <v>2013 YE</v>
          </cell>
          <cell r="F174" t="str">
            <v>C</v>
          </cell>
        </row>
        <row r="175">
          <cell r="A175" t="str">
            <v>Banco de Credito de Bolivia S.A.</v>
          </cell>
          <cell r="B175" t="str">
            <v>Bolivia</v>
          </cell>
          <cell r="C175" t="str">
            <v>D-</v>
          </cell>
          <cell r="D175">
            <v>1676333.8606126001</v>
          </cell>
          <cell r="E175" t="str">
            <v>2013 YE</v>
          </cell>
          <cell r="F175" t="str">
            <v>C</v>
          </cell>
        </row>
        <row r="176">
          <cell r="A176" t="str">
            <v>Banco Economico S.A. (Bolivia)</v>
          </cell>
          <cell r="B176" t="str">
            <v>Bolivia</v>
          </cell>
          <cell r="C176" t="str">
            <v>E+</v>
          </cell>
          <cell r="D176">
            <v>883018.37739459996</v>
          </cell>
          <cell r="E176" t="str">
            <v>2013 YE</v>
          </cell>
          <cell r="F176" t="str">
            <v>C</v>
          </cell>
        </row>
        <row r="177">
          <cell r="A177" t="str">
            <v>Banco FIE S.A.</v>
          </cell>
          <cell r="B177" t="str">
            <v>Bolivia</v>
          </cell>
          <cell r="C177" t="str">
            <v>E+</v>
          </cell>
          <cell r="D177">
            <v>1144895.2220228</v>
          </cell>
          <cell r="E177" t="str">
            <v>2013 YE</v>
          </cell>
          <cell r="F177" t="str">
            <v>C</v>
          </cell>
        </row>
        <row r="178">
          <cell r="A178" t="str">
            <v>Banco Fortaleza S.A.</v>
          </cell>
          <cell r="B178" t="str">
            <v>Bolivia</v>
          </cell>
          <cell r="C178" t="str">
            <v>E+</v>
          </cell>
          <cell r="D178">
            <v>234816.49735960001</v>
          </cell>
          <cell r="E178" t="str">
            <v>2013 YE</v>
          </cell>
          <cell r="F178" t="str">
            <v>C</v>
          </cell>
        </row>
        <row r="179">
          <cell r="A179" t="str">
            <v>Banco Ganadero S.A.</v>
          </cell>
          <cell r="B179" t="str">
            <v>Bolivia</v>
          </cell>
          <cell r="C179" t="str">
            <v>E+</v>
          </cell>
          <cell r="D179">
            <v>949981.32950380002</v>
          </cell>
          <cell r="E179" t="str">
            <v>2013 YE</v>
          </cell>
          <cell r="F179" t="str">
            <v>C</v>
          </cell>
        </row>
        <row r="180">
          <cell r="A180" t="str">
            <v>Banco Pyme Los Andes Procredit. S.A.</v>
          </cell>
          <cell r="B180" t="str">
            <v>Bolivia</v>
          </cell>
          <cell r="C180" t="str">
            <v>D-</v>
          </cell>
          <cell r="D180">
            <v>732440.23008360004</v>
          </cell>
          <cell r="E180" t="str">
            <v>2013 YE</v>
          </cell>
          <cell r="F180" t="str">
            <v>C</v>
          </cell>
        </row>
        <row r="181">
          <cell r="A181" t="str">
            <v>Banco Mercantil Santa Cruz S.A.</v>
          </cell>
          <cell r="B181" t="str">
            <v>Bolivia</v>
          </cell>
          <cell r="C181" t="str">
            <v>D-</v>
          </cell>
          <cell r="D181">
            <v>2627036.1741960002</v>
          </cell>
          <cell r="E181" t="str">
            <v>2013 YE</v>
          </cell>
          <cell r="F181" t="str">
            <v>C</v>
          </cell>
        </row>
        <row r="182">
          <cell r="A182" t="str">
            <v>Banco Nacional de Bolivia S.A.</v>
          </cell>
          <cell r="B182" t="str">
            <v>Bolivia</v>
          </cell>
          <cell r="C182" t="str">
            <v>D-</v>
          </cell>
          <cell r="D182">
            <v>2258742.2530801999</v>
          </cell>
          <cell r="E182" t="str">
            <v>2013 YE</v>
          </cell>
          <cell r="F182" t="str">
            <v>C</v>
          </cell>
        </row>
        <row r="183">
          <cell r="A183" t="str">
            <v>Banco Solidario S.A. (Bolivia)</v>
          </cell>
          <cell r="B183" t="str">
            <v>Bolivia</v>
          </cell>
          <cell r="C183" t="str">
            <v>D-</v>
          </cell>
          <cell r="D183">
            <v>1106093.7749224</v>
          </cell>
          <cell r="E183" t="str">
            <v>2013 YE</v>
          </cell>
          <cell r="F183" t="str">
            <v>C</v>
          </cell>
        </row>
        <row r="184">
          <cell r="A184" t="str">
            <v>Banco Union S.A. (Bolivia)</v>
          </cell>
          <cell r="B184" t="str">
            <v>Bolivia</v>
          </cell>
          <cell r="C184" t="str">
            <v>E+</v>
          </cell>
          <cell r="D184">
            <v>2107276.2620661999</v>
          </cell>
          <cell r="E184" t="str">
            <v>2013 YE</v>
          </cell>
          <cell r="F184" t="str">
            <v>C</v>
          </cell>
        </row>
        <row r="185">
          <cell r="A185" t="str">
            <v>Cooperativa Jesus Nazareno LTDA</v>
          </cell>
          <cell r="B185" t="str">
            <v>Bolivia</v>
          </cell>
          <cell r="C185" t="str">
            <v>E+</v>
          </cell>
          <cell r="D185">
            <v>227027.84455318001</v>
          </cell>
          <cell r="E185" t="str">
            <v>2013 YE</v>
          </cell>
          <cell r="F185" t="str">
            <v>U</v>
          </cell>
        </row>
        <row r="186">
          <cell r="A186" t="str">
            <v>Banco Pyme Ecofuturo S.A.</v>
          </cell>
          <cell r="B186" t="str">
            <v>Bolivia</v>
          </cell>
          <cell r="C186" t="str">
            <v>E+</v>
          </cell>
          <cell r="D186">
            <v>306910.192729161</v>
          </cell>
          <cell r="E186" t="str">
            <v>2013 YE</v>
          </cell>
          <cell r="F186" t="str">
            <v>C</v>
          </cell>
        </row>
        <row r="187">
          <cell r="A187" t="str">
            <v>Banco Fassil S.A.</v>
          </cell>
          <cell r="B187" t="str">
            <v>Bolivia</v>
          </cell>
          <cell r="C187" t="str">
            <v>E+</v>
          </cell>
          <cell r="D187">
            <v>718251.29277478496</v>
          </cell>
          <cell r="E187" t="str">
            <v>2013 YE</v>
          </cell>
          <cell r="F187" t="str">
            <v>C</v>
          </cell>
        </row>
        <row r="188">
          <cell r="A188" t="str">
            <v>Banco ABC Brasil S.A.</v>
          </cell>
          <cell r="B188" t="str">
            <v>Brazil</v>
          </cell>
          <cell r="C188" t="str">
            <v>D+</v>
          </cell>
          <cell r="D188">
            <v>7315776.2700023996</v>
          </cell>
          <cell r="E188" t="str">
            <v>2013 YE</v>
          </cell>
          <cell r="F188" t="str">
            <v>C</v>
          </cell>
        </row>
        <row r="189">
          <cell r="A189" t="str">
            <v>Banco Alfa de Investimento S.A.</v>
          </cell>
          <cell r="B189" t="str">
            <v>Brazil</v>
          </cell>
          <cell r="C189" t="str">
            <v>C-</v>
          </cell>
          <cell r="D189">
            <v>5635104.0063988799</v>
          </cell>
          <cell r="E189" t="str">
            <v>2013 YE</v>
          </cell>
          <cell r="F189" t="str">
            <v>U</v>
          </cell>
        </row>
        <row r="190">
          <cell r="A190" t="str">
            <v>Banco BBM S.A.</v>
          </cell>
          <cell r="B190" t="str">
            <v>Brazil</v>
          </cell>
          <cell r="C190" t="str">
            <v>D+</v>
          </cell>
          <cell r="D190">
            <v>1370260.05336672</v>
          </cell>
          <cell r="E190" t="str">
            <v>2013 YE</v>
          </cell>
          <cell r="F190" t="str">
            <v>C</v>
          </cell>
        </row>
        <row r="191">
          <cell r="A191" t="str">
            <v>Banco Cetelem S.A.</v>
          </cell>
          <cell r="B191" t="str">
            <v>Brazil</v>
          </cell>
          <cell r="C191" t="str">
            <v>D-</v>
          </cell>
          <cell r="D191">
            <v>1786280.40279264</v>
          </cell>
          <cell r="E191" t="str">
            <v>2013 YE</v>
          </cell>
          <cell r="F191" t="str">
            <v>U</v>
          </cell>
        </row>
        <row r="192">
          <cell r="A192" t="str">
            <v>Banco BMG S.A.</v>
          </cell>
          <cell r="B192" t="str">
            <v>Brazil</v>
          </cell>
          <cell r="C192" t="str">
            <v>E+</v>
          </cell>
          <cell r="D192">
            <v>11914354.251868799</v>
          </cell>
          <cell r="E192" t="str">
            <v>2013 YE</v>
          </cell>
          <cell r="F192" t="str">
            <v>C</v>
          </cell>
        </row>
        <row r="193">
          <cell r="A193" t="str">
            <v>Banco Bonsucesso S.A.</v>
          </cell>
          <cell r="B193" t="str">
            <v>Brazil</v>
          </cell>
          <cell r="C193" t="str">
            <v>E+</v>
          </cell>
          <cell r="D193">
            <v>1236375.9787584001</v>
          </cell>
          <cell r="E193" t="str">
            <v>2013 YE</v>
          </cell>
          <cell r="F193" t="str">
            <v>U</v>
          </cell>
        </row>
        <row r="194">
          <cell r="A194" t="str">
            <v>Banco Bradesco S.A.</v>
          </cell>
          <cell r="B194" t="str">
            <v>Brazil</v>
          </cell>
          <cell r="C194" t="str">
            <v>C-</v>
          </cell>
          <cell r="D194">
            <v>384927113.99038303</v>
          </cell>
          <cell r="E194" t="str">
            <v>2013 YE</v>
          </cell>
          <cell r="F194" t="str">
            <v>C</v>
          </cell>
        </row>
        <row r="195">
          <cell r="A195" t="str">
            <v>Banco BTG Pactual S.A.</v>
          </cell>
          <cell r="B195" t="str">
            <v>Brazil</v>
          </cell>
          <cell r="C195" t="str">
            <v>D+</v>
          </cell>
          <cell r="D195">
            <v>50779412.162891001</v>
          </cell>
          <cell r="E195" t="str">
            <v>2013 YE</v>
          </cell>
          <cell r="F195" t="str">
            <v>C</v>
          </cell>
        </row>
        <row r="196">
          <cell r="A196" t="str">
            <v>Banco Citibank S.A.</v>
          </cell>
          <cell r="B196" t="str">
            <v>Brazil</v>
          </cell>
          <cell r="C196" t="str">
            <v>C-</v>
          </cell>
          <cell r="D196">
            <v>22286654.870260801</v>
          </cell>
          <cell r="E196" t="str">
            <v>2013 YE</v>
          </cell>
          <cell r="F196" t="str">
            <v>U</v>
          </cell>
        </row>
        <row r="197">
          <cell r="A197" t="str">
            <v>Banco Daycoval S.A.</v>
          </cell>
          <cell r="B197" t="str">
            <v>Brazil</v>
          </cell>
          <cell r="C197" t="str">
            <v>D+</v>
          </cell>
          <cell r="D197">
            <v>6336737.5830969596</v>
          </cell>
          <cell r="E197" t="str">
            <v>2013 YE</v>
          </cell>
          <cell r="F197" t="str">
            <v>C</v>
          </cell>
        </row>
        <row r="198">
          <cell r="A198" t="str">
            <v>Banco do Brasil S.A.</v>
          </cell>
          <cell r="B198" t="str">
            <v>Brazil</v>
          </cell>
          <cell r="C198" t="str">
            <v>C-</v>
          </cell>
          <cell r="D198">
            <v>552682053.81601298</v>
          </cell>
          <cell r="E198" t="str">
            <v>2013 YE</v>
          </cell>
          <cell r="F198" t="str">
            <v>C</v>
          </cell>
        </row>
        <row r="199">
          <cell r="A199" t="str">
            <v>Banco do Estado de Sergipe S.A.</v>
          </cell>
          <cell r="B199" t="str">
            <v>Brazil</v>
          </cell>
          <cell r="C199" t="str">
            <v>D</v>
          </cell>
          <cell r="D199">
            <v>1502436.8057164799</v>
          </cell>
          <cell r="E199" t="str">
            <v>2013 YE</v>
          </cell>
          <cell r="F199" t="str">
            <v>C</v>
          </cell>
        </row>
        <row r="200">
          <cell r="A200" t="str">
            <v>Banco do Estado do Para S.A.</v>
          </cell>
          <cell r="B200" t="str">
            <v>Brazil</v>
          </cell>
          <cell r="C200" t="str">
            <v>D-</v>
          </cell>
          <cell r="D200">
            <v>1928389.12514304</v>
          </cell>
          <cell r="E200" t="str">
            <v>2013 YE</v>
          </cell>
          <cell r="F200" t="str">
            <v>U</v>
          </cell>
        </row>
        <row r="201">
          <cell r="A201" t="str">
            <v>Banco do Estado do Rio Grande do Sul S.A.</v>
          </cell>
          <cell r="B201" t="str">
            <v>Brazil</v>
          </cell>
          <cell r="C201" t="str">
            <v>D+</v>
          </cell>
          <cell r="D201">
            <v>22554069.093438201</v>
          </cell>
          <cell r="E201" t="str">
            <v>2013 YE</v>
          </cell>
          <cell r="F201" t="str">
            <v>C</v>
          </cell>
        </row>
        <row r="202">
          <cell r="A202" t="str">
            <v>Banco do Nordeste do Brasil S.A.</v>
          </cell>
          <cell r="B202" t="str">
            <v>Brazil</v>
          </cell>
          <cell r="C202" t="str">
            <v>D</v>
          </cell>
          <cell r="D202">
            <v>14334005.8591906</v>
          </cell>
          <cell r="E202" t="str">
            <v>2013 YE</v>
          </cell>
          <cell r="F202" t="str">
            <v>U</v>
          </cell>
        </row>
        <row r="203">
          <cell r="A203" t="str">
            <v>Banco Fibra S.A.</v>
          </cell>
          <cell r="B203" t="str">
            <v>Brazil</v>
          </cell>
          <cell r="C203" t="str">
            <v>E+</v>
          </cell>
          <cell r="D203">
            <v>3952936.7761603198</v>
          </cell>
          <cell r="E203" t="str">
            <v>2013 YE</v>
          </cell>
          <cell r="F203" t="str">
            <v>C</v>
          </cell>
        </row>
        <row r="204">
          <cell r="A204" t="str">
            <v>Banco Ford S.A.</v>
          </cell>
          <cell r="B204" t="str">
            <v>Brazil</v>
          </cell>
          <cell r="C204" t="str">
            <v>D-</v>
          </cell>
          <cell r="D204">
            <v>707419.73760959995</v>
          </cell>
          <cell r="E204" t="str">
            <v>2013 YE</v>
          </cell>
          <cell r="F204" t="str">
            <v>C</v>
          </cell>
        </row>
        <row r="205">
          <cell r="A205" t="str">
            <v>Banco GMAC S.A.</v>
          </cell>
          <cell r="B205" t="str">
            <v>Brazil</v>
          </cell>
          <cell r="C205" t="str">
            <v>D-</v>
          </cell>
          <cell r="D205">
            <v>5509259.3511744002</v>
          </cell>
          <cell r="E205" t="str">
            <v>2013 YE</v>
          </cell>
          <cell r="F205" t="str">
            <v>U</v>
          </cell>
        </row>
        <row r="206">
          <cell r="A206" t="str">
            <v>Banco Industrial do Brasil S.A.</v>
          </cell>
          <cell r="B206" t="str">
            <v>Brazil</v>
          </cell>
          <cell r="C206" t="str">
            <v>D</v>
          </cell>
          <cell r="D206">
            <v>930490.20705167996</v>
          </cell>
          <cell r="E206" t="str">
            <v>2013 YE</v>
          </cell>
          <cell r="F206" t="str">
            <v>C</v>
          </cell>
        </row>
        <row r="207">
          <cell r="A207" t="str">
            <v>Banco Industrial e Comercial S.A. (Bicbanco)</v>
          </cell>
          <cell r="B207" t="str">
            <v>Brazil</v>
          </cell>
          <cell r="C207" t="str">
            <v>D+</v>
          </cell>
          <cell r="D207">
            <v>6572515.0570051204</v>
          </cell>
          <cell r="E207" t="str">
            <v>2013 YE</v>
          </cell>
          <cell r="F207" t="str">
            <v>C</v>
          </cell>
        </row>
        <row r="208">
          <cell r="A208" t="str">
            <v>Banco Indusval S.A. (BI&amp;P)</v>
          </cell>
          <cell r="B208" t="str">
            <v>Brazil</v>
          </cell>
          <cell r="C208" t="str">
            <v>D-</v>
          </cell>
          <cell r="D208">
            <v>2092531.5448536</v>
          </cell>
          <cell r="E208" t="str">
            <v>2013 YE</v>
          </cell>
          <cell r="F208" t="str">
            <v>C</v>
          </cell>
        </row>
        <row r="209">
          <cell r="A209" t="str">
            <v>Banco Itau BBA S.A.</v>
          </cell>
          <cell r="B209" t="str">
            <v>Brazil</v>
          </cell>
          <cell r="C209" t="str">
            <v>C-</v>
          </cell>
          <cell r="D209">
            <v>111655582.714137</v>
          </cell>
          <cell r="E209" t="str">
            <v>2013 YE</v>
          </cell>
          <cell r="F209" t="str">
            <v>U</v>
          </cell>
        </row>
        <row r="210">
          <cell r="A210" t="str">
            <v>Banco Mercantil do Brasil S.A.</v>
          </cell>
          <cell r="B210" t="str">
            <v>Brazil</v>
          </cell>
          <cell r="C210" t="str">
            <v>E+</v>
          </cell>
          <cell r="D210">
            <v>5714771.2743004803</v>
          </cell>
          <cell r="E210" t="str">
            <v>2013 YE</v>
          </cell>
          <cell r="F210" t="str">
            <v>C</v>
          </cell>
        </row>
        <row r="211">
          <cell r="A211" t="str">
            <v>Banco Mizuho do Brasil S.A.</v>
          </cell>
          <cell r="B211" t="str">
            <v>Brazil</v>
          </cell>
          <cell r="C211" t="str">
            <v>D-</v>
          </cell>
          <cell r="D211">
            <v>633048.22052688</v>
          </cell>
          <cell r="E211" t="str">
            <v>2013 YE</v>
          </cell>
          <cell r="F211" t="str">
            <v>U</v>
          </cell>
        </row>
        <row r="212">
          <cell r="A212" t="str">
            <v>Banco Modal S.A.</v>
          </cell>
          <cell r="B212" t="str">
            <v>Brazil</v>
          </cell>
          <cell r="C212" t="str">
            <v>D-</v>
          </cell>
          <cell r="D212">
            <v>507610.05041808001</v>
          </cell>
          <cell r="E212" t="str">
            <v>2013 YE</v>
          </cell>
          <cell r="F212" t="str">
            <v>U</v>
          </cell>
        </row>
        <row r="213">
          <cell r="A213" t="str">
            <v>Banco Original do Agronegocio S.A.</v>
          </cell>
          <cell r="B213" t="str">
            <v>Brazil</v>
          </cell>
          <cell r="C213" t="str">
            <v>E+</v>
          </cell>
          <cell r="D213">
            <v>225718.34485152</v>
          </cell>
          <cell r="E213" t="str">
            <v>2013 YE</v>
          </cell>
          <cell r="F213" t="str">
            <v>U</v>
          </cell>
        </row>
        <row r="214">
          <cell r="A214" t="str">
            <v>Banco Original S.A.</v>
          </cell>
          <cell r="B214" t="str">
            <v>Brazil</v>
          </cell>
          <cell r="C214" t="str">
            <v>E+</v>
          </cell>
          <cell r="D214">
            <v>1090871.68574928</v>
          </cell>
          <cell r="E214" t="str">
            <v>2013 YE</v>
          </cell>
          <cell r="F214" t="str">
            <v>U</v>
          </cell>
        </row>
        <row r="215">
          <cell r="A215" t="str">
            <v>Banco Pan S.A.</v>
          </cell>
          <cell r="B215" t="str">
            <v>Brazil</v>
          </cell>
          <cell r="C215" t="str">
            <v>E+</v>
          </cell>
          <cell r="D215">
            <v>9152448.1112337597</v>
          </cell>
          <cell r="E215" t="str">
            <v>2013 YE</v>
          </cell>
          <cell r="F215" t="str">
            <v>C</v>
          </cell>
        </row>
        <row r="216">
          <cell r="A216" t="str">
            <v>Banco Paulista S.A.</v>
          </cell>
          <cell r="B216" t="str">
            <v>Brazil</v>
          </cell>
          <cell r="C216" t="str">
            <v>E+</v>
          </cell>
          <cell r="D216">
            <v>579668.54427216004</v>
          </cell>
          <cell r="E216" t="str">
            <v>2013 YE</v>
          </cell>
          <cell r="F216" t="str">
            <v>U</v>
          </cell>
        </row>
        <row r="217">
          <cell r="A217" t="str">
            <v>Banco Pine S.A.</v>
          </cell>
          <cell r="B217" t="str">
            <v>Brazil</v>
          </cell>
          <cell r="C217" t="str">
            <v>D+</v>
          </cell>
          <cell r="D217">
            <v>4469499.2479843199</v>
          </cell>
          <cell r="E217" t="str">
            <v>2013 YE</v>
          </cell>
          <cell r="F217" t="str">
            <v>C</v>
          </cell>
        </row>
        <row r="218">
          <cell r="A218" t="str">
            <v>Banco Psa Finance Brasil S.A.</v>
          </cell>
          <cell r="B218" t="str">
            <v>Brazil</v>
          </cell>
          <cell r="C218" t="str">
            <v>D-</v>
          </cell>
          <cell r="D218">
            <v>1392848.58807456</v>
          </cell>
          <cell r="E218" t="str">
            <v>2013 YE</v>
          </cell>
          <cell r="F218" t="str">
            <v>U</v>
          </cell>
        </row>
        <row r="219">
          <cell r="A219" t="str">
            <v>Banco Safra S.A.</v>
          </cell>
          <cell r="B219" t="str">
            <v>Brazil</v>
          </cell>
          <cell r="C219" t="str">
            <v>C-</v>
          </cell>
          <cell r="D219">
            <v>55800318.0072245</v>
          </cell>
          <cell r="E219" t="str">
            <v>2013 YE</v>
          </cell>
          <cell r="F219" t="str">
            <v>C</v>
          </cell>
        </row>
        <row r="220">
          <cell r="A220" t="str">
            <v>Banco Santander (Brasil) S.A.</v>
          </cell>
          <cell r="B220" t="str">
            <v>Brazil</v>
          </cell>
          <cell r="C220" t="str">
            <v>C-</v>
          </cell>
          <cell r="D220">
            <v>205940708.973138</v>
          </cell>
          <cell r="E220" t="str">
            <v>2013 YE</v>
          </cell>
          <cell r="F220" t="str">
            <v>C</v>
          </cell>
        </row>
        <row r="221">
          <cell r="A221" t="str">
            <v>Banco Sofisa S.A.</v>
          </cell>
          <cell r="B221" t="str">
            <v>Brazil</v>
          </cell>
          <cell r="C221" t="str">
            <v>D</v>
          </cell>
          <cell r="D221">
            <v>1525258.8892238401</v>
          </cell>
          <cell r="E221" t="str">
            <v>2013 YE</v>
          </cell>
          <cell r="F221" t="str">
            <v>C</v>
          </cell>
        </row>
        <row r="222">
          <cell r="A222" t="str">
            <v>Banco Votorantim S.A.</v>
          </cell>
          <cell r="B222" t="str">
            <v>Brazil</v>
          </cell>
          <cell r="C222" t="str">
            <v>D+</v>
          </cell>
          <cell r="D222">
            <v>44713372.473660998</v>
          </cell>
          <cell r="E222" t="str">
            <v>2013 YE</v>
          </cell>
          <cell r="F222" t="str">
            <v>C</v>
          </cell>
        </row>
        <row r="223">
          <cell r="A223" t="str">
            <v>BES Investimento do Brasil S.A.</v>
          </cell>
          <cell r="B223" t="str">
            <v>Brazil</v>
          </cell>
          <cell r="C223" t="str">
            <v>E+</v>
          </cell>
          <cell r="D223">
            <v>3431776.6567348801</v>
          </cell>
          <cell r="E223" t="str">
            <v>2013 YE</v>
          </cell>
          <cell r="F223" t="str">
            <v>U</v>
          </cell>
        </row>
        <row r="224">
          <cell r="A224" t="str">
            <v>BRB-Banco de Brasilia S.A.</v>
          </cell>
          <cell r="B224" t="str">
            <v>Brazil</v>
          </cell>
          <cell r="C224" t="str">
            <v>E+</v>
          </cell>
          <cell r="D224">
            <v>4891993.6888147201</v>
          </cell>
          <cell r="E224" t="str">
            <v>2013 YE</v>
          </cell>
          <cell r="F224" t="str">
            <v>C</v>
          </cell>
        </row>
        <row r="225">
          <cell r="A225" t="str">
            <v>Caixa Economica Federal (CAIXA)</v>
          </cell>
          <cell r="B225" t="str">
            <v>Brazil</v>
          </cell>
          <cell r="C225" t="str">
            <v>D</v>
          </cell>
          <cell r="D225">
            <v>363812798.22214299</v>
          </cell>
          <cell r="E225" t="str">
            <v>2013 YE</v>
          </cell>
          <cell r="F225" t="str">
            <v>C</v>
          </cell>
        </row>
        <row r="226">
          <cell r="A226" t="str">
            <v>HSBC Bank Brasil S.A. - Banco Multiplo</v>
          </cell>
          <cell r="B226" t="str">
            <v>Brazil</v>
          </cell>
          <cell r="C226" t="str">
            <v>C-</v>
          </cell>
          <cell r="D226">
            <v>67495929.860053897</v>
          </cell>
          <cell r="E226" t="str">
            <v>2013 YE</v>
          </cell>
          <cell r="F226" t="str">
            <v>C</v>
          </cell>
        </row>
        <row r="227">
          <cell r="A227" t="str">
            <v>Itau Unibanco S.A.</v>
          </cell>
          <cell r="B227" t="str">
            <v>Brazil</v>
          </cell>
          <cell r="C227" t="str">
            <v>C-</v>
          </cell>
          <cell r="D227">
            <v>411490718.77967101</v>
          </cell>
          <cell r="E227" t="str">
            <v>2013 YE</v>
          </cell>
          <cell r="F227" t="str">
            <v>C</v>
          </cell>
        </row>
        <row r="228">
          <cell r="A228" t="str">
            <v>Corporate Commercial Bank AD</v>
          </cell>
          <cell r="B228" t="str">
            <v>Bulgaria</v>
          </cell>
          <cell r="C228" t="str">
            <v>E</v>
          </cell>
          <cell r="D228">
            <v>4750458.74038863</v>
          </cell>
          <cell r="E228" t="str">
            <v>2013 YE</v>
          </cell>
          <cell r="F228" t="str">
            <v>C</v>
          </cell>
        </row>
        <row r="229">
          <cell r="A229" t="str">
            <v>DSK Bank PLC</v>
          </cell>
          <cell r="B229" t="str">
            <v>Bulgaria</v>
          </cell>
          <cell r="C229" t="str">
            <v>D-</v>
          </cell>
          <cell r="D229">
            <v>6246865.3542522602</v>
          </cell>
          <cell r="E229" t="str">
            <v>2013 YE</v>
          </cell>
          <cell r="F229" t="str">
            <v>C</v>
          </cell>
        </row>
        <row r="230">
          <cell r="A230" t="str">
            <v>Raiffeisenbank (Bulgaria) EAD</v>
          </cell>
          <cell r="B230" t="str">
            <v>Bulgaria</v>
          </cell>
          <cell r="C230" t="str">
            <v>E+</v>
          </cell>
          <cell r="D230">
            <v>4202496.0944874603</v>
          </cell>
          <cell r="E230" t="str">
            <v>2013 YE</v>
          </cell>
          <cell r="F230" t="str">
            <v>C</v>
          </cell>
        </row>
        <row r="231">
          <cell r="A231" t="str">
            <v>Caisse centrale Desjardins</v>
          </cell>
          <cell r="B231" t="str">
            <v>Canada</v>
          </cell>
          <cell r="C231" t="str">
            <v>C</v>
          </cell>
          <cell r="D231">
            <v>32737599.979538999</v>
          </cell>
          <cell r="E231" t="str">
            <v>2013 YE</v>
          </cell>
          <cell r="F231" t="str">
            <v>C</v>
          </cell>
        </row>
        <row r="232">
          <cell r="A232" t="str">
            <v>Banco de Chile</v>
          </cell>
          <cell r="B232" t="str">
            <v>Chile</v>
          </cell>
          <cell r="C232" t="str">
            <v>B-</v>
          </cell>
          <cell r="D232">
            <v>49355526.013099998</v>
          </cell>
          <cell r="E232" t="str">
            <v>2013 YE</v>
          </cell>
          <cell r="F232" t="str">
            <v>C</v>
          </cell>
        </row>
        <row r="233">
          <cell r="A233" t="str">
            <v>Banco de Credito e Inversiones</v>
          </cell>
          <cell r="B233" t="str">
            <v>Chile</v>
          </cell>
          <cell r="C233" t="str">
            <v>C</v>
          </cell>
          <cell r="D233">
            <v>38532043.173969999</v>
          </cell>
          <cell r="E233" t="str">
            <v>2013 YE</v>
          </cell>
          <cell r="F233" t="str">
            <v>C</v>
          </cell>
        </row>
        <row r="234">
          <cell r="A234" t="str">
            <v>Banco del Estado de Chile</v>
          </cell>
          <cell r="B234" t="str">
            <v>Chile</v>
          </cell>
          <cell r="C234" t="str">
            <v>C</v>
          </cell>
          <cell r="D234">
            <v>48644539.482660003</v>
          </cell>
          <cell r="E234" t="str">
            <v>2013 YE</v>
          </cell>
          <cell r="F234" t="str">
            <v>C</v>
          </cell>
        </row>
        <row r="235">
          <cell r="A235" t="str">
            <v>Banco Itau Chile</v>
          </cell>
          <cell r="B235" t="str">
            <v>Chile</v>
          </cell>
          <cell r="C235" t="str">
            <v>C-</v>
          </cell>
          <cell r="D235">
            <v>12933589.645409999</v>
          </cell>
          <cell r="E235" t="str">
            <v>2013 YE</v>
          </cell>
          <cell r="F235" t="str">
            <v>C</v>
          </cell>
        </row>
        <row r="236">
          <cell r="A236" t="str">
            <v>Banco Santander-Chile</v>
          </cell>
          <cell r="B236" t="str">
            <v>Chile</v>
          </cell>
          <cell r="C236" t="str">
            <v>C+</v>
          </cell>
          <cell r="D236">
            <v>51416543.484159999</v>
          </cell>
          <cell r="E236" t="str">
            <v>2013 YE</v>
          </cell>
          <cell r="F236" t="str">
            <v>C</v>
          </cell>
        </row>
        <row r="237">
          <cell r="A237" t="str">
            <v>BBVA (Chile)</v>
          </cell>
          <cell r="B237" t="str">
            <v>Chile</v>
          </cell>
          <cell r="C237" t="str">
            <v>D+</v>
          </cell>
          <cell r="D237">
            <v>19284313.52098</v>
          </cell>
          <cell r="E237" t="str">
            <v>2013 YE</v>
          </cell>
          <cell r="F237" t="str">
            <v>C</v>
          </cell>
        </row>
        <row r="238">
          <cell r="A238" t="str">
            <v>CorpBanca</v>
          </cell>
          <cell r="B238" t="str">
            <v>Chile</v>
          </cell>
          <cell r="C238" t="str">
            <v>D+</v>
          </cell>
          <cell r="D238">
            <v>33285833.14711</v>
          </cell>
          <cell r="E238" t="str">
            <v>2013 YE</v>
          </cell>
          <cell r="F238" t="str">
            <v>C</v>
          </cell>
        </row>
        <row r="239">
          <cell r="A239" t="str">
            <v>Agricultural Bank of China Limited</v>
          </cell>
          <cell r="B239" t="str">
            <v>China</v>
          </cell>
          <cell r="C239" t="str">
            <v>D+</v>
          </cell>
          <cell r="D239">
            <v>2405408345.3825402</v>
          </cell>
          <cell r="E239" t="str">
            <v>2013 YE</v>
          </cell>
          <cell r="F239" t="str">
            <v>C</v>
          </cell>
        </row>
        <row r="240">
          <cell r="A240" t="str">
            <v>Bank of China Limited</v>
          </cell>
          <cell r="B240" t="str">
            <v>China</v>
          </cell>
          <cell r="C240" t="str">
            <v>C-</v>
          </cell>
          <cell r="D240">
            <v>2291795140.6282301</v>
          </cell>
          <cell r="E240" t="str">
            <v>2013 YE</v>
          </cell>
          <cell r="F240" t="str">
            <v>C</v>
          </cell>
        </row>
        <row r="241">
          <cell r="A241" t="str">
            <v>Bank of Communications Co., Ltd.</v>
          </cell>
          <cell r="B241" t="str">
            <v>China</v>
          </cell>
          <cell r="C241" t="str">
            <v>D+</v>
          </cell>
          <cell r="D241">
            <v>984644085.45548999</v>
          </cell>
          <cell r="E241" t="str">
            <v>2013 YE</v>
          </cell>
          <cell r="F241" t="str">
            <v>C</v>
          </cell>
        </row>
        <row r="242">
          <cell r="A242" t="str">
            <v>Bank of Shanghai Co., Ltd.</v>
          </cell>
          <cell r="B242" t="str">
            <v>China</v>
          </cell>
          <cell r="C242" t="str">
            <v>D</v>
          </cell>
          <cell r="D242">
            <v>161502896.470424</v>
          </cell>
          <cell r="E242" t="str">
            <v>2013 YE</v>
          </cell>
          <cell r="F242" t="str">
            <v>C</v>
          </cell>
        </row>
        <row r="243">
          <cell r="A243" t="str">
            <v>China CITIC Bank</v>
          </cell>
          <cell r="B243" t="str">
            <v>China</v>
          </cell>
          <cell r="C243" t="str">
            <v>D</v>
          </cell>
          <cell r="D243">
            <v>601462345.84460998</v>
          </cell>
          <cell r="E243" t="str">
            <v>2013 YE</v>
          </cell>
          <cell r="F243" t="str">
            <v>C</v>
          </cell>
        </row>
        <row r="244">
          <cell r="A244" t="str">
            <v>China Construction Bank Corporation</v>
          </cell>
          <cell r="B244" t="str">
            <v>China</v>
          </cell>
          <cell r="C244" t="str">
            <v>C-</v>
          </cell>
          <cell r="D244">
            <v>2537737583.8916998</v>
          </cell>
          <cell r="E244" t="str">
            <v>2013 YE</v>
          </cell>
          <cell r="F244" t="str">
            <v>C</v>
          </cell>
        </row>
        <row r="245">
          <cell r="A245" t="str">
            <v>China Everbright Bank</v>
          </cell>
          <cell r="B245" t="str">
            <v>China</v>
          </cell>
          <cell r="C245" t="str">
            <v>D-</v>
          </cell>
          <cell r="D245">
            <v>398930595.26822001</v>
          </cell>
          <cell r="E245" t="str">
            <v>2013 YE</v>
          </cell>
          <cell r="F245" t="str">
            <v>C</v>
          </cell>
        </row>
        <row r="246">
          <cell r="A246" t="str">
            <v>China Guangfa Bank</v>
          </cell>
          <cell r="B246" t="str">
            <v>China</v>
          </cell>
          <cell r="C246" t="str">
            <v>D-</v>
          </cell>
          <cell r="D246">
            <v>242793883.086889</v>
          </cell>
          <cell r="E246" t="str">
            <v>2013 YE</v>
          </cell>
          <cell r="F246" t="str">
            <v>U</v>
          </cell>
        </row>
        <row r="247">
          <cell r="A247" t="str">
            <v>China Merchants Bank</v>
          </cell>
          <cell r="B247" t="str">
            <v>China</v>
          </cell>
          <cell r="C247" t="str">
            <v>D+</v>
          </cell>
          <cell r="D247">
            <v>663439912.24522996</v>
          </cell>
          <cell r="E247" t="str">
            <v>2013 YE</v>
          </cell>
          <cell r="F247" t="str">
            <v>C</v>
          </cell>
        </row>
        <row r="248">
          <cell r="A248" t="str">
            <v>HSBC Bank (China) Company Limited</v>
          </cell>
          <cell r="B248" t="str">
            <v>China</v>
          </cell>
          <cell r="C248" t="str">
            <v>D</v>
          </cell>
          <cell r="D248">
            <v>60427772.557187498</v>
          </cell>
          <cell r="E248" t="str">
            <v>2013 YE</v>
          </cell>
          <cell r="F248" t="str">
            <v>C</v>
          </cell>
        </row>
        <row r="249">
          <cell r="A249" t="str">
            <v>Industrial &amp; Commercial Bank of China Ltd</v>
          </cell>
          <cell r="B249" t="str">
            <v>China</v>
          </cell>
          <cell r="C249" t="str">
            <v>C-</v>
          </cell>
          <cell r="D249">
            <v>3124886677.53304</v>
          </cell>
          <cell r="E249" t="str">
            <v>2013 YE</v>
          </cell>
          <cell r="F249" t="str">
            <v>C</v>
          </cell>
        </row>
        <row r="250">
          <cell r="A250" t="str">
            <v>Ping An Bank Co., Ltd</v>
          </cell>
          <cell r="B250" t="str">
            <v>China</v>
          </cell>
          <cell r="C250" t="str">
            <v>D</v>
          </cell>
          <cell r="D250">
            <v>312483018.50256997</v>
          </cell>
          <cell r="E250" t="str">
            <v>2013 YE</v>
          </cell>
          <cell r="F250" t="str">
            <v>C</v>
          </cell>
        </row>
        <row r="251">
          <cell r="A251" t="str">
            <v>Shanghai Pudong Development Bank Co., Ltd.</v>
          </cell>
          <cell r="B251" t="str">
            <v>China</v>
          </cell>
          <cell r="C251" t="str">
            <v>D</v>
          </cell>
          <cell r="D251">
            <v>607893241.44624996</v>
          </cell>
          <cell r="E251" t="str">
            <v>2013 YE</v>
          </cell>
          <cell r="F251" t="str">
            <v>C</v>
          </cell>
        </row>
        <row r="252">
          <cell r="A252" t="str">
            <v>Banco Davivienda S.A.</v>
          </cell>
          <cell r="B252" t="str">
            <v>Colombia</v>
          </cell>
          <cell r="C252" t="str">
            <v>D+</v>
          </cell>
          <cell r="D252">
            <v>29179429.5085769</v>
          </cell>
          <cell r="E252" t="str">
            <v>2013 YE</v>
          </cell>
          <cell r="F252" t="str">
            <v>C</v>
          </cell>
        </row>
        <row r="253">
          <cell r="A253" t="str">
            <v>Banco de Bogota S.A.</v>
          </cell>
          <cell r="B253" t="str">
            <v>Colombia</v>
          </cell>
          <cell r="C253" t="str">
            <v>C-</v>
          </cell>
          <cell r="D253">
            <v>52106290.963200003</v>
          </cell>
          <cell r="E253" t="str">
            <v>2013 YE</v>
          </cell>
          <cell r="F253" t="str">
            <v>C</v>
          </cell>
        </row>
        <row r="254">
          <cell r="A254" t="str">
            <v>Banco GNB Sudameris S.A.</v>
          </cell>
          <cell r="B254" t="str">
            <v>Colombia</v>
          </cell>
          <cell r="C254" t="str">
            <v>D-</v>
          </cell>
          <cell r="D254">
            <v>9035473.0128000006</v>
          </cell>
          <cell r="E254" t="str">
            <v>2013 YE</v>
          </cell>
          <cell r="F254" t="str">
            <v>C</v>
          </cell>
        </row>
        <row r="255">
          <cell r="A255" t="str">
            <v>Bancolombia S.A.</v>
          </cell>
          <cell r="B255" t="str">
            <v>Colombia</v>
          </cell>
          <cell r="C255" t="str">
            <v>D+</v>
          </cell>
          <cell r="D255">
            <v>67710486.341600001</v>
          </cell>
          <cell r="E255" t="str">
            <v>2013 YE</v>
          </cell>
          <cell r="F255" t="str">
            <v>C</v>
          </cell>
        </row>
        <row r="256">
          <cell r="A256" t="str">
            <v>BBVA Colombia S.A.</v>
          </cell>
          <cell r="B256" t="str">
            <v>Colombia</v>
          </cell>
          <cell r="C256" t="str">
            <v>D+</v>
          </cell>
          <cell r="D256">
            <v>18050600.722399998</v>
          </cell>
          <cell r="E256" t="str">
            <v>2013 YE</v>
          </cell>
          <cell r="F256" t="str">
            <v>C</v>
          </cell>
        </row>
        <row r="257">
          <cell r="A257" t="str">
            <v>Banco de Costa Rica</v>
          </cell>
          <cell r="B257" t="str">
            <v>Costa Rica</v>
          </cell>
          <cell r="C257" t="str">
            <v>D+</v>
          </cell>
          <cell r="D257">
            <v>8508088.7319349404</v>
          </cell>
          <cell r="E257" t="str">
            <v>2013 YE</v>
          </cell>
          <cell r="F257" t="str">
            <v>C</v>
          </cell>
        </row>
        <row r="258">
          <cell r="A258" t="str">
            <v>Banco Nacional de Costa Rica</v>
          </cell>
          <cell r="B258" t="str">
            <v>Costa Rica</v>
          </cell>
          <cell r="C258" t="str">
            <v>D+</v>
          </cell>
          <cell r="D258">
            <v>10158910.708679199</v>
          </cell>
          <cell r="E258" t="str">
            <v>2013 YE</v>
          </cell>
          <cell r="F258" t="str">
            <v>C</v>
          </cell>
        </row>
        <row r="259">
          <cell r="A259" t="str">
            <v>BANK OF CYPRUS PUBLIC COMPANY LIMITED</v>
          </cell>
          <cell r="B259" t="str">
            <v>Cyprus</v>
          </cell>
          <cell r="C259" t="str">
            <v>E</v>
          </cell>
          <cell r="D259">
            <v>41810005.358481899</v>
          </cell>
          <cell r="E259" t="str">
            <v>2013 YE</v>
          </cell>
          <cell r="F259" t="str">
            <v>C</v>
          </cell>
        </row>
        <row r="260">
          <cell r="A260" t="str">
            <v>Hellenic Bank Public Company Ltd</v>
          </cell>
          <cell r="B260" t="str">
            <v>Cyprus</v>
          </cell>
          <cell r="C260" t="str">
            <v>E</v>
          </cell>
          <cell r="D260">
            <v>8796708.1225187704</v>
          </cell>
          <cell r="E260" t="str">
            <v>2013 YE</v>
          </cell>
          <cell r="F260" t="str">
            <v>C</v>
          </cell>
        </row>
        <row r="261">
          <cell r="A261" t="str">
            <v>RCB Bank Ltd.</v>
          </cell>
          <cell r="B261" t="str">
            <v>Cyprus</v>
          </cell>
          <cell r="C261" t="str">
            <v>E</v>
          </cell>
          <cell r="D261">
            <v>11236517</v>
          </cell>
          <cell r="E261" t="str">
            <v>2013 YE</v>
          </cell>
          <cell r="F261" t="str">
            <v>C</v>
          </cell>
        </row>
        <row r="262">
          <cell r="A262" t="str">
            <v>Ceska Sporitelna, a.s.</v>
          </cell>
          <cell r="B262" t="str">
            <v>Czech Republic</v>
          </cell>
          <cell r="C262" t="str">
            <v>C-</v>
          </cell>
          <cell r="D262">
            <v>48766174.551639996</v>
          </cell>
          <cell r="E262" t="str">
            <v>2013 YE</v>
          </cell>
          <cell r="F262" t="str">
            <v>C</v>
          </cell>
        </row>
        <row r="263">
          <cell r="A263" t="str">
            <v>Ceskoslovenska Obchodni Banka, a.s.</v>
          </cell>
          <cell r="B263" t="str">
            <v>Czech Republic</v>
          </cell>
          <cell r="C263" t="str">
            <v>C-</v>
          </cell>
          <cell r="D263">
            <v>52094045.884400003</v>
          </cell>
          <cell r="E263" t="str">
            <v>2013 YE</v>
          </cell>
          <cell r="F263" t="str">
            <v>C</v>
          </cell>
        </row>
        <row r="264">
          <cell r="A264" t="str">
            <v>Komercni Banka a.s.</v>
          </cell>
          <cell r="B264" t="str">
            <v>Czech Republic</v>
          </cell>
          <cell r="C264" t="str">
            <v>C-</v>
          </cell>
          <cell r="D264">
            <v>43493340.7064</v>
          </cell>
          <cell r="E264" t="str">
            <v>2013 YE</v>
          </cell>
          <cell r="F264" t="str">
            <v>C</v>
          </cell>
        </row>
        <row r="265">
          <cell r="A265" t="str">
            <v>Danske Bank A/S</v>
          </cell>
          <cell r="B265" t="str">
            <v>Denmark</v>
          </cell>
          <cell r="C265" t="str">
            <v>C-</v>
          </cell>
          <cell r="D265">
            <v>596046818.63586998</v>
          </cell>
          <cell r="E265" t="str">
            <v>2013 YE</v>
          </cell>
          <cell r="F265" t="str">
            <v>C</v>
          </cell>
        </row>
        <row r="266">
          <cell r="A266" t="str">
            <v>Jyske Bank A/S</v>
          </cell>
          <cell r="B266" t="str">
            <v>Denmark</v>
          </cell>
          <cell r="C266" t="str">
            <v>C-</v>
          </cell>
          <cell r="D266">
            <v>48392901.231640004</v>
          </cell>
          <cell r="E266" t="str">
            <v>2013 YE</v>
          </cell>
          <cell r="F266" t="str">
            <v>C</v>
          </cell>
        </row>
        <row r="267">
          <cell r="A267" t="str">
            <v>Nordea Bank Danmark A/S</v>
          </cell>
          <cell r="B267" t="str">
            <v>Denmark</v>
          </cell>
          <cell r="C267" t="str">
            <v>C-</v>
          </cell>
          <cell r="D267">
            <v>152601544.24200001</v>
          </cell>
          <cell r="E267" t="str">
            <v>2013 YE</v>
          </cell>
          <cell r="F267" t="str">
            <v>C</v>
          </cell>
        </row>
        <row r="268">
          <cell r="A268" t="str">
            <v>Nykredit Bank A/S</v>
          </cell>
          <cell r="B268" t="str">
            <v>Denmark</v>
          </cell>
          <cell r="C268" t="str">
            <v>D+</v>
          </cell>
          <cell r="D268">
            <v>41398202.029940002</v>
          </cell>
          <cell r="E268" t="str">
            <v>2013 YE</v>
          </cell>
          <cell r="F268" t="str">
            <v>C</v>
          </cell>
        </row>
        <row r="269">
          <cell r="A269" t="str">
            <v>Ringkjobing Landbobank A/s</v>
          </cell>
          <cell r="B269" t="str">
            <v>Denmark</v>
          </cell>
          <cell r="C269" t="str">
            <v>C-</v>
          </cell>
          <cell r="D269">
            <v>3617004.0247091101</v>
          </cell>
          <cell r="E269" t="str">
            <v>2013 YE</v>
          </cell>
          <cell r="F269" t="str">
            <v>C</v>
          </cell>
        </row>
        <row r="270">
          <cell r="A270" t="str">
            <v>Sydbank A/S</v>
          </cell>
          <cell r="B270" t="str">
            <v>Denmark</v>
          </cell>
          <cell r="C270" t="str">
            <v>C-</v>
          </cell>
          <cell r="D270">
            <v>27316082.765719999</v>
          </cell>
          <cell r="E270" t="str">
            <v>2013 YE</v>
          </cell>
          <cell r="F270" t="str">
            <v>C</v>
          </cell>
        </row>
        <row r="271">
          <cell r="A271" t="str">
            <v>Banco de Reservas de la Republica Dominicana</v>
          </cell>
          <cell r="B271" t="str">
            <v>Dominican Republic</v>
          </cell>
          <cell r="C271" t="str">
            <v>E+</v>
          </cell>
          <cell r="D271">
            <v>7285846.1123850299</v>
          </cell>
          <cell r="E271" t="str">
            <v>2013 YE</v>
          </cell>
          <cell r="F271" t="str">
            <v>C</v>
          </cell>
        </row>
        <row r="272">
          <cell r="A272" t="str">
            <v>Bank of Alexandria SAE</v>
          </cell>
          <cell r="B272" t="str">
            <v>Egypt</v>
          </cell>
          <cell r="C272" t="str">
            <v>E</v>
          </cell>
          <cell r="D272">
            <v>5889036.9516836395</v>
          </cell>
          <cell r="E272" t="str">
            <v>2013 YE</v>
          </cell>
          <cell r="F272" t="str">
            <v>U</v>
          </cell>
        </row>
        <row r="273">
          <cell r="A273" t="str">
            <v>Banque Misr SAE</v>
          </cell>
          <cell r="B273" t="str">
            <v>Egypt</v>
          </cell>
          <cell r="C273" t="str">
            <v>E</v>
          </cell>
          <cell r="D273">
            <v>31079901.3642276</v>
          </cell>
          <cell r="E273" t="str">
            <v>2013 YE</v>
          </cell>
          <cell r="F273" t="str">
            <v>U</v>
          </cell>
        </row>
        <row r="274">
          <cell r="A274" t="str">
            <v>Commercial International Bank (Egypt) SAE</v>
          </cell>
          <cell r="B274" t="str">
            <v>Egypt</v>
          </cell>
          <cell r="C274" t="str">
            <v>E</v>
          </cell>
          <cell r="D274">
            <v>16370609.3215732</v>
          </cell>
          <cell r="E274" t="str">
            <v>2013 YE</v>
          </cell>
          <cell r="F274" t="str">
            <v>C</v>
          </cell>
        </row>
        <row r="275">
          <cell r="A275" t="str">
            <v>National Bank of Egypt SAE</v>
          </cell>
          <cell r="B275" t="str">
            <v>Egypt</v>
          </cell>
          <cell r="C275" t="str">
            <v>E</v>
          </cell>
          <cell r="D275">
            <v>52226037.595337197</v>
          </cell>
          <cell r="E275" t="str">
            <v>2013 YE</v>
          </cell>
          <cell r="F275" t="str">
            <v>U</v>
          </cell>
        </row>
        <row r="276">
          <cell r="A276" t="str">
            <v>Aktia Bank p.l.c.</v>
          </cell>
          <cell r="B276" t="str">
            <v>Finland</v>
          </cell>
          <cell r="C276" t="str">
            <v>C-</v>
          </cell>
          <cell r="D276">
            <v>15066149.523209499</v>
          </cell>
          <cell r="E276" t="str">
            <v>2013 YE</v>
          </cell>
          <cell r="F276" t="str">
            <v>C</v>
          </cell>
        </row>
        <row r="277">
          <cell r="A277" t="str">
            <v>Danske Bank Plc</v>
          </cell>
          <cell r="B277" t="str">
            <v>Finland</v>
          </cell>
          <cell r="C277" t="str">
            <v>C-</v>
          </cell>
          <cell r="D277">
            <v>36763352.364609003</v>
          </cell>
          <cell r="E277" t="str">
            <v>2013 YE</v>
          </cell>
          <cell r="F277" t="str">
            <v>C</v>
          </cell>
        </row>
        <row r="278">
          <cell r="A278" t="str">
            <v>Nordea Bank Finland Plc</v>
          </cell>
          <cell r="B278" t="str">
            <v>Finland</v>
          </cell>
          <cell r="C278" t="str">
            <v>C</v>
          </cell>
          <cell r="D278">
            <v>419942954.43351001</v>
          </cell>
          <cell r="E278" t="str">
            <v>2013 YE</v>
          </cell>
          <cell r="F278" t="str">
            <v>C</v>
          </cell>
        </row>
        <row r="279">
          <cell r="A279" t="str">
            <v>OP-Pohjola Group</v>
          </cell>
          <cell r="B279" t="str">
            <v>Finland</v>
          </cell>
          <cell r="C279" t="str">
            <v>C</v>
          </cell>
          <cell r="D279">
            <v>139145952.01370999</v>
          </cell>
          <cell r="E279" t="str">
            <v>2013 YE</v>
          </cell>
          <cell r="F279" t="str">
            <v>C</v>
          </cell>
        </row>
        <row r="280">
          <cell r="A280" t="str">
            <v>Pohjola Bank plc</v>
          </cell>
          <cell r="B280" t="str">
            <v>Finland</v>
          </cell>
          <cell r="C280" t="str">
            <v>C-</v>
          </cell>
          <cell r="D280">
            <v>60243620.305200003</v>
          </cell>
          <cell r="E280" t="str">
            <v>2013 YE</v>
          </cell>
          <cell r="F280" t="str">
            <v>C</v>
          </cell>
        </row>
        <row r="281">
          <cell r="A281" t="str">
            <v>Banque Federative du Credit Mutuel</v>
          </cell>
          <cell r="B281" t="str">
            <v>France</v>
          </cell>
          <cell r="C281" t="str">
            <v>C-</v>
          </cell>
          <cell r="D281">
            <v>550797829.97475004</v>
          </cell>
          <cell r="E281" t="str">
            <v>2013 YE</v>
          </cell>
          <cell r="F281" t="str">
            <v>C</v>
          </cell>
        </row>
        <row r="282">
          <cell r="A282" t="str">
            <v>Banque Palatine</v>
          </cell>
          <cell r="B282" t="str">
            <v>France</v>
          </cell>
          <cell r="C282" t="str">
            <v>D+</v>
          </cell>
          <cell r="D282">
            <v>18715758.198384002</v>
          </cell>
          <cell r="E282" t="str">
            <v>2013 YE</v>
          </cell>
          <cell r="F282" t="str">
            <v>C</v>
          </cell>
        </row>
        <row r="283">
          <cell r="A283" t="str">
            <v>Banque PSA Finance</v>
          </cell>
          <cell r="B283" t="str">
            <v>France</v>
          </cell>
          <cell r="C283" t="str">
            <v>D</v>
          </cell>
          <cell r="D283">
            <v>34609766.953469999</v>
          </cell>
          <cell r="E283" t="str">
            <v>2013 YE</v>
          </cell>
          <cell r="F283" t="str">
            <v>C</v>
          </cell>
        </row>
        <row r="284">
          <cell r="A284" t="str">
            <v>BNP Paribas</v>
          </cell>
          <cell r="B284" t="str">
            <v>France</v>
          </cell>
          <cell r="C284" t="str">
            <v>C-</v>
          </cell>
          <cell r="D284">
            <v>2052791716.30632</v>
          </cell>
          <cell r="E284" t="str">
            <v>2013 YE</v>
          </cell>
          <cell r="F284" t="str">
            <v>C</v>
          </cell>
        </row>
        <row r="285">
          <cell r="A285" t="str">
            <v>BPCE</v>
          </cell>
          <cell r="B285" t="str">
            <v>France</v>
          </cell>
          <cell r="C285" t="str">
            <v>D</v>
          </cell>
          <cell r="D285">
            <v>987227859.36141002</v>
          </cell>
          <cell r="E285" t="str">
            <v>2013 YE</v>
          </cell>
          <cell r="F285" t="str">
            <v>C</v>
          </cell>
        </row>
        <row r="286">
          <cell r="A286" t="str">
            <v>Caisse C'ale du Credit Immobilier de France</v>
          </cell>
          <cell r="B286" t="str">
            <v>France</v>
          </cell>
          <cell r="C286" t="str">
            <v>E</v>
          </cell>
          <cell r="D286">
            <v>33655115.018802904</v>
          </cell>
          <cell r="E286" t="str">
            <v>2013 YE</v>
          </cell>
          <cell r="F286" t="str">
            <v>C</v>
          </cell>
        </row>
        <row r="287">
          <cell r="A287" t="str">
            <v>Credit Agricole Corporate and Investment Bank</v>
          </cell>
          <cell r="B287" t="str">
            <v>France</v>
          </cell>
          <cell r="C287" t="str">
            <v>D-</v>
          </cell>
          <cell r="D287">
            <v>834948743.00348997</v>
          </cell>
          <cell r="E287" t="str">
            <v>2013 YE</v>
          </cell>
          <cell r="F287" t="str">
            <v>C</v>
          </cell>
        </row>
        <row r="288">
          <cell r="A288" t="str">
            <v>Credit Agricole S.A.</v>
          </cell>
          <cell r="B288" t="str">
            <v>France</v>
          </cell>
          <cell r="C288" t="str">
            <v>D</v>
          </cell>
          <cell r="D288">
            <v>2117721717.04743</v>
          </cell>
          <cell r="E288" t="str">
            <v>2013 YE</v>
          </cell>
          <cell r="F288" t="str">
            <v>C</v>
          </cell>
        </row>
        <row r="289">
          <cell r="A289" t="str">
            <v>Credit Foncier de France</v>
          </cell>
          <cell r="B289" t="str">
            <v>France</v>
          </cell>
          <cell r="C289" t="str">
            <v>E+</v>
          </cell>
          <cell r="D289">
            <v>203880285.0036</v>
          </cell>
          <cell r="E289" t="str">
            <v>2013 YE</v>
          </cell>
          <cell r="F289" t="str">
            <v>C</v>
          </cell>
        </row>
        <row r="290">
          <cell r="A290" t="str">
            <v>Credit Industriel et Commercial</v>
          </cell>
          <cell r="B290" t="str">
            <v>France</v>
          </cell>
          <cell r="C290" t="str">
            <v>C-</v>
          </cell>
          <cell r="D290">
            <v>320950229.67720002</v>
          </cell>
          <cell r="E290" t="str">
            <v>2013 YE</v>
          </cell>
          <cell r="F290" t="str">
            <v>C</v>
          </cell>
        </row>
        <row r="291">
          <cell r="A291" t="str">
            <v>Credit Mutuel Arkea</v>
          </cell>
          <cell r="B291" t="str">
            <v>France</v>
          </cell>
          <cell r="C291" t="str">
            <v>D+</v>
          </cell>
          <cell r="D291">
            <v>129483320.391993</v>
          </cell>
          <cell r="E291" t="str">
            <v>2013 YE</v>
          </cell>
          <cell r="F291" t="str">
            <v>C</v>
          </cell>
        </row>
        <row r="292">
          <cell r="A292" t="str">
            <v>Dexia Credit Local</v>
          </cell>
          <cell r="B292" t="str">
            <v>France</v>
          </cell>
          <cell r="C292" t="str">
            <v>E</v>
          </cell>
          <cell r="D292">
            <v>305398777.28094</v>
          </cell>
          <cell r="E292" t="str">
            <v>2013 YE</v>
          </cell>
          <cell r="F292" t="str">
            <v>C</v>
          </cell>
        </row>
        <row r="293">
          <cell r="A293" t="str">
            <v>HSBC France</v>
          </cell>
          <cell r="B293" t="str">
            <v>France</v>
          </cell>
          <cell r="C293" t="str">
            <v>C-</v>
          </cell>
          <cell r="D293">
            <v>287842419.40562999</v>
          </cell>
          <cell r="E293" t="str">
            <v>2013 YE</v>
          </cell>
          <cell r="F293" t="str">
            <v>C</v>
          </cell>
        </row>
        <row r="294">
          <cell r="A294" t="str">
            <v>Natixis</v>
          </cell>
          <cell r="B294" t="str">
            <v>France</v>
          </cell>
          <cell r="C294" t="str">
            <v>D</v>
          </cell>
          <cell r="D294">
            <v>702930884.49021006</v>
          </cell>
          <cell r="E294" t="str">
            <v>2013 YE</v>
          </cell>
          <cell r="F294" t="str">
            <v>C</v>
          </cell>
        </row>
        <row r="295">
          <cell r="A295" t="str">
            <v>RCI Banque</v>
          </cell>
          <cell r="B295" t="str">
            <v>France</v>
          </cell>
          <cell r="C295" t="str">
            <v>D+</v>
          </cell>
          <cell r="D295">
            <v>40656176.05455</v>
          </cell>
          <cell r="E295" t="str">
            <v>2013 YE</v>
          </cell>
          <cell r="F295" t="str">
            <v>C</v>
          </cell>
        </row>
        <row r="296">
          <cell r="A296" t="str">
            <v>Societe Generale</v>
          </cell>
          <cell r="B296" t="str">
            <v>France</v>
          </cell>
          <cell r="C296" t="str">
            <v>C-</v>
          </cell>
          <cell r="D296">
            <v>1463324702.51124</v>
          </cell>
          <cell r="E296" t="str">
            <v>2013 YE</v>
          </cell>
          <cell r="F296" t="str">
            <v>C</v>
          </cell>
        </row>
        <row r="297">
          <cell r="A297" t="str">
            <v>Bank of Georgia</v>
          </cell>
          <cell r="B297" t="str">
            <v>Georgia</v>
          </cell>
          <cell r="C297" t="str">
            <v>D-</v>
          </cell>
          <cell r="D297">
            <v>3760798.9135448802</v>
          </cell>
          <cell r="E297" t="str">
            <v>2013 YE</v>
          </cell>
          <cell r="F297" t="str">
            <v>C</v>
          </cell>
        </row>
        <row r="298">
          <cell r="A298" t="str">
            <v>TBC Bank</v>
          </cell>
          <cell r="B298" t="str">
            <v>Georgia</v>
          </cell>
          <cell r="C298" t="str">
            <v>D-</v>
          </cell>
          <cell r="D298">
            <v>2565756.8419690002</v>
          </cell>
          <cell r="E298" t="str">
            <v>2013 YE</v>
          </cell>
          <cell r="F298" t="str">
            <v>C</v>
          </cell>
        </row>
        <row r="299">
          <cell r="A299" t="str">
            <v>Bausparkasse Mainz AG</v>
          </cell>
          <cell r="B299" t="str">
            <v>Germany</v>
          </cell>
          <cell r="C299" t="str">
            <v>C-</v>
          </cell>
          <cell r="D299">
            <v>3353623.8858228102</v>
          </cell>
          <cell r="E299" t="str">
            <v>2013 YE</v>
          </cell>
          <cell r="F299" t="str">
            <v>U</v>
          </cell>
        </row>
        <row r="300">
          <cell r="A300" t="str">
            <v>Bayerische Landesbank</v>
          </cell>
          <cell r="B300" t="str">
            <v>Germany</v>
          </cell>
          <cell r="C300" t="str">
            <v>D</v>
          </cell>
          <cell r="D300">
            <v>352203330.13791001</v>
          </cell>
          <cell r="E300" t="str">
            <v>2013 YE</v>
          </cell>
          <cell r="F300" t="str">
            <v>C</v>
          </cell>
        </row>
        <row r="301">
          <cell r="A301" t="str">
            <v>Berlin Hyp AG</v>
          </cell>
          <cell r="B301" t="str">
            <v>Germany</v>
          </cell>
          <cell r="C301" t="str">
            <v>D</v>
          </cell>
          <cell r="D301">
            <v>45977361.244755901</v>
          </cell>
          <cell r="E301" t="str">
            <v>2013 YE</v>
          </cell>
          <cell r="F301" t="str">
            <v>U</v>
          </cell>
        </row>
        <row r="302">
          <cell r="A302" t="str">
            <v>Bremer Landesbank Kreditanstalt Oldenburg GZ</v>
          </cell>
          <cell r="B302" t="str">
            <v>Germany</v>
          </cell>
          <cell r="C302" t="str">
            <v>E+</v>
          </cell>
          <cell r="D302">
            <v>45492752.158650003</v>
          </cell>
          <cell r="E302" t="str">
            <v>2013 YE</v>
          </cell>
          <cell r="F302" t="str">
            <v>C</v>
          </cell>
        </row>
        <row r="303">
          <cell r="A303" t="str">
            <v>Commerzbank AG</v>
          </cell>
          <cell r="B303" t="str">
            <v>Germany</v>
          </cell>
          <cell r="C303" t="str">
            <v>D+</v>
          </cell>
          <cell r="D303">
            <v>690653422.07211006</v>
          </cell>
          <cell r="E303" t="str">
            <v>2013 YE</v>
          </cell>
          <cell r="F303" t="str">
            <v>C</v>
          </cell>
        </row>
        <row r="304">
          <cell r="A304" t="str">
            <v>Debeka Bausparkasse AG</v>
          </cell>
          <cell r="B304" t="str">
            <v>Germany</v>
          </cell>
          <cell r="C304" t="str">
            <v>C</v>
          </cell>
          <cell r="D304">
            <v>12583088.800132699</v>
          </cell>
          <cell r="E304" t="str">
            <v>2013 YE</v>
          </cell>
          <cell r="F304" t="str">
            <v>U</v>
          </cell>
        </row>
        <row r="305">
          <cell r="A305" t="str">
            <v>DekaBank Deutsche Girozentrale</v>
          </cell>
          <cell r="B305" t="str">
            <v>Germany</v>
          </cell>
          <cell r="C305" t="str">
            <v>C-</v>
          </cell>
          <cell r="D305">
            <v>159941713.52523899</v>
          </cell>
          <cell r="E305" t="str">
            <v>2013 YE</v>
          </cell>
          <cell r="F305" t="str">
            <v>C</v>
          </cell>
        </row>
        <row r="306">
          <cell r="A306" t="str">
            <v>Deutsche Apotheker- und Aerztebank eG</v>
          </cell>
          <cell r="B306" t="str">
            <v>Germany</v>
          </cell>
          <cell r="C306" t="str">
            <v>C-</v>
          </cell>
          <cell r="D306">
            <v>47807465.525670096</v>
          </cell>
          <cell r="E306" t="str">
            <v>2013 YE</v>
          </cell>
          <cell r="F306" t="str">
            <v>C</v>
          </cell>
        </row>
        <row r="307">
          <cell r="A307" t="str">
            <v>Deutsche Bank AG</v>
          </cell>
          <cell r="B307" t="str">
            <v>Germany</v>
          </cell>
          <cell r="C307" t="str">
            <v>D+</v>
          </cell>
          <cell r="D307">
            <v>1513684345.4960101</v>
          </cell>
          <cell r="E307" t="str">
            <v>2013 YE</v>
          </cell>
          <cell r="F307" t="str">
            <v>C</v>
          </cell>
        </row>
        <row r="308">
          <cell r="A308" t="str">
            <v>Deutsche Hypothekenbank AG</v>
          </cell>
          <cell r="B308" t="str">
            <v>Germany</v>
          </cell>
          <cell r="C308" t="str">
            <v>E+</v>
          </cell>
          <cell r="D308">
            <v>43094483.505806997</v>
          </cell>
          <cell r="E308" t="str">
            <v>2013 YE</v>
          </cell>
          <cell r="F308" t="str">
            <v>U</v>
          </cell>
        </row>
        <row r="309">
          <cell r="A309" t="str">
            <v>Deutsche Pfandbriefbank AG</v>
          </cell>
          <cell r="B309" t="str">
            <v>Germany</v>
          </cell>
          <cell r="C309" t="str">
            <v>E+</v>
          </cell>
          <cell r="D309">
            <v>101862977.75484</v>
          </cell>
          <cell r="E309" t="str">
            <v>2013 YE</v>
          </cell>
          <cell r="F309" t="str">
            <v>C</v>
          </cell>
        </row>
        <row r="310">
          <cell r="A310" t="str">
            <v>Deutsche Postbank AG</v>
          </cell>
          <cell r="B310" t="str">
            <v>Germany</v>
          </cell>
          <cell r="C310" t="str">
            <v>D+</v>
          </cell>
          <cell r="D310">
            <v>222545886.11646</v>
          </cell>
          <cell r="E310" t="str">
            <v>2013 YE</v>
          </cell>
          <cell r="F310" t="str">
            <v>C</v>
          </cell>
        </row>
        <row r="311">
          <cell r="A311" t="str">
            <v>DVB Bank S.E.</v>
          </cell>
          <cell r="B311" t="str">
            <v>Germany</v>
          </cell>
          <cell r="C311" t="str">
            <v>D-</v>
          </cell>
          <cell r="D311">
            <v>32192994.637520999</v>
          </cell>
          <cell r="E311" t="str">
            <v>2013 YE</v>
          </cell>
          <cell r="F311" t="str">
            <v>C</v>
          </cell>
        </row>
        <row r="312">
          <cell r="A312" t="str">
            <v>DZ BANK AG</v>
          </cell>
          <cell r="B312" t="str">
            <v>Germany</v>
          </cell>
          <cell r="C312" t="str">
            <v>C-</v>
          </cell>
          <cell r="D312">
            <v>533233204.44797999</v>
          </cell>
          <cell r="E312" t="str">
            <v>2013 YE</v>
          </cell>
          <cell r="F312" t="str">
            <v>C</v>
          </cell>
        </row>
        <row r="313">
          <cell r="A313" t="str">
            <v>HSH Nordbank AG</v>
          </cell>
          <cell r="B313" t="str">
            <v>Germany</v>
          </cell>
          <cell r="C313" t="str">
            <v>E</v>
          </cell>
          <cell r="D313">
            <v>150225982.91202</v>
          </cell>
          <cell r="E313" t="str">
            <v>2013 YE</v>
          </cell>
          <cell r="F313" t="str">
            <v>C</v>
          </cell>
        </row>
        <row r="314">
          <cell r="A314" t="str">
            <v>Hypothekenbank Frankfurt AG</v>
          </cell>
          <cell r="B314" t="str">
            <v>Germany</v>
          </cell>
          <cell r="C314" t="str">
            <v>E</v>
          </cell>
          <cell r="D314">
            <v>179756655.98523</v>
          </cell>
          <cell r="E314" t="str">
            <v>2013 YE</v>
          </cell>
          <cell r="F314" t="str">
            <v>C</v>
          </cell>
        </row>
        <row r="315">
          <cell r="A315" t="str">
            <v>ING DiBa AG</v>
          </cell>
          <cell r="B315" t="str">
            <v>Germany</v>
          </cell>
          <cell r="C315" t="str">
            <v>C</v>
          </cell>
          <cell r="D315">
            <v>175464366.93557999</v>
          </cell>
          <cell r="E315" t="str">
            <v>2013 YE</v>
          </cell>
          <cell r="F315" t="str">
            <v>C</v>
          </cell>
        </row>
        <row r="316">
          <cell r="A316" t="str">
            <v>KfW IPEX-Bank GmbH</v>
          </cell>
          <cell r="B316" t="str">
            <v>Germany</v>
          </cell>
          <cell r="C316" t="str">
            <v>D+</v>
          </cell>
          <cell r="D316">
            <v>32294241.6752421</v>
          </cell>
          <cell r="E316" t="str">
            <v>2013 YE</v>
          </cell>
          <cell r="F316" t="str">
            <v>U</v>
          </cell>
        </row>
        <row r="317">
          <cell r="A317" t="str">
            <v>Landesbank Baden-Wuerttemberg</v>
          </cell>
          <cell r="B317" t="str">
            <v>Germany</v>
          </cell>
          <cell r="C317" t="str">
            <v>D+</v>
          </cell>
          <cell r="D317">
            <v>376860222.67545003</v>
          </cell>
          <cell r="E317" t="str">
            <v>2013 YE</v>
          </cell>
          <cell r="F317" t="str">
            <v>C</v>
          </cell>
        </row>
        <row r="318">
          <cell r="A318" t="str">
            <v>Landesbank Berlin AG</v>
          </cell>
          <cell r="B318" t="str">
            <v>Germany</v>
          </cell>
          <cell r="C318" t="str">
            <v>D+</v>
          </cell>
          <cell r="D318">
            <v>140229014.35497001</v>
          </cell>
          <cell r="E318" t="str">
            <v>2013 YE</v>
          </cell>
          <cell r="F318" t="str">
            <v>C</v>
          </cell>
        </row>
        <row r="319">
          <cell r="A319" t="str">
            <v>Landesbank Hessen-Thueringen GZ</v>
          </cell>
          <cell r="B319" t="str">
            <v>Germany</v>
          </cell>
          <cell r="C319" t="str">
            <v>D+</v>
          </cell>
          <cell r="D319">
            <v>245388029.15853</v>
          </cell>
          <cell r="E319" t="str">
            <v>2013 YE</v>
          </cell>
          <cell r="F319" t="str">
            <v>C</v>
          </cell>
        </row>
        <row r="320">
          <cell r="A320" t="str">
            <v>Landesbank Saar</v>
          </cell>
          <cell r="B320" t="str">
            <v>Germany</v>
          </cell>
          <cell r="C320" t="str">
            <v>D</v>
          </cell>
          <cell r="D320">
            <v>23368175.1220963</v>
          </cell>
          <cell r="E320" t="str">
            <v>2013 YE</v>
          </cell>
          <cell r="F320" t="str">
            <v>C</v>
          </cell>
        </row>
        <row r="321">
          <cell r="A321" t="str">
            <v>Muenchener Hypothekenbank eG</v>
          </cell>
          <cell r="B321" t="str">
            <v>Germany</v>
          </cell>
          <cell r="C321" t="str">
            <v>D</v>
          </cell>
          <cell r="D321">
            <v>47838540.904130101</v>
          </cell>
          <cell r="E321" t="str">
            <v>2013 YE</v>
          </cell>
          <cell r="F321" t="str">
            <v>C</v>
          </cell>
        </row>
        <row r="322">
          <cell r="A322" t="str">
            <v>Norddeutsche Landesbank GZ</v>
          </cell>
          <cell r="B322" t="str">
            <v>Germany</v>
          </cell>
          <cell r="C322" t="str">
            <v>D</v>
          </cell>
          <cell r="D322">
            <v>276716916.42429</v>
          </cell>
          <cell r="E322" t="str">
            <v>2013 YE</v>
          </cell>
          <cell r="F322" t="str">
            <v>C</v>
          </cell>
        </row>
        <row r="323">
          <cell r="A323" t="str">
            <v>SEB AG</v>
          </cell>
          <cell r="B323" t="str">
            <v>Germany</v>
          </cell>
          <cell r="C323" t="str">
            <v>D+</v>
          </cell>
          <cell r="D323">
            <v>43755167.41014</v>
          </cell>
          <cell r="E323" t="str">
            <v>2013 YE</v>
          </cell>
          <cell r="F323" t="str">
            <v>C</v>
          </cell>
        </row>
        <row r="324">
          <cell r="A324" t="str">
            <v>Sparkasse KoelnBonn</v>
          </cell>
          <cell r="B324" t="str">
            <v>Germany</v>
          </cell>
          <cell r="C324" t="str">
            <v>D-</v>
          </cell>
          <cell r="D324">
            <v>39564331.055641502</v>
          </cell>
          <cell r="E324" t="str">
            <v>2013 YE</v>
          </cell>
          <cell r="F324" t="str">
            <v>U</v>
          </cell>
        </row>
        <row r="325">
          <cell r="A325" t="str">
            <v>UniCredit Bank AG</v>
          </cell>
          <cell r="B325" t="str">
            <v>Germany</v>
          </cell>
          <cell r="C325" t="str">
            <v>D+</v>
          </cell>
          <cell r="D325">
            <v>398962759.96885997</v>
          </cell>
          <cell r="E325" t="str">
            <v>2013 YE</v>
          </cell>
          <cell r="F325" t="str">
            <v>C</v>
          </cell>
        </row>
        <row r="326">
          <cell r="A326" t="str">
            <v>Volkswagen Bank GmbH</v>
          </cell>
          <cell r="B326" t="str">
            <v>Germany</v>
          </cell>
          <cell r="C326" t="str">
            <v>C-</v>
          </cell>
          <cell r="D326">
            <v>54260596.53198</v>
          </cell>
          <cell r="E326" t="str">
            <v>2013 YE</v>
          </cell>
          <cell r="F326" t="str">
            <v>C</v>
          </cell>
        </row>
        <row r="327">
          <cell r="A327" t="str">
            <v>VTB Bank (Deutschland) AG</v>
          </cell>
          <cell r="B327" t="str">
            <v>Germany</v>
          </cell>
          <cell r="C327" t="str">
            <v>D-</v>
          </cell>
          <cell r="D327">
            <v>5954069.0230939602</v>
          </cell>
          <cell r="E327" t="str">
            <v>2013 YE</v>
          </cell>
          <cell r="F327" t="str">
            <v>U</v>
          </cell>
        </row>
        <row r="328">
          <cell r="A328" t="str">
            <v>WGZ BANK AG</v>
          </cell>
          <cell r="B328" t="str">
            <v>Germany</v>
          </cell>
          <cell r="C328" t="str">
            <v>C-</v>
          </cell>
          <cell r="D328">
            <v>125290332.726087</v>
          </cell>
          <cell r="E328" t="str">
            <v>2013 YE</v>
          </cell>
          <cell r="F328" t="str">
            <v>C</v>
          </cell>
        </row>
        <row r="329">
          <cell r="A329" t="str">
            <v>GCB Bank Limited</v>
          </cell>
          <cell r="B329" t="str">
            <v>Ghana</v>
          </cell>
          <cell r="C329" t="str">
            <v>E+</v>
          </cell>
          <cell r="D329">
            <v>1439672.72396148</v>
          </cell>
          <cell r="E329" t="str">
            <v>2013 YE</v>
          </cell>
          <cell r="F329" t="str">
            <v>C</v>
          </cell>
        </row>
        <row r="330">
          <cell r="A330" t="str">
            <v>Alpha Bank AE</v>
          </cell>
          <cell r="B330" t="str">
            <v>Greece</v>
          </cell>
          <cell r="C330" t="str">
            <v>E</v>
          </cell>
          <cell r="D330">
            <v>101550552.85176</v>
          </cell>
          <cell r="E330" t="str">
            <v>2013 YE</v>
          </cell>
          <cell r="F330" t="str">
            <v>C</v>
          </cell>
        </row>
        <row r="331">
          <cell r="A331" t="str">
            <v>Attica Bank S.A.</v>
          </cell>
          <cell r="B331" t="str">
            <v>Greece</v>
          </cell>
          <cell r="C331" t="str">
            <v>E</v>
          </cell>
          <cell r="D331">
            <v>5586971.5077859899</v>
          </cell>
          <cell r="E331" t="str">
            <v>2013 YE</v>
          </cell>
          <cell r="F331" t="str">
            <v>C</v>
          </cell>
        </row>
        <row r="332">
          <cell r="A332" t="str">
            <v>Eurobank Ergasias S.A.</v>
          </cell>
          <cell r="B332" t="str">
            <v>Greece</v>
          </cell>
          <cell r="C332" t="str">
            <v>E</v>
          </cell>
          <cell r="D332">
            <v>106909001.02925999</v>
          </cell>
          <cell r="E332" t="str">
            <v>2013 YE</v>
          </cell>
          <cell r="F332" t="str">
            <v>C</v>
          </cell>
        </row>
        <row r="333">
          <cell r="A333" t="str">
            <v>National Bank of Greece S.A.</v>
          </cell>
          <cell r="B333" t="str">
            <v>Greece</v>
          </cell>
          <cell r="C333" t="str">
            <v>E</v>
          </cell>
          <cell r="D333">
            <v>152855096.0763</v>
          </cell>
          <cell r="E333" t="str">
            <v>2013 YE</v>
          </cell>
          <cell r="F333" t="str">
            <v>C</v>
          </cell>
        </row>
        <row r="334">
          <cell r="A334" t="str">
            <v>Piraeus Bank S.A.</v>
          </cell>
          <cell r="B334" t="str">
            <v>Greece</v>
          </cell>
          <cell r="C334" t="str">
            <v>E</v>
          </cell>
          <cell r="D334">
            <v>126783872.93880101</v>
          </cell>
          <cell r="E334" t="str">
            <v>2013 YE</v>
          </cell>
          <cell r="F334" t="str">
            <v>C</v>
          </cell>
        </row>
        <row r="335">
          <cell r="A335" t="str">
            <v>Banco de los Trabajadores</v>
          </cell>
          <cell r="B335" t="str">
            <v>Guatemala</v>
          </cell>
          <cell r="C335" t="str">
            <v>E+</v>
          </cell>
          <cell r="D335">
            <v>1601836.0980100599</v>
          </cell>
          <cell r="E335" t="str">
            <v>2013 YE</v>
          </cell>
          <cell r="F335" t="str">
            <v>C</v>
          </cell>
        </row>
        <row r="336">
          <cell r="A336" t="str">
            <v>Banco Industrial S.A.</v>
          </cell>
          <cell r="B336" t="str">
            <v>Guatemala</v>
          </cell>
          <cell r="C336" t="str">
            <v>D+</v>
          </cell>
          <cell r="D336">
            <v>9360658.3045204207</v>
          </cell>
          <cell r="E336" t="str">
            <v>2013 YE</v>
          </cell>
          <cell r="F336" t="str">
            <v>C</v>
          </cell>
        </row>
        <row r="337">
          <cell r="A337" t="str">
            <v>Bank of China (Hong Kong) Limited</v>
          </cell>
          <cell r="B337" t="str">
            <v>Hong Kong</v>
          </cell>
          <cell r="C337" t="str">
            <v>C+</v>
          </cell>
          <cell r="D337">
            <v>254041844.22345001</v>
          </cell>
          <cell r="E337" t="str">
            <v>2013 YE</v>
          </cell>
          <cell r="F337" t="str">
            <v>C</v>
          </cell>
        </row>
        <row r="338">
          <cell r="A338" t="str">
            <v>Bank of East Asia, Limited</v>
          </cell>
          <cell r="B338" t="str">
            <v>Hong Kong</v>
          </cell>
          <cell r="C338" t="str">
            <v>C-</v>
          </cell>
          <cell r="D338">
            <v>97237334.286899999</v>
          </cell>
          <cell r="E338" t="str">
            <v>2013 YE</v>
          </cell>
          <cell r="F338" t="str">
            <v>C</v>
          </cell>
        </row>
        <row r="339">
          <cell r="A339" t="str">
            <v>China CITIC Bank International Limited</v>
          </cell>
          <cell r="B339" t="str">
            <v>Hong Kong</v>
          </cell>
          <cell r="C339" t="str">
            <v>D+</v>
          </cell>
          <cell r="D339">
            <v>27897198.190634102</v>
          </cell>
          <cell r="E339" t="str">
            <v>2013 YE</v>
          </cell>
          <cell r="F339" t="str">
            <v>C</v>
          </cell>
        </row>
        <row r="340">
          <cell r="A340" t="str">
            <v>China Construction Bank (Asia) Corp. Ltd.</v>
          </cell>
          <cell r="B340" t="str">
            <v>Hong Kong</v>
          </cell>
          <cell r="C340" t="str">
            <v>C</v>
          </cell>
          <cell r="D340">
            <v>53415149.1101515</v>
          </cell>
          <cell r="E340" t="str">
            <v>2013 YE</v>
          </cell>
          <cell r="F340" t="str">
            <v>C</v>
          </cell>
        </row>
        <row r="341">
          <cell r="A341" t="str">
            <v>Chiyu Banking Corporation, Ltd.</v>
          </cell>
          <cell r="B341" t="str">
            <v>Hong Kong</v>
          </cell>
          <cell r="C341" t="str">
            <v>C</v>
          </cell>
          <cell r="D341">
            <v>6097013.0313125998</v>
          </cell>
          <cell r="E341" t="str">
            <v>2013 YE</v>
          </cell>
          <cell r="F341" t="str">
            <v>C</v>
          </cell>
        </row>
        <row r="342">
          <cell r="A342" t="str">
            <v>Chong Hing Bank Limited</v>
          </cell>
          <cell r="B342" t="str">
            <v>Hong Kong</v>
          </cell>
          <cell r="C342" t="str">
            <v>C-</v>
          </cell>
          <cell r="D342">
            <v>10986694.802177001</v>
          </cell>
          <cell r="E342" t="str">
            <v>2013 YE</v>
          </cell>
          <cell r="F342" t="str">
            <v>C</v>
          </cell>
        </row>
        <row r="343">
          <cell r="A343" t="str">
            <v>Dah Sing Bank, Limited</v>
          </cell>
          <cell r="B343" t="str">
            <v>Hong Kong</v>
          </cell>
          <cell r="C343" t="str">
            <v>C</v>
          </cell>
          <cell r="D343">
            <v>21533025.662684701</v>
          </cell>
          <cell r="E343" t="str">
            <v>2013 YE</v>
          </cell>
          <cell r="F343" t="str">
            <v>C</v>
          </cell>
        </row>
        <row r="344">
          <cell r="A344" t="str">
            <v>DBS Bank (Hong Kong) Limited</v>
          </cell>
          <cell r="B344" t="str">
            <v>Hong Kong</v>
          </cell>
          <cell r="C344" t="str">
            <v>C+</v>
          </cell>
          <cell r="D344">
            <v>39807704.931149997</v>
          </cell>
          <cell r="E344" t="str">
            <v>2013 YE</v>
          </cell>
          <cell r="F344" t="str">
            <v>C</v>
          </cell>
        </row>
        <row r="345">
          <cell r="A345" t="str">
            <v>Hang Seng Bank Limited</v>
          </cell>
          <cell r="B345" t="str">
            <v>Hong Kong</v>
          </cell>
          <cell r="C345" t="str">
            <v>B</v>
          </cell>
          <cell r="D345">
            <v>147506686.54049999</v>
          </cell>
          <cell r="E345" t="str">
            <v>2013 YE</v>
          </cell>
          <cell r="F345" t="str">
            <v>C</v>
          </cell>
        </row>
        <row r="346">
          <cell r="A346" t="str">
            <v>Hongkong and Shanghai Banking Corp. Ltd (The)</v>
          </cell>
          <cell r="B346" t="str">
            <v>Hong Kong</v>
          </cell>
          <cell r="C346" t="str">
            <v>B</v>
          </cell>
          <cell r="D346">
            <v>830482648.44675004</v>
          </cell>
          <cell r="E346" t="str">
            <v>2013 YE</v>
          </cell>
          <cell r="F346" t="str">
            <v>C</v>
          </cell>
        </row>
        <row r="347">
          <cell r="A347" t="str">
            <v>Industrial &amp; Comm'l Bank of China (Asia) Ltd.</v>
          </cell>
          <cell r="B347" t="str">
            <v>Hong Kong</v>
          </cell>
          <cell r="C347" t="str">
            <v>C-</v>
          </cell>
          <cell r="D347">
            <v>73481464.508862004</v>
          </cell>
          <cell r="E347" t="str">
            <v>2013 YE</v>
          </cell>
          <cell r="F347" t="str">
            <v>C</v>
          </cell>
        </row>
        <row r="348">
          <cell r="A348" t="str">
            <v>KDB Asia Ltd.</v>
          </cell>
          <cell r="B348" t="str">
            <v>Hong Kong</v>
          </cell>
          <cell r="C348" t="str">
            <v>D</v>
          </cell>
          <cell r="D348">
            <v>805158.74800000002</v>
          </cell>
          <cell r="E348" t="str">
            <v>2013 YE</v>
          </cell>
          <cell r="F348" t="str">
            <v>U</v>
          </cell>
        </row>
        <row r="349">
          <cell r="A349" t="str">
            <v>Nanyang Commercial Bank, Ltd.</v>
          </cell>
          <cell r="B349" t="str">
            <v>Hong Kong</v>
          </cell>
          <cell r="C349" t="str">
            <v>C</v>
          </cell>
          <cell r="D349">
            <v>36161077.263605997</v>
          </cell>
          <cell r="E349" t="str">
            <v>2013 YE</v>
          </cell>
          <cell r="F349" t="str">
            <v>C</v>
          </cell>
        </row>
        <row r="350">
          <cell r="A350" t="str">
            <v>Public Bank (Hong Kong) Limited</v>
          </cell>
          <cell r="B350" t="str">
            <v>Hong Kong</v>
          </cell>
          <cell r="C350" t="str">
            <v>C-</v>
          </cell>
          <cell r="D350">
            <v>4850314.7559106499</v>
          </cell>
          <cell r="E350" t="str">
            <v>2013 YE</v>
          </cell>
          <cell r="F350" t="str">
            <v>C</v>
          </cell>
        </row>
        <row r="351">
          <cell r="A351" t="str">
            <v>Shanghai Commercial Bank</v>
          </cell>
          <cell r="B351" t="str">
            <v>Hong Kong</v>
          </cell>
          <cell r="C351" t="str">
            <v>C+</v>
          </cell>
          <cell r="D351">
            <v>18451826.708721701</v>
          </cell>
          <cell r="E351" t="str">
            <v>2013 YE</v>
          </cell>
          <cell r="F351" t="str">
            <v>C</v>
          </cell>
        </row>
        <row r="352">
          <cell r="A352" t="str">
            <v>Standard Chartered Bank (Hong Kong) Ltd</v>
          </cell>
          <cell r="B352" t="str">
            <v>Hong Kong</v>
          </cell>
          <cell r="C352" t="str">
            <v>B-</v>
          </cell>
          <cell r="D352">
            <v>132095047.4052</v>
          </cell>
          <cell r="E352" t="str">
            <v>2013 YE</v>
          </cell>
          <cell r="F352" t="str">
            <v>C</v>
          </cell>
        </row>
        <row r="353">
          <cell r="A353" t="str">
            <v>Wing Hang Bank, Limited</v>
          </cell>
          <cell r="B353" t="str">
            <v>Hong Kong</v>
          </cell>
          <cell r="C353" t="str">
            <v>C+</v>
          </cell>
          <cell r="D353">
            <v>27648026.247946698</v>
          </cell>
          <cell r="E353" t="str">
            <v>2013 YE</v>
          </cell>
          <cell r="F353" t="str">
            <v>C</v>
          </cell>
        </row>
        <row r="354">
          <cell r="A354" t="str">
            <v>Wing Lung Bank Limited</v>
          </cell>
          <cell r="B354" t="str">
            <v>Hong Kong</v>
          </cell>
          <cell r="C354" t="str">
            <v>C-</v>
          </cell>
          <cell r="D354">
            <v>28010501.557075199</v>
          </cell>
          <cell r="E354" t="str">
            <v>2013 YE</v>
          </cell>
          <cell r="F354" t="str">
            <v>C</v>
          </cell>
        </row>
        <row r="355">
          <cell r="A355" t="str">
            <v>Budapest Bank Rt.</v>
          </cell>
          <cell r="B355" t="str">
            <v>Hungary</v>
          </cell>
          <cell r="C355" t="str">
            <v>E+</v>
          </cell>
          <cell r="D355">
            <v>4199463.7926899996</v>
          </cell>
          <cell r="E355" t="str">
            <v>2013 YE</v>
          </cell>
          <cell r="F355" t="str">
            <v>C</v>
          </cell>
        </row>
        <row r="356">
          <cell r="A356" t="str">
            <v>Erste Bank Hungary Rt</v>
          </cell>
          <cell r="B356" t="str">
            <v>Hungary</v>
          </cell>
          <cell r="C356" t="str">
            <v>E</v>
          </cell>
          <cell r="D356">
            <v>10513940.657579999</v>
          </cell>
          <cell r="E356" t="str">
            <v>2013 YE</v>
          </cell>
          <cell r="F356" t="str">
            <v>C</v>
          </cell>
        </row>
        <row r="357">
          <cell r="A357" t="str">
            <v>FHB Mortgage Bank Co. Plc.</v>
          </cell>
          <cell r="B357" t="str">
            <v>Hungary</v>
          </cell>
          <cell r="C357" t="str">
            <v>E</v>
          </cell>
          <cell r="D357">
            <v>3420877.5624600002</v>
          </cell>
          <cell r="E357" t="str">
            <v>2013 YE</v>
          </cell>
          <cell r="F357" t="str">
            <v>C</v>
          </cell>
        </row>
        <row r="358">
          <cell r="A358" t="str">
            <v>Kereskedelmi &amp; Hitel Bank Rt.</v>
          </cell>
          <cell r="B358" t="str">
            <v>Hungary</v>
          </cell>
          <cell r="C358" t="str">
            <v>E+</v>
          </cell>
          <cell r="D358">
            <v>11884812.18369</v>
          </cell>
          <cell r="E358" t="str">
            <v>2013 YE</v>
          </cell>
          <cell r="F358" t="str">
            <v>C</v>
          </cell>
        </row>
        <row r="359">
          <cell r="A359" t="str">
            <v>MKB Bank Zrt.</v>
          </cell>
          <cell r="B359" t="str">
            <v>Hungary</v>
          </cell>
          <cell r="C359" t="str">
            <v>E</v>
          </cell>
          <cell r="D359">
            <v>9101031.4028999992</v>
          </cell>
          <cell r="E359" t="str">
            <v>2013 YE</v>
          </cell>
          <cell r="F359" t="str">
            <v>C</v>
          </cell>
        </row>
        <row r="360">
          <cell r="A360" t="str">
            <v>OTP Bank NyRt</v>
          </cell>
          <cell r="B360" t="str">
            <v>Hungary</v>
          </cell>
          <cell r="C360" t="str">
            <v>D</v>
          </cell>
          <cell r="D360">
            <v>48151344.594329998</v>
          </cell>
          <cell r="E360" t="str">
            <v>2013 YE</v>
          </cell>
          <cell r="F360" t="str">
            <v>C</v>
          </cell>
        </row>
        <row r="361">
          <cell r="A361" t="str">
            <v>OTP Jelzalogbank Rt (OTP Mtge Bk)</v>
          </cell>
          <cell r="B361" t="str">
            <v>Hungary</v>
          </cell>
          <cell r="C361" t="str">
            <v>D</v>
          </cell>
          <cell r="D361">
            <v>5969032.7696399996</v>
          </cell>
          <cell r="E361" t="str">
            <v>2013 YE</v>
          </cell>
          <cell r="F361" t="str">
            <v>U</v>
          </cell>
        </row>
        <row r="362">
          <cell r="A362" t="str">
            <v>Axis Bank Ltd</v>
          </cell>
          <cell r="B362" t="str">
            <v>India</v>
          </cell>
          <cell r="C362" t="str">
            <v>D+</v>
          </cell>
          <cell r="D362">
            <v>63953770.256392904</v>
          </cell>
          <cell r="E362" t="str">
            <v>2013 YE</v>
          </cell>
          <cell r="F362" t="str">
            <v>U</v>
          </cell>
        </row>
        <row r="363">
          <cell r="A363" t="str">
            <v>Bank of Baroda</v>
          </cell>
          <cell r="B363" t="str">
            <v>India</v>
          </cell>
          <cell r="C363" t="str">
            <v>D</v>
          </cell>
          <cell r="D363">
            <v>110026063.09788799</v>
          </cell>
          <cell r="E363" t="str">
            <v>2013 YE</v>
          </cell>
          <cell r="F363" t="str">
            <v>U</v>
          </cell>
        </row>
        <row r="364">
          <cell r="A364" t="str">
            <v>Central Bank of India</v>
          </cell>
          <cell r="B364" t="str">
            <v>India</v>
          </cell>
          <cell r="C364" t="str">
            <v>E+</v>
          </cell>
          <cell r="D364">
            <v>48473566.259382799</v>
          </cell>
          <cell r="E364" t="str">
            <v>2013 YE</v>
          </cell>
          <cell r="F364" t="str">
            <v>U</v>
          </cell>
        </row>
        <row r="365">
          <cell r="A365" t="str">
            <v>HDFC Bank Limited</v>
          </cell>
          <cell r="B365" t="str">
            <v>India</v>
          </cell>
          <cell r="C365" t="str">
            <v>D+</v>
          </cell>
          <cell r="D365">
            <v>82102895.203626394</v>
          </cell>
          <cell r="E365" t="str">
            <v>2013 YE</v>
          </cell>
          <cell r="F365" t="str">
            <v>U</v>
          </cell>
        </row>
        <row r="366">
          <cell r="A366" t="str">
            <v>IDBI Bank Ltd</v>
          </cell>
          <cell r="B366" t="str">
            <v>India</v>
          </cell>
          <cell r="C366" t="str">
            <v>D-</v>
          </cell>
          <cell r="D366">
            <v>54880393.5001816</v>
          </cell>
          <cell r="E366" t="str">
            <v>2013 YE</v>
          </cell>
          <cell r="F366" t="str">
            <v>U</v>
          </cell>
        </row>
        <row r="367">
          <cell r="A367" t="str">
            <v>Indian Overseas Bank</v>
          </cell>
          <cell r="B367" t="str">
            <v>India</v>
          </cell>
          <cell r="C367" t="str">
            <v>D-</v>
          </cell>
          <cell r="D367">
            <v>46030368.821668103</v>
          </cell>
          <cell r="E367" t="str">
            <v>2013 YE</v>
          </cell>
          <cell r="F367" t="str">
            <v>U</v>
          </cell>
        </row>
        <row r="368">
          <cell r="A368" t="str">
            <v>Oriental Bank of Commerce</v>
          </cell>
          <cell r="B368" t="str">
            <v>India</v>
          </cell>
          <cell r="C368" t="str">
            <v>D</v>
          </cell>
          <cell r="D368">
            <v>36744899.798946202</v>
          </cell>
          <cell r="E368" t="str">
            <v>2013 YE</v>
          </cell>
          <cell r="F368" t="str">
            <v>U</v>
          </cell>
        </row>
        <row r="369">
          <cell r="A369" t="str">
            <v>Punjab National Bank</v>
          </cell>
          <cell r="B369" t="str">
            <v>India</v>
          </cell>
          <cell r="C369" t="str">
            <v>D-</v>
          </cell>
          <cell r="D369">
            <v>91763990.120372996</v>
          </cell>
          <cell r="E369" t="str">
            <v>2013 YE</v>
          </cell>
          <cell r="F369" t="str">
            <v>U</v>
          </cell>
        </row>
        <row r="370">
          <cell r="A370" t="str">
            <v>Syndicate Bank</v>
          </cell>
          <cell r="B370" t="str">
            <v>India</v>
          </cell>
          <cell r="C370" t="str">
            <v>D</v>
          </cell>
          <cell r="D370">
            <v>42016176.310549699</v>
          </cell>
          <cell r="E370" t="str">
            <v>2013 YE</v>
          </cell>
          <cell r="F370" t="str">
            <v>U</v>
          </cell>
        </row>
        <row r="371">
          <cell r="A371" t="str">
            <v>Union Bank of India</v>
          </cell>
          <cell r="B371" t="str">
            <v>India</v>
          </cell>
          <cell r="C371" t="str">
            <v>D</v>
          </cell>
          <cell r="D371">
            <v>59185570.094392501</v>
          </cell>
          <cell r="E371" t="str">
            <v>2013 YE</v>
          </cell>
          <cell r="F371" t="str">
            <v>U</v>
          </cell>
        </row>
        <row r="372">
          <cell r="A372" t="str">
            <v>Yes Bank Limited</v>
          </cell>
          <cell r="B372" t="str">
            <v>India</v>
          </cell>
          <cell r="C372" t="str">
            <v>D+</v>
          </cell>
          <cell r="D372">
            <v>18184182.0735965</v>
          </cell>
          <cell r="E372" t="str">
            <v>2013 YE</v>
          </cell>
          <cell r="F372" t="str">
            <v>U</v>
          </cell>
        </row>
        <row r="373">
          <cell r="A373" t="str">
            <v>Bank Central Asia Tbk (P.T.)</v>
          </cell>
          <cell r="B373" t="str">
            <v>Indonesia</v>
          </cell>
          <cell r="C373" t="str">
            <v>D+</v>
          </cell>
          <cell r="D373">
            <v>40781346.763410002</v>
          </cell>
          <cell r="E373" t="str">
            <v>2013 YE</v>
          </cell>
          <cell r="F373" t="str">
            <v>C</v>
          </cell>
        </row>
        <row r="374">
          <cell r="A374" t="str">
            <v>Bank Danamon Indonesia TBK (P.T.)</v>
          </cell>
          <cell r="B374" t="str">
            <v>Indonesia</v>
          </cell>
          <cell r="C374" t="str">
            <v>D</v>
          </cell>
          <cell r="D374">
            <v>15138782.885159999</v>
          </cell>
          <cell r="E374" t="str">
            <v>2013 YE</v>
          </cell>
          <cell r="F374" t="str">
            <v>C</v>
          </cell>
        </row>
        <row r="375">
          <cell r="A375" t="str">
            <v>Bank Mandiri (P.T.)</v>
          </cell>
          <cell r="B375" t="str">
            <v>Indonesia</v>
          </cell>
          <cell r="C375" t="str">
            <v>D+</v>
          </cell>
          <cell r="D375">
            <v>60238807.443539999</v>
          </cell>
          <cell r="E375" t="str">
            <v>2013 YE</v>
          </cell>
          <cell r="F375" t="str">
            <v>C</v>
          </cell>
        </row>
        <row r="376">
          <cell r="A376" t="str">
            <v>Bank Negara Indonesia TBK (P.T.)</v>
          </cell>
          <cell r="B376" t="str">
            <v>Indonesia</v>
          </cell>
          <cell r="C376" t="str">
            <v>D+</v>
          </cell>
          <cell r="D376">
            <v>31771426.14855</v>
          </cell>
          <cell r="E376" t="str">
            <v>2013 YE</v>
          </cell>
          <cell r="F376" t="str">
            <v>C</v>
          </cell>
        </row>
        <row r="377">
          <cell r="A377" t="str">
            <v>Bank Permata TBK (P.T.)</v>
          </cell>
          <cell r="B377" t="str">
            <v>Indonesia</v>
          </cell>
          <cell r="C377" t="str">
            <v>D</v>
          </cell>
          <cell r="D377">
            <v>13626573.37074</v>
          </cell>
          <cell r="E377" t="str">
            <v>2013 YE</v>
          </cell>
          <cell r="F377" t="str">
            <v>C</v>
          </cell>
        </row>
        <row r="378">
          <cell r="A378" t="str">
            <v>Bank Rakyat Indonesia (P.T.)</v>
          </cell>
          <cell r="B378" t="str">
            <v>Indonesia</v>
          </cell>
          <cell r="C378" t="str">
            <v>D+</v>
          </cell>
          <cell r="D378">
            <v>51453451.029420003</v>
          </cell>
          <cell r="E378" t="str">
            <v>2013 YE</v>
          </cell>
          <cell r="F378" t="str">
            <v>C</v>
          </cell>
        </row>
        <row r="379">
          <cell r="A379" t="str">
            <v>Bank Tabungan Negara (P.T.)</v>
          </cell>
          <cell r="B379" t="str">
            <v>Indonesia</v>
          </cell>
          <cell r="C379" t="str">
            <v>D</v>
          </cell>
          <cell r="D379">
            <v>10778216.7141</v>
          </cell>
          <cell r="E379" t="str">
            <v>2013 YE</v>
          </cell>
          <cell r="F379" t="str">
            <v>C</v>
          </cell>
        </row>
        <row r="380">
          <cell r="A380" t="str">
            <v>Pan Indonesia Bank TBK (P.T.)</v>
          </cell>
          <cell r="B380" t="str">
            <v>Indonesia</v>
          </cell>
          <cell r="C380" t="str">
            <v>D</v>
          </cell>
          <cell r="D380">
            <v>13480446.84426</v>
          </cell>
          <cell r="E380" t="str">
            <v>2013 YE</v>
          </cell>
          <cell r="F380" t="str">
            <v>C</v>
          </cell>
        </row>
        <row r="381">
          <cell r="A381" t="str">
            <v>PT Bank CIMB Niaga Tbk</v>
          </cell>
          <cell r="B381" t="str">
            <v>Indonesia</v>
          </cell>
          <cell r="C381" t="str">
            <v>D</v>
          </cell>
          <cell r="D381">
            <v>17984252.82753</v>
          </cell>
          <cell r="E381" t="str">
            <v>2013 YE</v>
          </cell>
          <cell r="F381" t="str">
            <v>C</v>
          </cell>
        </row>
        <row r="382">
          <cell r="A382" t="str">
            <v>Allied Irish Banks, p.l.c.</v>
          </cell>
          <cell r="B382" t="str">
            <v>Ireland</v>
          </cell>
          <cell r="C382" t="str">
            <v>E+</v>
          </cell>
          <cell r="D382">
            <v>159522956.97878999</v>
          </cell>
          <cell r="E382" t="str">
            <v>2013 YE</v>
          </cell>
          <cell r="F382" t="str">
            <v>C</v>
          </cell>
        </row>
        <row r="383">
          <cell r="A383" t="str">
            <v>Bank of Ireland</v>
          </cell>
          <cell r="B383" t="str">
            <v>Ireland</v>
          </cell>
          <cell r="C383" t="str">
            <v>E+</v>
          </cell>
          <cell r="D383">
            <v>176678333.75828999</v>
          </cell>
          <cell r="E383" t="str">
            <v>2013 YE</v>
          </cell>
          <cell r="F383" t="str">
            <v>C</v>
          </cell>
        </row>
        <row r="384">
          <cell r="A384" t="str">
            <v>DEPFA ACS BANK</v>
          </cell>
          <cell r="B384" t="str">
            <v>Ireland</v>
          </cell>
          <cell r="C384" t="str">
            <v>E</v>
          </cell>
          <cell r="D384">
            <v>44952598.929930001</v>
          </cell>
          <cell r="E384" t="str">
            <v>2013 YE</v>
          </cell>
          <cell r="F384" t="str">
            <v>U</v>
          </cell>
        </row>
        <row r="385">
          <cell r="A385" t="str">
            <v>DEPFA Bank plc</v>
          </cell>
          <cell r="B385" t="str">
            <v>Ireland</v>
          </cell>
          <cell r="C385" t="str">
            <v>E</v>
          </cell>
          <cell r="D385">
            <v>67692774.270659998</v>
          </cell>
          <cell r="E385" t="str">
            <v>2013 YE</v>
          </cell>
          <cell r="F385" t="str">
            <v>C</v>
          </cell>
        </row>
        <row r="386">
          <cell r="A386" t="str">
            <v>DZ-Bank Ireland plc</v>
          </cell>
          <cell r="B386" t="str">
            <v>Ireland</v>
          </cell>
          <cell r="C386" t="str">
            <v>C-</v>
          </cell>
          <cell r="D386">
            <v>2989334.7383921999</v>
          </cell>
          <cell r="E386" t="str">
            <v>2013 YE</v>
          </cell>
          <cell r="F386" t="str">
            <v>U</v>
          </cell>
        </row>
        <row r="387">
          <cell r="A387" t="str">
            <v>Hewlett-Packard International Bank Plc</v>
          </cell>
          <cell r="B387" t="str">
            <v>Ireland</v>
          </cell>
          <cell r="C387" t="str">
            <v>C-</v>
          </cell>
          <cell r="D387">
            <v>3883554</v>
          </cell>
          <cell r="E387" t="str">
            <v>2013 YE</v>
          </cell>
          <cell r="F387" t="str">
            <v>C</v>
          </cell>
        </row>
        <row r="388">
          <cell r="A388" t="str">
            <v>Permanent tsb p.l.c.</v>
          </cell>
          <cell r="B388" t="str">
            <v>Ireland</v>
          </cell>
          <cell r="C388" t="str">
            <v>E</v>
          </cell>
          <cell r="D388">
            <v>51811993.757909998</v>
          </cell>
          <cell r="E388" t="str">
            <v>2013 YE</v>
          </cell>
          <cell r="F388" t="str">
            <v>C</v>
          </cell>
        </row>
        <row r="389">
          <cell r="A389" t="str">
            <v>Ulster Bank Ireland Limited</v>
          </cell>
          <cell r="B389" t="str">
            <v>Ireland</v>
          </cell>
          <cell r="C389" t="str">
            <v>E+</v>
          </cell>
          <cell r="D389">
            <v>48744695.066249996</v>
          </cell>
          <cell r="E389" t="str">
            <v>2013 YE</v>
          </cell>
          <cell r="F389" t="str">
            <v>C</v>
          </cell>
        </row>
        <row r="390">
          <cell r="A390" t="str">
            <v>WGZ Bank Ireland Plc</v>
          </cell>
          <cell r="B390" t="str">
            <v>Ireland</v>
          </cell>
          <cell r="C390" t="str">
            <v>C-</v>
          </cell>
          <cell r="D390">
            <v>4120937.8393157702</v>
          </cell>
          <cell r="E390" t="str">
            <v>2013 YE</v>
          </cell>
          <cell r="F390" t="str">
            <v>C</v>
          </cell>
        </row>
        <row r="391">
          <cell r="A391" t="str">
            <v>Nedbank Private Wealth Limited</v>
          </cell>
          <cell r="B391" t="str">
            <v>Isle of Man</v>
          </cell>
          <cell r="C391" t="str">
            <v>D+</v>
          </cell>
          <cell r="D391">
            <v>1694804.3087637599</v>
          </cell>
          <cell r="E391" t="str">
            <v>2013 YE</v>
          </cell>
          <cell r="F391" t="str">
            <v>C</v>
          </cell>
        </row>
        <row r="392">
          <cell r="A392" t="str">
            <v>Bank Hapoalim B.M.</v>
          </cell>
          <cell r="B392" t="str">
            <v>Israel</v>
          </cell>
          <cell r="C392" t="str">
            <v>C-</v>
          </cell>
          <cell r="D392">
            <v>109549408.74686</v>
          </cell>
          <cell r="E392" t="str">
            <v>2013 YE</v>
          </cell>
          <cell r="F392" t="str">
            <v>C</v>
          </cell>
        </row>
        <row r="393">
          <cell r="A393" t="str">
            <v>Bank Leumi</v>
          </cell>
          <cell r="B393" t="str">
            <v>Israel</v>
          </cell>
          <cell r="C393" t="str">
            <v>C-</v>
          </cell>
          <cell r="D393">
            <v>107853643.8476</v>
          </cell>
          <cell r="E393" t="str">
            <v>2013 YE</v>
          </cell>
          <cell r="F393" t="str">
            <v>C</v>
          </cell>
        </row>
        <row r="394">
          <cell r="A394" t="str">
            <v>First International Bank of Israel</v>
          </cell>
          <cell r="B394" t="str">
            <v>Israel</v>
          </cell>
          <cell r="C394" t="str">
            <v>D+</v>
          </cell>
          <cell r="D394">
            <v>32008930.955230001</v>
          </cell>
          <cell r="E394" t="str">
            <v>2013 YE</v>
          </cell>
          <cell r="F394" t="str">
            <v>C</v>
          </cell>
        </row>
        <row r="395">
          <cell r="A395" t="str">
            <v>Israel Discount Bank</v>
          </cell>
          <cell r="B395" t="str">
            <v>Israel</v>
          </cell>
          <cell r="C395" t="str">
            <v>D+</v>
          </cell>
          <cell r="D395">
            <v>57766349.414870001</v>
          </cell>
          <cell r="E395" t="str">
            <v>2013 YE</v>
          </cell>
          <cell r="F395" t="str">
            <v>C</v>
          </cell>
        </row>
        <row r="396">
          <cell r="A396" t="str">
            <v>Mizrahi Tefahot Bank</v>
          </cell>
          <cell r="B396" t="str">
            <v>Israel</v>
          </cell>
          <cell r="C396" t="str">
            <v>C-</v>
          </cell>
          <cell r="D396">
            <v>51746758.554329999</v>
          </cell>
          <cell r="E396" t="str">
            <v>2013 YE</v>
          </cell>
          <cell r="F396" t="str">
            <v>C</v>
          </cell>
        </row>
        <row r="397">
          <cell r="A397" t="str">
            <v>Banca Carige S.p.A.</v>
          </cell>
          <cell r="B397" t="str">
            <v>Italy</v>
          </cell>
          <cell r="C397" t="str">
            <v>E</v>
          </cell>
          <cell r="D397">
            <v>58088898.0919853</v>
          </cell>
          <cell r="E397" t="str">
            <v>2013 YE</v>
          </cell>
          <cell r="F397" t="str">
            <v>C</v>
          </cell>
        </row>
        <row r="398">
          <cell r="A398" t="str">
            <v>Banca del Mezzogiorno - MedioCredito Centrale</v>
          </cell>
          <cell r="B398" t="str">
            <v>Italy</v>
          </cell>
          <cell r="C398" t="str">
            <v>D-</v>
          </cell>
          <cell r="D398">
            <v>1839810.5218344401</v>
          </cell>
          <cell r="E398" t="str">
            <v>2013 YE</v>
          </cell>
          <cell r="F398" t="str">
            <v>U</v>
          </cell>
        </row>
        <row r="399">
          <cell r="A399" t="str">
            <v>Banca IMI Spa</v>
          </cell>
          <cell r="B399" t="str">
            <v>Italy</v>
          </cell>
          <cell r="C399" t="str">
            <v>D+</v>
          </cell>
          <cell r="D399">
            <v>190240237.83808699</v>
          </cell>
          <cell r="E399" t="str">
            <v>2013 YE</v>
          </cell>
          <cell r="F399" t="str">
            <v>C</v>
          </cell>
        </row>
        <row r="400">
          <cell r="A400" t="str">
            <v>Banca Italease S.p.A.</v>
          </cell>
          <cell r="B400" t="str">
            <v>Italy</v>
          </cell>
          <cell r="C400" t="str">
            <v>E+</v>
          </cell>
          <cell r="D400">
            <v>11463181.4258046</v>
          </cell>
          <cell r="E400" t="str">
            <v>2013 YE</v>
          </cell>
          <cell r="F400" t="str">
            <v>C</v>
          </cell>
        </row>
        <row r="401">
          <cell r="A401" t="str">
            <v>Banca Monte dei Paschi di Siena S.p.A.</v>
          </cell>
          <cell r="B401" t="str">
            <v>Italy</v>
          </cell>
          <cell r="C401" t="str">
            <v>E</v>
          </cell>
          <cell r="D401">
            <v>274356372.11241901</v>
          </cell>
          <cell r="E401" t="str">
            <v>2013 YE</v>
          </cell>
          <cell r="F401" t="str">
            <v>C</v>
          </cell>
        </row>
        <row r="402">
          <cell r="A402" t="str">
            <v>Banca Nazionale Del Lavoro S.P.A.</v>
          </cell>
          <cell r="B402" t="str">
            <v>Italy</v>
          </cell>
          <cell r="C402" t="str">
            <v>D</v>
          </cell>
          <cell r="D402">
            <v>116990743.86979701</v>
          </cell>
          <cell r="E402" t="str">
            <v>2013 YE</v>
          </cell>
          <cell r="F402" t="str">
            <v>C</v>
          </cell>
        </row>
        <row r="403">
          <cell r="A403" t="str">
            <v>Banca Popolare di Milano S.C.a r.l.</v>
          </cell>
          <cell r="B403" t="str">
            <v>Italy</v>
          </cell>
          <cell r="C403" t="str">
            <v>E+</v>
          </cell>
          <cell r="D403">
            <v>68006005.269757405</v>
          </cell>
          <cell r="E403" t="str">
            <v>2013 YE</v>
          </cell>
          <cell r="F403" t="str">
            <v>C</v>
          </cell>
        </row>
        <row r="404">
          <cell r="A404" t="str">
            <v>Banca Sella Holding</v>
          </cell>
          <cell r="B404" t="str">
            <v>Italy</v>
          </cell>
          <cell r="C404" t="str">
            <v>D</v>
          </cell>
          <cell r="D404">
            <v>18409990.1326712</v>
          </cell>
          <cell r="E404" t="str">
            <v>2013 YE</v>
          </cell>
          <cell r="F404" t="str">
            <v>C</v>
          </cell>
        </row>
        <row r="405">
          <cell r="A405" t="str">
            <v>Banco Popolare Societa Cooperativa</v>
          </cell>
          <cell r="B405" t="str">
            <v>Italy</v>
          </cell>
          <cell r="C405" t="str">
            <v>E+</v>
          </cell>
          <cell r="D405">
            <v>173679452.638345</v>
          </cell>
          <cell r="E405" t="str">
            <v>2013 YE</v>
          </cell>
          <cell r="F405" t="str">
            <v>C</v>
          </cell>
        </row>
        <row r="406">
          <cell r="A406" t="str">
            <v>Cassa Centrale Banca-Credito Coop d Nord Est</v>
          </cell>
          <cell r="B406" t="str">
            <v>Italy</v>
          </cell>
          <cell r="C406" t="str">
            <v>D+</v>
          </cell>
          <cell r="D406">
            <v>12532851.5496413</v>
          </cell>
          <cell r="E406" t="str">
            <v>2013 YE</v>
          </cell>
          <cell r="F406" t="str">
            <v>C</v>
          </cell>
        </row>
        <row r="407">
          <cell r="A407" t="str">
            <v>Cassa Centrale Raiffeisen dell'Alto Adige</v>
          </cell>
          <cell r="B407" t="str">
            <v>Italy</v>
          </cell>
          <cell r="C407" t="str">
            <v>D+</v>
          </cell>
          <cell r="D407">
            <v>4211192.1346247001</v>
          </cell>
          <cell r="E407" t="str">
            <v>2013 YE</v>
          </cell>
          <cell r="F407" t="str">
            <v>C</v>
          </cell>
        </row>
        <row r="408">
          <cell r="A408" t="str">
            <v>Cassa di Risp.di Bolzano-Sudtiroler Sparkasse</v>
          </cell>
          <cell r="B408" t="str">
            <v>Italy</v>
          </cell>
          <cell r="C408" t="str">
            <v>D</v>
          </cell>
          <cell r="D408">
            <v>12394774.8805498</v>
          </cell>
          <cell r="E408" t="str">
            <v>2013 YE</v>
          </cell>
          <cell r="F408" t="str">
            <v>C</v>
          </cell>
        </row>
        <row r="409">
          <cell r="A409" t="str">
            <v>Cassa Di Risparmio Di Parma E Piacenza S.P.A.</v>
          </cell>
          <cell r="B409" t="str">
            <v>Italy</v>
          </cell>
          <cell r="C409" t="str">
            <v>D+</v>
          </cell>
          <cell r="D409">
            <v>69121310.073769495</v>
          </cell>
          <cell r="E409" t="str">
            <v>2013 YE</v>
          </cell>
          <cell r="F409" t="str">
            <v>C</v>
          </cell>
        </row>
        <row r="410">
          <cell r="A410" t="str">
            <v>Credito Emiliano SpA</v>
          </cell>
          <cell r="B410" t="str">
            <v>Italy</v>
          </cell>
          <cell r="C410" t="str">
            <v>D+</v>
          </cell>
          <cell r="D410">
            <v>43447602.508176498</v>
          </cell>
          <cell r="E410" t="str">
            <v>2013 YE</v>
          </cell>
          <cell r="F410" t="str">
            <v>C</v>
          </cell>
        </row>
        <row r="411">
          <cell r="A411" t="str">
            <v>Credito Valtellinese</v>
          </cell>
          <cell r="B411" t="str">
            <v>Italy</v>
          </cell>
          <cell r="C411" t="str">
            <v>E+</v>
          </cell>
          <cell r="D411">
            <v>37478232.761342697</v>
          </cell>
          <cell r="E411" t="str">
            <v>2013 YE</v>
          </cell>
          <cell r="F411" t="str">
            <v>C</v>
          </cell>
        </row>
        <row r="412">
          <cell r="A412" t="str">
            <v>Dexia Crediop S.p.A.</v>
          </cell>
          <cell r="B412" t="str">
            <v>Italy</v>
          </cell>
          <cell r="C412" t="str">
            <v>E</v>
          </cell>
          <cell r="D412">
            <v>50115944.312393099</v>
          </cell>
          <cell r="E412" t="str">
            <v>2013 YE</v>
          </cell>
          <cell r="F412" t="str">
            <v>C</v>
          </cell>
        </row>
        <row r="413">
          <cell r="A413" t="str">
            <v>GE Capital Interbanca S.p.A</v>
          </cell>
          <cell r="B413" t="str">
            <v>Italy</v>
          </cell>
          <cell r="C413" t="str">
            <v>E</v>
          </cell>
          <cell r="D413">
            <v>6456028.5147237899</v>
          </cell>
          <cell r="E413" t="str">
            <v>2013 YE</v>
          </cell>
          <cell r="F413" t="str">
            <v>C</v>
          </cell>
        </row>
        <row r="414">
          <cell r="A414" t="str">
            <v>Intesa Sanpaolo Spa</v>
          </cell>
          <cell r="B414" t="str">
            <v>Italy</v>
          </cell>
          <cell r="C414" t="str">
            <v>D+</v>
          </cell>
          <cell r="D414">
            <v>862981593.22053003</v>
          </cell>
          <cell r="E414" t="str">
            <v>2013 YE</v>
          </cell>
          <cell r="F414" t="str">
            <v>C</v>
          </cell>
        </row>
        <row r="415">
          <cell r="A415" t="str">
            <v>Mediocredito Trentino-Alto Adige S.p.A.</v>
          </cell>
          <cell r="B415" t="str">
            <v>Italy</v>
          </cell>
          <cell r="C415" t="str">
            <v>D-</v>
          </cell>
          <cell r="D415">
            <v>2535453.3806184898</v>
          </cell>
          <cell r="E415" t="str">
            <v>2013 YE</v>
          </cell>
          <cell r="F415" t="str">
            <v>C</v>
          </cell>
        </row>
        <row r="416">
          <cell r="A416" t="str">
            <v>MPS Capital Services</v>
          </cell>
          <cell r="B416" t="str">
            <v>Italy</v>
          </cell>
          <cell r="C416" t="str">
            <v>E</v>
          </cell>
          <cell r="D416">
            <v>59692139.494183697</v>
          </cell>
          <cell r="E416" t="str">
            <v>2013 YE</v>
          </cell>
          <cell r="F416" t="str">
            <v>U</v>
          </cell>
        </row>
        <row r="417">
          <cell r="A417" t="str">
            <v>UniCredit SpA</v>
          </cell>
          <cell r="B417" t="str">
            <v>Italy</v>
          </cell>
          <cell r="C417" t="str">
            <v>D+</v>
          </cell>
          <cell r="D417">
            <v>1165516241.0767901</v>
          </cell>
          <cell r="E417" t="str">
            <v>2013 YE</v>
          </cell>
          <cell r="F417" t="str">
            <v>C</v>
          </cell>
        </row>
        <row r="418">
          <cell r="A418" t="str">
            <v>Unione di Banche Italiane S.c.p.A.</v>
          </cell>
          <cell r="B418" t="str">
            <v>Italy</v>
          </cell>
          <cell r="C418" t="str">
            <v>D+</v>
          </cell>
          <cell r="D418">
            <v>171198034.17768899</v>
          </cell>
          <cell r="E418" t="str">
            <v>2013 YE</v>
          </cell>
          <cell r="F418" t="str">
            <v>C</v>
          </cell>
        </row>
        <row r="419">
          <cell r="A419" t="str">
            <v>HSBC Bank Middle East Limited</v>
          </cell>
          <cell r="B419" t="str">
            <v>Jersey</v>
          </cell>
          <cell r="C419" t="str">
            <v>C-</v>
          </cell>
          <cell r="D419">
            <v>48427672</v>
          </cell>
          <cell r="E419" t="str">
            <v>2013 YE</v>
          </cell>
          <cell r="F419" t="str">
            <v>C</v>
          </cell>
        </row>
        <row r="420">
          <cell r="A420" t="str">
            <v>Arab Bank PLC</v>
          </cell>
          <cell r="B420" t="str">
            <v>Jordan</v>
          </cell>
          <cell r="C420" t="str">
            <v>D</v>
          </cell>
          <cell r="D420">
            <v>34673409.655020602</v>
          </cell>
          <cell r="E420" t="str">
            <v>2013 YE</v>
          </cell>
          <cell r="F420" t="str">
            <v>U</v>
          </cell>
        </row>
        <row r="421">
          <cell r="A421" t="str">
            <v>Cairo Amman Bank</v>
          </cell>
          <cell r="B421" t="str">
            <v>Jordan</v>
          </cell>
          <cell r="C421" t="str">
            <v>E+</v>
          </cell>
          <cell r="D421">
            <v>3126987.7365544699</v>
          </cell>
          <cell r="E421" t="str">
            <v>2013 YE</v>
          </cell>
          <cell r="F421" t="str">
            <v>C</v>
          </cell>
        </row>
        <row r="422">
          <cell r="A422" t="str">
            <v>Housing Bank for Trade and Finance (The)</v>
          </cell>
          <cell r="B422" t="str">
            <v>Jordan</v>
          </cell>
          <cell r="C422" t="str">
            <v>E+</v>
          </cell>
          <cell r="D422">
            <v>10212081.897395801</v>
          </cell>
          <cell r="E422" t="str">
            <v>2013 YE</v>
          </cell>
          <cell r="F422" t="str">
            <v>C</v>
          </cell>
        </row>
        <row r="423">
          <cell r="A423" t="str">
            <v>ATF Bank</v>
          </cell>
          <cell r="B423" t="str">
            <v>Kazakhstan</v>
          </cell>
          <cell r="C423" t="str">
            <v>E</v>
          </cell>
          <cell r="D423">
            <v>5306071.63310224</v>
          </cell>
          <cell r="E423" t="str">
            <v>2013 YE</v>
          </cell>
          <cell r="F423" t="str">
            <v>C</v>
          </cell>
        </row>
        <row r="424">
          <cell r="A424" t="str">
            <v>Bank CenterCredit</v>
          </cell>
          <cell r="B424" t="str">
            <v>Kazakhstan</v>
          </cell>
          <cell r="C424" t="str">
            <v>E+</v>
          </cell>
          <cell r="D424">
            <v>7084429.3119599996</v>
          </cell>
          <cell r="E424" t="str">
            <v>2013 YE</v>
          </cell>
          <cell r="F424" t="str">
            <v>C</v>
          </cell>
        </row>
        <row r="425">
          <cell r="A425" t="str">
            <v>BTA Bank</v>
          </cell>
          <cell r="B425" t="str">
            <v>Kazakhstan</v>
          </cell>
          <cell r="C425" t="str">
            <v>E</v>
          </cell>
          <cell r="D425">
            <v>10385199.27368</v>
          </cell>
          <cell r="E425" t="str">
            <v>2013 YE</v>
          </cell>
          <cell r="F425" t="str">
            <v>C</v>
          </cell>
        </row>
        <row r="426">
          <cell r="A426" t="str">
            <v>Eurasian Bank</v>
          </cell>
          <cell r="B426" t="str">
            <v>Kazakhstan</v>
          </cell>
          <cell r="C426" t="str">
            <v>E+</v>
          </cell>
          <cell r="D426">
            <v>3813626.3510822402</v>
          </cell>
          <cell r="E426" t="str">
            <v>2013 YE</v>
          </cell>
          <cell r="F426" t="str">
            <v>C</v>
          </cell>
        </row>
        <row r="427">
          <cell r="A427" t="str">
            <v>Halyk Savings Bank of Kazakhstan</v>
          </cell>
          <cell r="B427" t="str">
            <v>Kazakhstan</v>
          </cell>
          <cell r="C427" t="str">
            <v>D-</v>
          </cell>
          <cell r="D427">
            <v>16238504.894920001</v>
          </cell>
          <cell r="E427" t="str">
            <v>2013 YE</v>
          </cell>
          <cell r="F427" t="str">
            <v>C</v>
          </cell>
        </row>
        <row r="428">
          <cell r="A428" t="str">
            <v>Kaspi Bank JSC</v>
          </cell>
          <cell r="B428" t="str">
            <v>Kazakhstan</v>
          </cell>
          <cell r="C428" t="str">
            <v>E+</v>
          </cell>
          <cell r="D428">
            <v>5646663.2551359804</v>
          </cell>
          <cell r="E428" t="str">
            <v>2013 YE</v>
          </cell>
          <cell r="F428" t="str">
            <v>C</v>
          </cell>
        </row>
        <row r="429">
          <cell r="A429" t="str">
            <v>Kazinvestbank</v>
          </cell>
          <cell r="B429" t="str">
            <v>Kazakhstan</v>
          </cell>
          <cell r="C429" t="str">
            <v>E+</v>
          </cell>
          <cell r="D429">
            <v>601527.05860939994</v>
          </cell>
          <cell r="E429" t="str">
            <v>2013 YE</v>
          </cell>
          <cell r="F429" t="str">
            <v>U</v>
          </cell>
        </row>
        <row r="430">
          <cell r="A430" t="str">
            <v>Kazkommertsbank</v>
          </cell>
          <cell r="B430" t="str">
            <v>Kazakhstan</v>
          </cell>
          <cell r="C430" t="str">
            <v>E</v>
          </cell>
          <cell r="D430">
            <v>16756016.88376</v>
          </cell>
          <cell r="E430" t="str">
            <v>2013 YE</v>
          </cell>
          <cell r="F430" t="str">
            <v>C</v>
          </cell>
        </row>
        <row r="431">
          <cell r="A431" t="str">
            <v>SB Sberbank JSC</v>
          </cell>
          <cell r="B431" t="str">
            <v>Kazakhstan</v>
          </cell>
          <cell r="C431" t="str">
            <v>E+</v>
          </cell>
          <cell r="D431">
            <v>6695521.1061199997</v>
          </cell>
          <cell r="E431" t="str">
            <v>2013 YE</v>
          </cell>
          <cell r="F431" t="str">
            <v>U</v>
          </cell>
        </row>
        <row r="432">
          <cell r="A432" t="str">
            <v>Busan Bank</v>
          </cell>
          <cell r="B432" t="str">
            <v>Korea</v>
          </cell>
          <cell r="C432" t="str">
            <v>C-</v>
          </cell>
          <cell r="D432">
            <v>40632861.721427798</v>
          </cell>
          <cell r="E432" t="str">
            <v>2013 YE</v>
          </cell>
          <cell r="F432" t="str">
            <v>C</v>
          </cell>
        </row>
        <row r="433">
          <cell r="A433" t="str">
            <v>Citibank Korea Inc</v>
          </cell>
          <cell r="B433" t="str">
            <v>Korea</v>
          </cell>
          <cell r="C433" t="str">
            <v>C-</v>
          </cell>
          <cell r="D433">
            <v>47392344.318300001</v>
          </cell>
          <cell r="E433" t="str">
            <v>2013 YE</v>
          </cell>
          <cell r="F433" t="str">
            <v>C</v>
          </cell>
        </row>
        <row r="434">
          <cell r="A434" t="str">
            <v>Daegu Bank, Ltd.</v>
          </cell>
          <cell r="B434" t="str">
            <v>Korea</v>
          </cell>
          <cell r="C434" t="str">
            <v>C-</v>
          </cell>
          <cell r="D434">
            <v>34984447.067421198</v>
          </cell>
          <cell r="E434" t="str">
            <v>2013 YE</v>
          </cell>
          <cell r="F434" t="str">
            <v>C</v>
          </cell>
        </row>
        <row r="435">
          <cell r="A435" t="str">
            <v>Hana Bank</v>
          </cell>
          <cell r="B435" t="str">
            <v>Korea</v>
          </cell>
          <cell r="C435" t="str">
            <v>C-</v>
          </cell>
          <cell r="D435">
            <v>154350829.39770001</v>
          </cell>
          <cell r="E435" t="str">
            <v>2013 YE</v>
          </cell>
          <cell r="F435" t="str">
            <v>C</v>
          </cell>
        </row>
        <row r="436">
          <cell r="A436" t="str">
            <v>Industrial Bank of Korea</v>
          </cell>
          <cell r="B436" t="str">
            <v>Korea</v>
          </cell>
          <cell r="C436" t="str">
            <v>D+</v>
          </cell>
          <cell r="D436">
            <v>201432829.29734999</v>
          </cell>
          <cell r="E436" t="str">
            <v>2013 YE</v>
          </cell>
          <cell r="F436" t="str">
            <v>C</v>
          </cell>
        </row>
        <row r="437">
          <cell r="A437" t="str">
            <v>Jeju Bank</v>
          </cell>
          <cell r="B437" t="str">
            <v>Korea</v>
          </cell>
          <cell r="C437" t="str">
            <v>D+</v>
          </cell>
          <cell r="D437">
            <v>3028416.2299500001</v>
          </cell>
          <cell r="E437" t="str">
            <v>2013 YE</v>
          </cell>
          <cell r="F437" t="str">
            <v>C</v>
          </cell>
        </row>
        <row r="438">
          <cell r="A438" t="str">
            <v>Kookmin Bank</v>
          </cell>
          <cell r="B438" t="str">
            <v>Korea</v>
          </cell>
          <cell r="C438" t="str">
            <v>C-</v>
          </cell>
          <cell r="D438">
            <v>251346110.4921</v>
          </cell>
          <cell r="E438" t="str">
            <v>2013 YE</v>
          </cell>
          <cell r="F438" t="str">
            <v>C</v>
          </cell>
        </row>
        <row r="439">
          <cell r="A439" t="str">
            <v>Korea Development Bank</v>
          </cell>
          <cell r="B439" t="str">
            <v>Korea</v>
          </cell>
          <cell r="C439" t="str">
            <v>D</v>
          </cell>
          <cell r="D439">
            <v>158927555.59334999</v>
          </cell>
          <cell r="E439" t="str">
            <v>2013 YE</v>
          </cell>
          <cell r="F439" t="str">
            <v>C</v>
          </cell>
        </row>
        <row r="440">
          <cell r="A440" t="str">
            <v>Korea Exchange Bank</v>
          </cell>
          <cell r="B440" t="str">
            <v>Korea</v>
          </cell>
          <cell r="C440" t="str">
            <v>C-</v>
          </cell>
          <cell r="D440">
            <v>101040871.40324999</v>
          </cell>
          <cell r="E440" t="str">
            <v>2013 YE</v>
          </cell>
          <cell r="F440" t="str">
            <v>C</v>
          </cell>
        </row>
        <row r="441">
          <cell r="A441" t="str">
            <v>Kwangju Bank Ltd.</v>
          </cell>
          <cell r="B441" t="str">
            <v>Korea</v>
          </cell>
          <cell r="C441" t="str">
            <v>D+</v>
          </cell>
          <cell r="D441">
            <v>17883084.802050401</v>
          </cell>
          <cell r="E441" t="str">
            <v>2013 YE</v>
          </cell>
          <cell r="F441" t="str">
            <v>C</v>
          </cell>
        </row>
        <row r="442">
          <cell r="A442" t="str">
            <v>Kyongnam Bank</v>
          </cell>
          <cell r="B442" t="str">
            <v>Korea</v>
          </cell>
          <cell r="C442" t="str">
            <v>D+</v>
          </cell>
          <cell r="D442">
            <v>30050815.6140012</v>
          </cell>
          <cell r="E442" t="str">
            <v>2013 YE</v>
          </cell>
          <cell r="F442" t="str">
            <v>C</v>
          </cell>
        </row>
        <row r="443">
          <cell r="A443" t="str">
            <v>NongHyup Bank</v>
          </cell>
          <cell r="B443" t="str">
            <v>Korea</v>
          </cell>
          <cell r="C443" t="str">
            <v>D+</v>
          </cell>
          <cell r="D443">
            <v>185100952.25235</v>
          </cell>
          <cell r="E443" t="str">
            <v>2013 YE</v>
          </cell>
          <cell r="F443" t="str">
            <v>C</v>
          </cell>
        </row>
        <row r="444">
          <cell r="A444" t="str">
            <v>Shinhan Bank</v>
          </cell>
          <cell r="B444" t="str">
            <v>Korea</v>
          </cell>
          <cell r="C444" t="str">
            <v>C-</v>
          </cell>
          <cell r="D444">
            <v>225560197.3497</v>
          </cell>
          <cell r="E444" t="str">
            <v>2013 YE</v>
          </cell>
          <cell r="F444" t="str">
            <v>C</v>
          </cell>
        </row>
        <row r="445">
          <cell r="A445" t="str">
            <v>Standard Chartered Bank Korea Limited</v>
          </cell>
          <cell r="B445" t="str">
            <v>Korea</v>
          </cell>
          <cell r="C445" t="str">
            <v>C-</v>
          </cell>
          <cell r="D445">
            <v>55082629.796700001</v>
          </cell>
          <cell r="E445" t="str">
            <v>2013 YE</v>
          </cell>
          <cell r="F445" t="str">
            <v>C</v>
          </cell>
        </row>
        <row r="446">
          <cell r="A446" t="str">
            <v>Suhyup Bank</v>
          </cell>
          <cell r="B446" t="str">
            <v>Korea</v>
          </cell>
          <cell r="C446" t="str">
            <v>D-</v>
          </cell>
          <cell r="D446">
            <v>21027220.392299999</v>
          </cell>
          <cell r="E446" t="str">
            <v>2013 YE</v>
          </cell>
          <cell r="F446" t="str">
            <v>C</v>
          </cell>
        </row>
        <row r="447">
          <cell r="A447" t="str">
            <v>Woori Bank</v>
          </cell>
          <cell r="B447" t="str">
            <v>Korea</v>
          </cell>
          <cell r="C447" t="str">
            <v>C-</v>
          </cell>
          <cell r="D447">
            <v>236873069.76104999</v>
          </cell>
          <cell r="E447" t="str">
            <v>2013 YE</v>
          </cell>
          <cell r="F447" t="str">
            <v>C</v>
          </cell>
        </row>
        <row r="448">
          <cell r="A448" t="str">
            <v>Ahli United Bank K.S.C.</v>
          </cell>
          <cell r="B448" t="str">
            <v>Kuwait</v>
          </cell>
          <cell r="C448" t="str">
            <v>D+</v>
          </cell>
          <cell r="D448">
            <v>11207422.105014199</v>
          </cell>
          <cell r="E448" t="str">
            <v>2013 YE</v>
          </cell>
          <cell r="F448" t="str">
            <v>C</v>
          </cell>
        </row>
        <row r="449">
          <cell r="A449" t="str">
            <v>Al Ahli Bank of Kuwait K.S.C</v>
          </cell>
          <cell r="B449" t="str">
            <v>Kuwait</v>
          </cell>
          <cell r="C449" t="str">
            <v>D+</v>
          </cell>
          <cell r="D449">
            <v>11307156.5243551</v>
          </cell>
          <cell r="E449" t="str">
            <v>2013 YE</v>
          </cell>
          <cell r="F449" t="str">
            <v>C</v>
          </cell>
        </row>
        <row r="450">
          <cell r="A450" t="str">
            <v>Boubyan Bank</v>
          </cell>
          <cell r="B450" t="str">
            <v>Kuwait</v>
          </cell>
          <cell r="C450" t="str">
            <v>D+</v>
          </cell>
          <cell r="D450">
            <v>7761990.09100914</v>
          </cell>
          <cell r="E450" t="str">
            <v>2013 YE</v>
          </cell>
          <cell r="F450" t="str">
            <v>C</v>
          </cell>
        </row>
        <row r="451">
          <cell r="A451" t="str">
            <v>Burgan Bank SAK</v>
          </cell>
          <cell r="B451" t="str">
            <v>Kuwait</v>
          </cell>
          <cell r="C451" t="str">
            <v>D+</v>
          </cell>
          <cell r="D451">
            <v>25335520.557904001</v>
          </cell>
          <cell r="E451" t="str">
            <v>2013 YE</v>
          </cell>
          <cell r="F451" t="str">
            <v>C</v>
          </cell>
        </row>
        <row r="452">
          <cell r="A452" t="str">
            <v>Commercial Bank of Kuwait S.A.K.</v>
          </cell>
          <cell r="B452" t="str">
            <v>Kuwait</v>
          </cell>
          <cell r="C452" t="str">
            <v>D+</v>
          </cell>
          <cell r="D452">
            <v>13914560.9173133</v>
          </cell>
          <cell r="E452" t="str">
            <v>2013 YE</v>
          </cell>
          <cell r="F452" t="str">
            <v>C</v>
          </cell>
        </row>
        <row r="453">
          <cell r="A453" t="str">
            <v>Gulf Bank K.S.C.</v>
          </cell>
          <cell r="B453" t="str">
            <v>Kuwait</v>
          </cell>
          <cell r="C453" t="str">
            <v>D</v>
          </cell>
          <cell r="D453">
            <v>17934699.022415899</v>
          </cell>
          <cell r="E453" t="str">
            <v>2013 YE</v>
          </cell>
          <cell r="F453" t="str">
            <v>U</v>
          </cell>
        </row>
        <row r="454">
          <cell r="A454" t="str">
            <v>Kuwait Finance House</v>
          </cell>
          <cell r="B454" t="str">
            <v>Kuwait</v>
          </cell>
          <cell r="C454" t="str">
            <v>D+</v>
          </cell>
          <cell r="D454">
            <v>57152230.922537103</v>
          </cell>
          <cell r="E454" t="str">
            <v>2013 YE</v>
          </cell>
          <cell r="F454" t="str">
            <v>C</v>
          </cell>
        </row>
        <row r="455">
          <cell r="A455" t="str">
            <v>National Bank of Kuwait S.A.K.</v>
          </cell>
          <cell r="B455" t="str">
            <v>Kuwait</v>
          </cell>
          <cell r="C455" t="str">
            <v>C</v>
          </cell>
          <cell r="D455">
            <v>65864536.170091003</v>
          </cell>
          <cell r="E455" t="str">
            <v>2013 YE</v>
          </cell>
          <cell r="F455" t="str">
            <v>C</v>
          </cell>
        </row>
        <row r="456">
          <cell r="A456" t="str">
            <v>AS Expobank</v>
          </cell>
          <cell r="B456" t="str">
            <v>Latvia</v>
          </cell>
          <cell r="C456" t="str">
            <v>E+</v>
          </cell>
          <cell r="D456">
            <v>550798.94161350001</v>
          </cell>
          <cell r="E456" t="str">
            <v>2013 YE</v>
          </cell>
          <cell r="F456" t="str">
            <v>C</v>
          </cell>
        </row>
        <row r="457">
          <cell r="A457" t="str">
            <v>SC Citadele Banka</v>
          </cell>
          <cell r="B457" t="str">
            <v>Latvia</v>
          </cell>
          <cell r="C457" t="str">
            <v>E+</v>
          </cell>
          <cell r="D457">
            <v>3501993.9242831999</v>
          </cell>
          <cell r="E457" t="str">
            <v>2013 YE</v>
          </cell>
          <cell r="F457" t="str">
            <v>C</v>
          </cell>
        </row>
        <row r="458">
          <cell r="A458" t="str">
            <v>Trasta Komercbanka</v>
          </cell>
          <cell r="B458" t="str">
            <v>Latvia</v>
          </cell>
          <cell r="C458" t="str">
            <v>E+</v>
          </cell>
          <cell r="D458">
            <v>574159.39648500003</v>
          </cell>
          <cell r="E458" t="str">
            <v>2013 YE</v>
          </cell>
          <cell r="F458" t="str">
            <v>C</v>
          </cell>
        </row>
        <row r="459">
          <cell r="A459" t="str">
            <v>Bank Audi S.A.L.</v>
          </cell>
          <cell r="B459" t="str">
            <v>Lebanon</v>
          </cell>
          <cell r="C459" t="str">
            <v>E+</v>
          </cell>
          <cell r="D459">
            <v>36287310.819600001</v>
          </cell>
          <cell r="E459" t="str">
            <v>2013 YE</v>
          </cell>
          <cell r="F459" t="str">
            <v>C</v>
          </cell>
        </row>
        <row r="460">
          <cell r="A460" t="str">
            <v>BLOM BANK S.A.L.</v>
          </cell>
          <cell r="B460" t="str">
            <v>Lebanon</v>
          </cell>
          <cell r="C460" t="str">
            <v>E+</v>
          </cell>
          <cell r="D460">
            <v>26218033.610339999</v>
          </cell>
          <cell r="E460" t="str">
            <v>2013 YE</v>
          </cell>
          <cell r="F460" t="str">
            <v>C</v>
          </cell>
        </row>
        <row r="461">
          <cell r="A461" t="str">
            <v>Byblos Bank S.A.L.</v>
          </cell>
          <cell r="B461" t="str">
            <v>Lebanon</v>
          </cell>
          <cell r="C461" t="str">
            <v>E+</v>
          </cell>
          <cell r="D461">
            <v>18534133.50948</v>
          </cell>
          <cell r="E461" t="str">
            <v>2013 YE</v>
          </cell>
          <cell r="F461" t="str">
            <v>C</v>
          </cell>
        </row>
        <row r="462">
          <cell r="A462" t="str">
            <v>LGT Bank AG</v>
          </cell>
          <cell r="B462" t="str">
            <v>Liechtenstein</v>
          </cell>
          <cell r="C462" t="str">
            <v>C+</v>
          </cell>
          <cell r="D462">
            <v>28257544.303253401</v>
          </cell>
          <cell r="E462" t="str">
            <v>2013 YE</v>
          </cell>
          <cell r="F462" t="str">
            <v>C</v>
          </cell>
        </row>
        <row r="463">
          <cell r="A463" t="str">
            <v>Siauliu Bankas, AB</v>
          </cell>
          <cell r="B463" t="str">
            <v>Lithuania</v>
          </cell>
          <cell r="C463" t="str">
            <v>E+</v>
          </cell>
          <cell r="D463">
            <v>2128720.0934353801</v>
          </cell>
          <cell r="E463" t="str">
            <v>2013 YE</v>
          </cell>
          <cell r="F463" t="str">
            <v>C</v>
          </cell>
        </row>
        <row r="464">
          <cell r="A464" t="str">
            <v>Banque et Caisse d'Epargne de l'Etat</v>
          </cell>
          <cell r="B464" t="str">
            <v>Luxembourg</v>
          </cell>
          <cell r="C464" t="str">
            <v>C</v>
          </cell>
          <cell r="D464">
            <v>56101670.636191502</v>
          </cell>
          <cell r="E464" t="str">
            <v>2013 YE</v>
          </cell>
          <cell r="F464" t="str">
            <v>C</v>
          </cell>
        </row>
        <row r="465">
          <cell r="A465" t="str">
            <v>Banque Internationale a Luxembourg</v>
          </cell>
          <cell r="B465" t="str">
            <v>Luxembourg</v>
          </cell>
          <cell r="C465" t="str">
            <v>D+</v>
          </cell>
          <cell r="D465">
            <v>27144024.995347202</v>
          </cell>
          <cell r="E465" t="str">
            <v>2013 YE</v>
          </cell>
          <cell r="F465" t="str">
            <v>C</v>
          </cell>
        </row>
        <row r="466">
          <cell r="A466" t="str">
            <v>BGL BNP Paribas</v>
          </cell>
          <cell r="B466" t="str">
            <v>Luxembourg</v>
          </cell>
          <cell r="C466" t="str">
            <v>C</v>
          </cell>
          <cell r="D466">
            <v>56699829.301062003</v>
          </cell>
          <cell r="E466" t="str">
            <v>2013 YE</v>
          </cell>
          <cell r="F466" t="str">
            <v>C</v>
          </cell>
        </row>
        <row r="467">
          <cell r="A467" t="str">
            <v>UniCredit Luxembourg S.A.</v>
          </cell>
          <cell r="B467" t="str">
            <v>Luxembourg</v>
          </cell>
          <cell r="C467" t="str">
            <v>D+</v>
          </cell>
          <cell r="D467">
            <v>23933927.755620301</v>
          </cell>
          <cell r="E467" t="str">
            <v>2013 YE</v>
          </cell>
          <cell r="F467" t="str">
            <v>C</v>
          </cell>
        </row>
        <row r="468">
          <cell r="A468" t="str">
            <v>Industrial &amp; Comm'l Bank of China (Macau) Ltd</v>
          </cell>
          <cell r="B468" t="str">
            <v>Macau</v>
          </cell>
          <cell r="C468" t="str">
            <v>D+</v>
          </cell>
          <cell r="D468">
            <v>17570304.923489999</v>
          </cell>
          <cell r="E468" t="str">
            <v>2013 YE</v>
          </cell>
          <cell r="F468" t="str">
            <v>C</v>
          </cell>
        </row>
        <row r="469">
          <cell r="A469" t="str">
            <v>CIMB Bank Berhad</v>
          </cell>
          <cell r="B469" t="str">
            <v>Malaysia</v>
          </cell>
          <cell r="C469" t="str">
            <v>C-</v>
          </cell>
          <cell r="D469">
            <v>92627989.244762003</v>
          </cell>
          <cell r="E469" t="str">
            <v>2013 YE</v>
          </cell>
          <cell r="F469" t="str">
            <v>C</v>
          </cell>
        </row>
        <row r="470">
          <cell r="A470" t="str">
            <v>CIMB Islamic Bank Berhad</v>
          </cell>
          <cell r="B470" t="str">
            <v>Malaysia</v>
          </cell>
          <cell r="C470" t="str">
            <v>D+</v>
          </cell>
          <cell r="D470">
            <v>15088750.969267599</v>
          </cell>
          <cell r="E470" t="str">
            <v>2013 YE</v>
          </cell>
          <cell r="F470" t="str">
            <v>C</v>
          </cell>
        </row>
        <row r="471">
          <cell r="A471" t="str">
            <v>HSBC Bank Malaysia Berhad</v>
          </cell>
          <cell r="B471" t="str">
            <v>Malaysia</v>
          </cell>
          <cell r="C471" t="str">
            <v>C-</v>
          </cell>
          <cell r="D471">
            <v>24366920.676768102</v>
          </cell>
          <cell r="E471" t="str">
            <v>2013 YE</v>
          </cell>
          <cell r="F471" t="str">
            <v>C</v>
          </cell>
        </row>
        <row r="472">
          <cell r="A472" t="str">
            <v>Malayan Banking Berhad</v>
          </cell>
          <cell r="B472" t="str">
            <v>Malaysia</v>
          </cell>
          <cell r="C472" t="str">
            <v>C</v>
          </cell>
          <cell r="D472">
            <v>171101579.523799</v>
          </cell>
          <cell r="E472" t="str">
            <v>2013 YE</v>
          </cell>
          <cell r="F472" t="str">
            <v>C</v>
          </cell>
        </row>
        <row r="473">
          <cell r="A473" t="str">
            <v>Public Bank Berhad</v>
          </cell>
          <cell r="B473" t="str">
            <v>Malaysia</v>
          </cell>
          <cell r="C473" t="str">
            <v>C</v>
          </cell>
          <cell r="D473">
            <v>93426876.434321493</v>
          </cell>
          <cell r="E473" t="str">
            <v>2013 YE</v>
          </cell>
          <cell r="F473" t="str">
            <v>C</v>
          </cell>
        </row>
        <row r="474">
          <cell r="A474" t="str">
            <v>RHB Bank Berhad</v>
          </cell>
          <cell r="B474" t="str">
            <v>Malaysia</v>
          </cell>
          <cell r="C474" t="str">
            <v>D+</v>
          </cell>
          <cell r="D474">
            <v>53169855.073930897</v>
          </cell>
          <cell r="E474" t="str">
            <v>2013 YE</v>
          </cell>
          <cell r="F474" t="str">
            <v>C</v>
          </cell>
        </row>
        <row r="475">
          <cell r="A475" t="str">
            <v>Standard Chartered Bank Malaysia Berhad</v>
          </cell>
          <cell r="B475" t="str">
            <v>Malaysia</v>
          </cell>
          <cell r="C475" t="str">
            <v>C-</v>
          </cell>
          <cell r="D475">
            <v>16592608.3895241</v>
          </cell>
          <cell r="E475" t="str">
            <v>2013 YE</v>
          </cell>
          <cell r="F475" t="str">
            <v>C</v>
          </cell>
        </row>
        <row r="476">
          <cell r="A476" t="str">
            <v>State Bank of Mauritius Ltd.</v>
          </cell>
          <cell r="B476" t="str">
            <v>Mauritius</v>
          </cell>
          <cell r="C476" t="str">
            <v>C-</v>
          </cell>
          <cell r="D476">
            <v>3704152.0225120299</v>
          </cell>
          <cell r="E476" t="str">
            <v>2013 YE</v>
          </cell>
          <cell r="F476" t="str">
            <v>C</v>
          </cell>
        </row>
        <row r="477">
          <cell r="A477" t="str">
            <v>Banco Azteca, S.A.</v>
          </cell>
          <cell r="B477" t="str">
            <v>Mexico</v>
          </cell>
          <cell r="C477" t="str">
            <v>D-</v>
          </cell>
          <cell r="D477">
            <v>7658994.6243899995</v>
          </cell>
          <cell r="E477" t="str">
            <v>2013 YE</v>
          </cell>
          <cell r="F477" t="str">
            <v>C</v>
          </cell>
        </row>
        <row r="478">
          <cell r="A478" t="str">
            <v>Banco del Bajio, S.A.</v>
          </cell>
          <cell r="B478" t="str">
            <v>Mexico</v>
          </cell>
          <cell r="C478" t="str">
            <v>D+</v>
          </cell>
          <cell r="D478">
            <v>9010847.5278858002</v>
          </cell>
          <cell r="E478" t="str">
            <v>2013 YE</v>
          </cell>
          <cell r="F478" t="str">
            <v>C</v>
          </cell>
        </row>
        <row r="479">
          <cell r="A479" t="str">
            <v>Banco Mercantil del Norte, S.A.</v>
          </cell>
          <cell r="B479" t="str">
            <v>Mexico</v>
          </cell>
          <cell r="C479" t="str">
            <v>C-</v>
          </cell>
          <cell r="D479">
            <v>60159348.510839999</v>
          </cell>
          <cell r="E479" t="str">
            <v>2013 YE</v>
          </cell>
          <cell r="F479" t="str">
            <v>C</v>
          </cell>
        </row>
        <row r="480">
          <cell r="A480" t="str">
            <v>Banco Nacional de Mexico, S.A.</v>
          </cell>
          <cell r="B480" t="str">
            <v>Mexico</v>
          </cell>
          <cell r="C480" t="str">
            <v>C-</v>
          </cell>
          <cell r="D480">
            <v>88027243.835940003</v>
          </cell>
          <cell r="E480" t="str">
            <v>2013 YE</v>
          </cell>
          <cell r="F480" t="str">
            <v>C</v>
          </cell>
        </row>
        <row r="481">
          <cell r="A481" t="str">
            <v>Banco Regional de Monterrey, S.A.</v>
          </cell>
          <cell r="B481" t="str">
            <v>Mexico</v>
          </cell>
          <cell r="C481" t="str">
            <v>D+</v>
          </cell>
          <cell r="D481">
            <v>6670535.2888500001</v>
          </cell>
          <cell r="E481" t="str">
            <v>2013 YE</v>
          </cell>
          <cell r="F481" t="str">
            <v>C</v>
          </cell>
        </row>
        <row r="482">
          <cell r="A482" t="str">
            <v>Banco Santander (Mexico), S.A.</v>
          </cell>
          <cell r="B482" t="str">
            <v>Mexico</v>
          </cell>
          <cell r="C482" t="str">
            <v>C-</v>
          </cell>
          <cell r="D482">
            <v>62696389.048560001</v>
          </cell>
          <cell r="E482" t="str">
            <v>2013 YE</v>
          </cell>
          <cell r="F482" t="str">
            <v>C</v>
          </cell>
        </row>
        <row r="483">
          <cell r="A483" t="str">
            <v>Banco Ve por Mas, S.A.</v>
          </cell>
          <cell r="B483" t="str">
            <v>Mexico</v>
          </cell>
          <cell r="C483" t="str">
            <v>D-</v>
          </cell>
          <cell r="D483">
            <v>1714266.1054799999</v>
          </cell>
          <cell r="E483" t="str">
            <v>2013 YE</v>
          </cell>
          <cell r="F483" t="str">
            <v>C</v>
          </cell>
        </row>
        <row r="484">
          <cell r="A484" t="str">
            <v>Bank of Tokyo-Mitsubishi UFJ (Mexico), S.A.</v>
          </cell>
          <cell r="B484" t="str">
            <v>Mexico</v>
          </cell>
          <cell r="C484" t="str">
            <v>D</v>
          </cell>
          <cell r="D484">
            <v>1214691.7634099999</v>
          </cell>
          <cell r="E484" t="str">
            <v>2013 YE</v>
          </cell>
          <cell r="F484" t="str">
            <v>U</v>
          </cell>
        </row>
        <row r="485">
          <cell r="A485" t="str">
            <v>Barclays Bank Mexico, S.A.</v>
          </cell>
          <cell r="B485" t="str">
            <v>Mexico</v>
          </cell>
          <cell r="C485" t="str">
            <v>D</v>
          </cell>
          <cell r="D485">
            <v>1951187.8819500001</v>
          </cell>
          <cell r="E485" t="str">
            <v>2013 YE</v>
          </cell>
          <cell r="F485" t="str">
            <v>U</v>
          </cell>
        </row>
        <row r="486">
          <cell r="A486" t="str">
            <v>BBVA Bancomer, S.A.</v>
          </cell>
          <cell r="B486" t="str">
            <v>Mexico</v>
          </cell>
          <cell r="C486" t="str">
            <v>C-</v>
          </cell>
          <cell r="D486">
            <v>104746683.03867</v>
          </cell>
          <cell r="E486" t="str">
            <v>2013 YE</v>
          </cell>
          <cell r="F486" t="str">
            <v>C</v>
          </cell>
        </row>
        <row r="487">
          <cell r="A487" t="str">
            <v>Deutsche Bank Mexico, S.A.</v>
          </cell>
          <cell r="B487" t="str">
            <v>Mexico</v>
          </cell>
          <cell r="C487" t="str">
            <v>D</v>
          </cell>
          <cell r="D487">
            <v>20554090.307999998</v>
          </cell>
          <cell r="E487" t="str">
            <v>2013 YE</v>
          </cell>
          <cell r="F487" t="str">
            <v>U</v>
          </cell>
        </row>
        <row r="488">
          <cell r="A488" t="str">
            <v>HSBC Mexico, S.A.</v>
          </cell>
          <cell r="B488" t="str">
            <v>Mexico</v>
          </cell>
          <cell r="C488" t="str">
            <v>C-</v>
          </cell>
          <cell r="D488">
            <v>39006425.623769999</v>
          </cell>
          <cell r="E488" t="str">
            <v>2013 YE</v>
          </cell>
          <cell r="F488" t="str">
            <v>C</v>
          </cell>
        </row>
        <row r="489">
          <cell r="A489" t="str">
            <v>Scotiabank Inverlat S.A.</v>
          </cell>
          <cell r="B489" t="str">
            <v>Mexico</v>
          </cell>
          <cell r="C489" t="str">
            <v>C-</v>
          </cell>
          <cell r="D489">
            <v>18428207.928929999</v>
          </cell>
          <cell r="E489" t="str">
            <v>2013 YE</v>
          </cell>
          <cell r="F489" t="str">
            <v>C</v>
          </cell>
        </row>
        <row r="490">
          <cell r="A490" t="str">
            <v>Volkswagen Bank, S.A.</v>
          </cell>
          <cell r="B490" t="str">
            <v>Mexico</v>
          </cell>
          <cell r="C490" t="str">
            <v>E+</v>
          </cell>
          <cell r="D490">
            <v>370156.87151999999</v>
          </cell>
          <cell r="E490" t="str">
            <v>2013 YE</v>
          </cell>
          <cell r="F490" t="str">
            <v>C</v>
          </cell>
        </row>
        <row r="491">
          <cell r="A491" t="str">
            <v>Khan Bank LLC</v>
          </cell>
          <cell r="B491" t="str">
            <v>Mongolia</v>
          </cell>
          <cell r="C491" t="str">
            <v>E+</v>
          </cell>
          <cell r="D491">
            <v>2892144.0497432202</v>
          </cell>
          <cell r="E491" t="str">
            <v>2013 YE</v>
          </cell>
          <cell r="F491" t="str">
            <v>C</v>
          </cell>
        </row>
        <row r="492">
          <cell r="A492" t="str">
            <v>Trade and Development Bank of Mongolia LLC</v>
          </cell>
          <cell r="B492" t="str">
            <v>Mongolia</v>
          </cell>
          <cell r="C492" t="str">
            <v>E+</v>
          </cell>
          <cell r="D492">
            <v>3086794.00749698</v>
          </cell>
          <cell r="E492" t="str">
            <v>2013 YE</v>
          </cell>
          <cell r="F492" t="str">
            <v>C</v>
          </cell>
        </row>
        <row r="493">
          <cell r="A493" t="str">
            <v>XacBank LLC</v>
          </cell>
          <cell r="B493" t="str">
            <v>Mongolia</v>
          </cell>
          <cell r="C493" t="str">
            <v>E+</v>
          </cell>
          <cell r="D493">
            <v>1091256.4330667199</v>
          </cell>
          <cell r="E493" t="str">
            <v>2013 YE</v>
          </cell>
          <cell r="F493" t="str">
            <v>C</v>
          </cell>
        </row>
        <row r="494">
          <cell r="A494" t="str">
            <v>BMCE Bank</v>
          </cell>
          <cell r="B494" t="str">
            <v>Morocco</v>
          </cell>
          <cell r="C494" t="str">
            <v>D-</v>
          </cell>
          <cell r="D494">
            <v>28999492.436262399</v>
          </cell>
          <cell r="E494" t="str">
            <v>2013 YE</v>
          </cell>
          <cell r="F494" t="str">
            <v>C</v>
          </cell>
        </row>
        <row r="495">
          <cell r="A495" t="str">
            <v>Credit du Maroc</v>
          </cell>
          <cell r="B495" t="str">
            <v>Morocco</v>
          </cell>
          <cell r="C495" t="str">
            <v>D-</v>
          </cell>
          <cell r="D495">
            <v>6156210.4431114504</v>
          </cell>
          <cell r="E495" t="str">
            <v>2013 YE</v>
          </cell>
          <cell r="F495" t="str">
            <v>C</v>
          </cell>
        </row>
        <row r="496">
          <cell r="A496" t="str">
            <v>ABN AMRO Bank N.V.</v>
          </cell>
          <cell r="B496" t="str">
            <v>Netherlands</v>
          </cell>
          <cell r="C496" t="str">
            <v>C-</v>
          </cell>
          <cell r="D496">
            <v>512624705.24202001</v>
          </cell>
          <cell r="E496" t="str">
            <v>2013 YE</v>
          </cell>
          <cell r="F496" t="str">
            <v>C</v>
          </cell>
        </row>
        <row r="497">
          <cell r="A497" t="str">
            <v>Credit Europe Bank N.V.</v>
          </cell>
          <cell r="B497" t="str">
            <v>Netherlands</v>
          </cell>
          <cell r="C497" t="str">
            <v>D-</v>
          </cell>
          <cell r="D497">
            <v>13996830.7745598</v>
          </cell>
          <cell r="E497" t="str">
            <v>2013 YE</v>
          </cell>
          <cell r="F497" t="str">
            <v>C</v>
          </cell>
        </row>
        <row r="498">
          <cell r="A498" t="str">
            <v>Demir-Halk Bank (Nederland) N.V.</v>
          </cell>
          <cell r="B498" t="str">
            <v>Netherlands</v>
          </cell>
          <cell r="C498" t="str">
            <v>D</v>
          </cell>
          <cell r="D498">
            <v>2390799.4888874101</v>
          </cell>
          <cell r="E498" t="str">
            <v>2013 YE</v>
          </cell>
          <cell r="F498" t="str">
            <v>C</v>
          </cell>
        </row>
        <row r="499">
          <cell r="A499" t="str">
            <v>GarantiBank International N.V.</v>
          </cell>
          <cell r="B499" t="str">
            <v>Netherlands</v>
          </cell>
          <cell r="C499" t="str">
            <v>C-</v>
          </cell>
          <cell r="D499">
            <v>6429362.5828814702</v>
          </cell>
          <cell r="E499" t="str">
            <v>2013 YE</v>
          </cell>
          <cell r="F499" t="str">
            <v>U</v>
          </cell>
        </row>
        <row r="500">
          <cell r="A500" t="str">
            <v>ING Bank N.V.</v>
          </cell>
          <cell r="B500" t="str">
            <v>Netherlands</v>
          </cell>
          <cell r="C500" t="str">
            <v>C-</v>
          </cell>
          <cell r="D500">
            <v>1085327677.76004</v>
          </cell>
          <cell r="E500" t="str">
            <v>2013 YE</v>
          </cell>
          <cell r="F500" t="str">
            <v>C</v>
          </cell>
        </row>
        <row r="501">
          <cell r="A501" t="str">
            <v>LeasePlan Corporation N.V.</v>
          </cell>
          <cell r="B501" t="str">
            <v>Netherlands</v>
          </cell>
          <cell r="C501" t="str">
            <v>C-</v>
          </cell>
          <cell r="D501">
            <v>26359200.595212098</v>
          </cell>
          <cell r="E501" t="str">
            <v>2013 YE</v>
          </cell>
          <cell r="F501" t="str">
            <v>C</v>
          </cell>
        </row>
        <row r="502">
          <cell r="A502" t="str">
            <v>NIBC Bank N.V.</v>
          </cell>
          <cell r="B502" t="str">
            <v>Netherlands</v>
          </cell>
          <cell r="C502" t="str">
            <v>D+</v>
          </cell>
          <cell r="D502">
            <v>30759797.256930001</v>
          </cell>
          <cell r="E502" t="str">
            <v>2013 YE</v>
          </cell>
          <cell r="F502" t="str">
            <v>C</v>
          </cell>
        </row>
        <row r="503">
          <cell r="A503" t="str">
            <v>Rabobank Nederland</v>
          </cell>
          <cell r="B503" t="str">
            <v>Netherlands</v>
          </cell>
          <cell r="C503" t="str">
            <v>B-</v>
          </cell>
          <cell r="D503">
            <v>928924381.26549006</v>
          </cell>
          <cell r="E503" t="str">
            <v>2013 YE</v>
          </cell>
          <cell r="F503" t="str">
            <v>C</v>
          </cell>
        </row>
        <row r="504">
          <cell r="A504" t="str">
            <v>Royal Bank of Scotland N.V.</v>
          </cell>
          <cell r="B504" t="str">
            <v>Netherlands</v>
          </cell>
          <cell r="C504" t="str">
            <v>D+</v>
          </cell>
          <cell r="D504">
            <v>54853111.553280003</v>
          </cell>
          <cell r="E504" t="str">
            <v>2013 YE</v>
          </cell>
          <cell r="F504" t="str">
            <v>C</v>
          </cell>
        </row>
        <row r="505">
          <cell r="A505" t="str">
            <v>SNS Bank N.V.</v>
          </cell>
          <cell r="B505" t="str">
            <v>Netherlands</v>
          </cell>
          <cell r="C505" t="str">
            <v>D+</v>
          </cell>
          <cell r="D505">
            <v>102708345.116625</v>
          </cell>
          <cell r="E505" t="str">
            <v>2013 YE</v>
          </cell>
          <cell r="F505" t="str">
            <v>C</v>
          </cell>
        </row>
        <row r="506">
          <cell r="A506" t="str">
            <v>DNB Bank ASA</v>
          </cell>
          <cell r="B506" t="str">
            <v>Norway</v>
          </cell>
          <cell r="C506" t="str">
            <v>C-</v>
          </cell>
          <cell r="D506">
            <v>351216686.11022002</v>
          </cell>
          <cell r="E506" t="str">
            <v>2013 YE</v>
          </cell>
          <cell r="F506" t="str">
            <v>C</v>
          </cell>
        </row>
        <row r="507">
          <cell r="A507" t="str">
            <v>Fana Sparebank</v>
          </cell>
          <cell r="B507" t="str">
            <v>Norway</v>
          </cell>
          <cell r="C507" t="str">
            <v>D+</v>
          </cell>
          <cell r="D507">
            <v>3090862.5693239998</v>
          </cell>
          <cell r="E507" t="str">
            <v>2013 YE</v>
          </cell>
          <cell r="F507" t="str">
            <v>C</v>
          </cell>
        </row>
        <row r="508">
          <cell r="A508" t="str">
            <v>Helgeland Sparebank</v>
          </cell>
          <cell r="B508" t="str">
            <v>Norway</v>
          </cell>
          <cell r="C508" t="str">
            <v>D+</v>
          </cell>
          <cell r="D508">
            <v>4283112.2273000004</v>
          </cell>
          <cell r="E508" t="str">
            <v>2013 YE</v>
          </cell>
          <cell r="F508" t="str">
            <v>C</v>
          </cell>
        </row>
        <row r="509">
          <cell r="A509" t="str">
            <v>Nordea Bank Norge ASA</v>
          </cell>
          <cell r="B509" t="str">
            <v>Norway</v>
          </cell>
          <cell r="C509" t="str">
            <v>C-</v>
          </cell>
          <cell r="D509">
            <v>98588227.261600003</v>
          </cell>
          <cell r="E509" t="str">
            <v>2013 YE</v>
          </cell>
          <cell r="F509" t="str">
            <v>C</v>
          </cell>
        </row>
        <row r="510">
          <cell r="A510" t="str">
            <v>SpareBank 1 Nord-Norge</v>
          </cell>
          <cell r="B510" t="str">
            <v>Norway</v>
          </cell>
          <cell r="C510" t="str">
            <v>C-</v>
          </cell>
          <cell r="D510">
            <v>12777635.5536</v>
          </cell>
          <cell r="E510" t="str">
            <v>2013 YE</v>
          </cell>
          <cell r="F510" t="str">
            <v>C</v>
          </cell>
        </row>
        <row r="511">
          <cell r="A511" t="str">
            <v>SpareBank 1 SMN</v>
          </cell>
          <cell r="B511" t="str">
            <v>Norway</v>
          </cell>
          <cell r="C511" t="str">
            <v>C-</v>
          </cell>
          <cell r="D511">
            <v>19014809.564800002</v>
          </cell>
          <cell r="E511" t="str">
            <v>2013 YE</v>
          </cell>
          <cell r="F511" t="str">
            <v>C</v>
          </cell>
        </row>
        <row r="512">
          <cell r="A512" t="str">
            <v>SpareBank 1 SR-Bank ASA</v>
          </cell>
          <cell r="B512" t="str">
            <v>Norway</v>
          </cell>
          <cell r="C512" t="str">
            <v>C-</v>
          </cell>
          <cell r="D512">
            <v>25875865.807300001</v>
          </cell>
          <cell r="E512" t="str">
            <v>2013 YE</v>
          </cell>
          <cell r="F512" t="str">
            <v>C</v>
          </cell>
        </row>
        <row r="513">
          <cell r="A513" t="str">
            <v>Sparebanken Hedmark</v>
          </cell>
          <cell r="B513" t="str">
            <v>Norway</v>
          </cell>
          <cell r="C513" t="str">
            <v>C-</v>
          </cell>
          <cell r="D513">
            <v>7812456.04146</v>
          </cell>
          <cell r="E513" t="str">
            <v>2013 YE</v>
          </cell>
          <cell r="F513" t="str">
            <v>C</v>
          </cell>
        </row>
        <row r="514">
          <cell r="A514" t="str">
            <v>Sparebanken More</v>
          </cell>
          <cell r="B514" t="str">
            <v>Norway</v>
          </cell>
          <cell r="C514" t="str">
            <v>C-</v>
          </cell>
          <cell r="D514">
            <v>9004178.2428600006</v>
          </cell>
          <cell r="E514" t="str">
            <v>2013 YE</v>
          </cell>
          <cell r="F514" t="str">
            <v>C</v>
          </cell>
        </row>
        <row r="515">
          <cell r="A515" t="str">
            <v>Sparebanken Oest</v>
          </cell>
          <cell r="B515" t="str">
            <v>Norway</v>
          </cell>
          <cell r="C515" t="str">
            <v>C-</v>
          </cell>
          <cell r="D515">
            <v>5122476.9529139996</v>
          </cell>
          <cell r="E515" t="str">
            <v>2013 YE</v>
          </cell>
          <cell r="F515" t="str">
            <v>C</v>
          </cell>
        </row>
        <row r="516">
          <cell r="A516" t="str">
            <v>Sparebanken Sogn og Fjordane</v>
          </cell>
          <cell r="B516" t="str">
            <v>Norway</v>
          </cell>
          <cell r="C516" t="str">
            <v>C-</v>
          </cell>
          <cell r="D516">
            <v>6523484.0338599999</v>
          </cell>
          <cell r="E516" t="str">
            <v>2013 YE</v>
          </cell>
          <cell r="F516" t="str">
            <v>C</v>
          </cell>
        </row>
        <row r="517">
          <cell r="A517" t="str">
            <v>Sparebanken Sor</v>
          </cell>
          <cell r="B517" t="str">
            <v>Norway</v>
          </cell>
          <cell r="C517" t="str">
            <v>C-</v>
          </cell>
          <cell r="D517">
            <v>7542629.0367999999</v>
          </cell>
          <cell r="E517" t="str">
            <v>2013 YE</v>
          </cell>
          <cell r="F517" t="str">
            <v>C</v>
          </cell>
        </row>
        <row r="518">
          <cell r="A518" t="str">
            <v>Sparebanken Vest</v>
          </cell>
          <cell r="B518" t="str">
            <v>Norway</v>
          </cell>
          <cell r="C518" t="str">
            <v>C-</v>
          </cell>
          <cell r="D518">
            <v>22406849.839019999</v>
          </cell>
          <cell r="E518" t="str">
            <v>2013 YE</v>
          </cell>
          <cell r="F518" t="str">
            <v>C</v>
          </cell>
        </row>
        <row r="519">
          <cell r="A519" t="str">
            <v>Storebrand Bank</v>
          </cell>
          <cell r="B519" t="str">
            <v>Norway</v>
          </cell>
          <cell r="C519" t="str">
            <v>D+</v>
          </cell>
          <cell r="D519">
            <v>6437623.9930980001</v>
          </cell>
          <cell r="E519" t="str">
            <v>2013 YE</v>
          </cell>
          <cell r="F519" t="str">
            <v>C</v>
          </cell>
        </row>
        <row r="520">
          <cell r="A520" t="str">
            <v>Bank Dhofar SAOG</v>
          </cell>
          <cell r="B520" t="str">
            <v>Oman</v>
          </cell>
          <cell r="C520" t="str">
            <v>D+</v>
          </cell>
          <cell r="D520">
            <v>6767218.1885853997</v>
          </cell>
          <cell r="E520" t="str">
            <v>2013 YE</v>
          </cell>
          <cell r="F520" t="str">
            <v>C</v>
          </cell>
        </row>
        <row r="521">
          <cell r="A521" t="str">
            <v>BankMuscat S.A.O.G.</v>
          </cell>
          <cell r="B521" t="str">
            <v>Oman</v>
          </cell>
          <cell r="C521" t="str">
            <v>C-</v>
          </cell>
          <cell r="D521">
            <v>22042727.294769999</v>
          </cell>
          <cell r="E521" t="str">
            <v>2013 YE</v>
          </cell>
          <cell r="F521" t="str">
            <v>C</v>
          </cell>
        </row>
        <row r="522">
          <cell r="A522" t="str">
            <v>HSBC Bank Oman SAOG</v>
          </cell>
          <cell r="B522" t="str">
            <v>Oman</v>
          </cell>
          <cell r="C522" t="str">
            <v>D+</v>
          </cell>
          <cell r="D522">
            <v>5768540.2655087998</v>
          </cell>
          <cell r="E522" t="str">
            <v>2013 YE</v>
          </cell>
          <cell r="F522" t="str">
            <v>C</v>
          </cell>
        </row>
        <row r="523">
          <cell r="A523" t="str">
            <v>National Bank of Oman Limited (SAOG)</v>
          </cell>
          <cell r="B523" t="str">
            <v>Oman</v>
          </cell>
          <cell r="C523" t="str">
            <v>D+</v>
          </cell>
          <cell r="D523">
            <v>7522963.6438865997</v>
          </cell>
          <cell r="E523" t="str">
            <v>2013 YE</v>
          </cell>
          <cell r="F523" t="str">
            <v>C</v>
          </cell>
        </row>
        <row r="524">
          <cell r="A524" t="str">
            <v>Oman Arab Bank (SAOC)</v>
          </cell>
          <cell r="B524" t="str">
            <v>Oman</v>
          </cell>
          <cell r="C524" t="str">
            <v>C-</v>
          </cell>
          <cell r="D524">
            <v>3782740.2635229998</v>
          </cell>
          <cell r="E524" t="str">
            <v>2013 YE</v>
          </cell>
          <cell r="F524" t="str">
            <v>C</v>
          </cell>
        </row>
        <row r="525">
          <cell r="A525" t="str">
            <v>Allied Bank Limited</v>
          </cell>
          <cell r="B525" t="str">
            <v>Pakistan</v>
          </cell>
          <cell r="C525" t="str">
            <v>E</v>
          </cell>
          <cell r="D525">
            <v>6984763.3752803998</v>
          </cell>
          <cell r="E525" t="str">
            <v>2013 YE</v>
          </cell>
          <cell r="F525" t="str">
            <v>C</v>
          </cell>
        </row>
        <row r="526">
          <cell r="A526" t="str">
            <v>Habib Bank Ltd.</v>
          </cell>
          <cell r="B526" t="str">
            <v>Pakistan</v>
          </cell>
          <cell r="C526" t="str">
            <v>E</v>
          </cell>
          <cell r="D526">
            <v>16305644.162688499</v>
          </cell>
          <cell r="E526" t="str">
            <v>2013 YE</v>
          </cell>
          <cell r="F526" t="str">
            <v>C</v>
          </cell>
        </row>
        <row r="527">
          <cell r="A527" t="str">
            <v>MCB Bank Limited</v>
          </cell>
          <cell r="B527" t="str">
            <v>Pakistan</v>
          </cell>
          <cell r="C527" t="str">
            <v>E</v>
          </cell>
          <cell r="D527">
            <v>7807202.96235264</v>
          </cell>
          <cell r="E527" t="str">
            <v>2013 YE</v>
          </cell>
          <cell r="F527" t="str">
            <v>C</v>
          </cell>
        </row>
        <row r="528">
          <cell r="A528" t="str">
            <v>National Bank of Pakistan</v>
          </cell>
          <cell r="B528" t="str">
            <v>Pakistan</v>
          </cell>
          <cell r="C528" t="str">
            <v>E</v>
          </cell>
          <cell r="D528">
            <v>13039770.269547399</v>
          </cell>
          <cell r="E528" t="str">
            <v>2013 YE</v>
          </cell>
          <cell r="F528" t="str">
            <v>C</v>
          </cell>
        </row>
        <row r="529">
          <cell r="A529" t="str">
            <v>United Bank Ltd.</v>
          </cell>
          <cell r="B529" t="str">
            <v>Pakistan</v>
          </cell>
          <cell r="C529" t="str">
            <v>E</v>
          </cell>
          <cell r="D529">
            <v>10301185.979530601</v>
          </cell>
          <cell r="E529" t="str">
            <v>2013 YE</v>
          </cell>
          <cell r="F529" t="str">
            <v>C</v>
          </cell>
        </row>
        <row r="530">
          <cell r="A530" t="str">
            <v>BAC International Bank, Inc</v>
          </cell>
          <cell r="B530" t="str">
            <v>Panama</v>
          </cell>
          <cell r="C530" t="str">
            <v>D+</v>
          </cell>
          <cell r="D530">
            <v>14208775.300000001</v>
          </cell>
          <cell r="E530" t="str">
            <v>2013 YE</v>
          </cell>
          <cell r="F530" t="str">
            <v>C</v>
          </cell>
        </row>
        <row r="531">
          <cell r="A531" t="str">
            <v>Banco Internacional de Costa Rica, S.A.</v>
          </cell>
          <cell r="B531" t="str">
            <v>Panama</v>
          </cell>
          <cell r="C531" t="str">
            <v>D+</v>
          </cell>
          <cell r="D531">
            <v>1650430.9069999999</v>
          </cell>
          <cell r="E531" t="str">
            <v>2013 YE</v>
          </cell>
          <cell r="F531" t="str">
            <v>C</v>
          </cell>
        </row>
        <row r="532">
          <cell r="A532" t="str">
            <v>Banco Latinoamericano de Comercio Exterior</v>
          </cell>
          <cell r="B532" t="str">
            <v>Panama</v>
          </cell>
          <cell r="C532" t="str">
            <v>C-</v>
          </cell>
          <cell r="D532">
            <v>7471312</v>
          </cell>
          <cell r="E532" t="str">
            <v>2013 YE</v>
          </cell>
          <cell r="F532" t="str">
            <v>C</v>
          </cell>
        </row>
        <row r="533">
          <cell r="A533" t="str">
            <v>Banco Amambay S.A.</v>
          </cell>
          <cell r="B533" t="str">
            <v>Paraguay</v>
          </cell>
          <cell r="C533" t="str">
            <v>E+</v>
          </cell>
          <cell r="D533">
            <v>417000.35765172797</v>
          </cell>
          <cell r="E533" t="str">
            <v>2013 YE</v>
          </cell>
          <cell r="F533" t="str">
            <v>U</v>
          </cell>
        </row>
        <row r="534">
          <cell r="A534" t="str">
            <v>Banco Bilbao Vizcaya Argentaria Paraguay</v>
          </cell>
          <cell r="B534" t="str">
            <v>Paraguay</v>
          </cell>
          <cell r="C534" t="str">
            <v>D</v>
          </cell>
          <cell r="D534">
            <v>1814815.69920679</v>
          </cell>
          <cell r="E534" t="str">
            <v>2013 YE</v>
          </cell>
          <cell r="F534" t="str">
            <v>U</v>
          </cell>
        </row>
        <row r="535">
          <cell r="A535" t="str">
            <v>Banco Continental S.A.E.C.A.</v>
          </cell>
          <cell r="B535" t="str">
            <v>Paraguay</v>
          </cell>
          <cell r="C535" t="str">
            <v>D</v>
          </cell>
          <cell r="D535">
            <v>2886071.3174653999</v>
          </cell>
          <cell r="E535" t="str">
            <v>2013 YE</v>
          </cell>
          <cell r="F535" t="str">
            <v>U</v>
          </cell>
        </row>
        <row r="536">
          <cell r="A536" t="str">
            <v>Banco Regional S.A.E.C.A.</v>
          </cell>
          <cell r="B536" t="str">
            <v>Paraguay</v>
          </cell>
          <cell r="C536" t="str">
            <v>D</v>
          </cell>
          <cell r="D536">
            <v>2606454.2888279399</v>
          </cell>
          <cell r="E536" t="str">
            <v>2013 YE</v>
          </cell>
          <cell r="F536" t="str">
            <v>U</v>
          </cell>
        </row>
        <row r="537">
          <cell r="A537" t="str">
            <v>Banco de Credito del Peru</v>
          </cell>
          <cell r="B537" t="str">
            <v>Peru</v>
          </cell>
          <cell r="C537" t="str">
            <v>C-</v>
          </cell>
          <cell r="D537">
            <v>32660940.313094299</v>
          </cell>
          <cell r="E537" t="str">
            <v>2013 YE</v>
          </cell>
          <cell r="F537" t="str">
            <v>C</v>
          </cell>
        </row>
        <row r="538">
          <cell r="A538" t="str">
            <v>Banco Internacional del Peru - Interbank</v>
          </cell>
          <cell r="B538" t="str">
            <v>Peru</v>
          </cell>
          <cell r="C538" t="str">
            <v>D+</v>
          </cell>
          <cell r="D538">
            <v>10681008.888351399</v>
          </cell>
          <cell r="E538" t="str">
            <v>2013 YE</v>
          </cell>
          <cell r="F538" t="str">
            <v>C</v>
          </cell>
        </row>
        <row r="539">
          <cell r="A539" t="str">
            <v>Scotiabank Peru</v>
          </cell>
          <cell r="B539" t="str">
            <v>Peru</v>
          </cell>
          <cell r="C539" t="str">
            <v>D+</v>
          </cell>
          <cell r="D539">
            <v>14642783.956293</v>
          </cell>
          <cell r="E539" t="str">
            <v>2013 YE</v>
          </cell>
          <cell r="F539" t="str">
            <v>C</v>
          </cell>
        </row>
        <row r="540">
          <cell r="A540" t="str">
            <v>Bank of the Philippine Islands</v>
          </cell>
          <cell r="B540" t="str">
            <v>Philippines</v>
          </cell>
          <cell r="C540" t="str">
            <v>D+</v>
          </cell>
          <cell r="D540">
            <v>26933224.4296</v>
          </cell>
          <cell r="E540" t="str">
            <v>2013 YE</v>
          </cell>
          <cell r="F540" t="str">
            <v>C</v>
          </cell>
        </row>
        <row r="541">
          <cell r="A541" t="str">
            <v>BDO UNIBANK, INC</v>
          </cell>
          <cell r="B541" t="str">
            <v>Philippines</v>
          </cell>
          <cell r="C541" t="str">
            <v>D+</v>
          </cell>
          <cell r="D541">
            <v>37690976.548</v>
          </cell>
          <cell r="E541" t="str">
            <v>2013 YE</v>
          </cell>
          <cell r="F541" t="str">
            <v>C</v>
          </cell>
        </row>
        <row r="542">
          <cell r="A542" t="str">
            <v>Metropolitan Bank &amp; Trust Company</v>
          </cell>
          <cell r="B542" t="str">
            <v>Philippines</v>
          </cell>
          <cell r="C542" t="str">
            <v>D+</v>
          </cell>
          <cell r="D542">
            <v>31061089.566599999</v>
          </cell>
          <cell r="E542" t="str">
            <v>2013 YE</v>
          </cell>
          <cell r="F542" t="str">
            <v>C</v>
          </cell>
        </row>
        <row r="543">
          <cell r="A543" t="str">
            <v>Philippine National Bank</v>
          </cell>
          <cell r="B543" t="str">
            <v>Philippines</v>
          </cell>
          <cell r="C543" t="str">
            <v>D-</v>
          </cell>
          <cell r="D543">
            <v>13925756.723497599</v>
          </cell>
          <cell r="E543" t="str">
            <v>2013 YE</v>
          </cell>
          <cell r="F543" t="str">
            <v>C</v>
          </cell>
        </row>
        <row r="544">
          <cell r="A544" t="str">
            <v>Rizal Commercial Banking Corporation</v>
          </cell>
          <cell r="B544" t="str">
            <v>Philippines</v>
          </cell>
          <cell r="C544" t="str">
            <v>D-</v>
          </cell>
          <cell r="D544">
            <v>9505299.1865999997</v>
          </cell>
          <cell r="E544" t="str">
            <v>2013 YE</v>
          </cell>
          <cell r="F544" t="str">
            <v>C</v>
          </cell>
        </row>
        <row r="545">
          <cell r="A545" t="str">
            <v>Bank BPH S.A.</v>
          </cell>
          <cell r="B545" t="str">
            <v>Poland</v>
          </cell>
          <cell r="C545" t="str">
            <v>D</v>
          </cell>
          <cell r="D545">
            <v>10937700.140630599</v>
          </cell>
          <cell r="E545" t="str">
            <v>2013 YE</v>
          </cell>
          <cell r="F545" t="str">
            <v>C</v>
          </cell>
        </row>
        <row r="546">
          <cell r="A546" t="str">
            <v>Bank Gospodarki Zywnosciowej S.A.</v>
          </cell>
          <cell r="B546" t="str">
            <v>Poland</v>
          </cell>
          <cell r="C546" t="str">
            <v>D</v>
          </cell>
          <cell r="D546">
            <v>11856747.0260181</v>
          </cell>
          <cell r="E546" t="str">
            <v>2013 YE</v>
          </cell>
          <cell r="F546" t="str">
            <v>C</v>
          </cell>
        </row>
        <row r="547">
          <cell r="A547" t="str">
            <v>Bank Handlowy w Warszawie S.A.</v>
          </cell>
          <cell r="B547" t="str">
            <v>Poland</v>
          </cell>
          <cell r="C547" t="str">
            <v>D+</v>
          </cell>
          <cell r="D547">
            <v>15045283.069481701</v>
          </cell>
          <cell r="E547" t="str">
            <v>2013 YE</v>
          </cell>
          <cell r="F547" t="str">
            <v>C</v>
          </cell>
        </row>
        <row r="548">
          <cell r="A548" t="str">
            <v>Bank Millennium S.A.</v>
          </cell>
          <cell r="B548" t="str">
            <v>Poland</v>
          </cell>
          <cell r="C548" t="str">
            <v>E+</v>
          </cell>
          <cell r="D548">
            <v>18895662.0656069</v>
          </cell>
          <cell r="E548" t="str">
            <v>2013 YE</v>
          </cell>
          <cell r="F548" t="str">
            <v>C</v>
          </cell>
        </row>
        <row r="549">
          <cell r="A549" t="str">
            <v>Bank Polska Kasa Opieki S.A.</v>
          </cell>
          <cell r="B549" t="str">
            <v>Poland</v>
          </cell>
          <cell r="C549" t="str">
            <v>C-</v>
          </cell>
          <cell r="D549">
            <v>52534992.589689903</v>
          </cell>
          <cell r="E549" t="str">
            <v>2013 YE</v>
          </cell>
          <cell r="F549" t="str">
            <v>C</v>
          </cell>
        </row>
        <row r="550">
          <cell r="A550" t="str">
            <v>Bank Zachodni WBK S.A.</v>
          </cell>
          <cell r="B550" t="str">
            <v>Poland</v>
          </cell>
          <cell r="C550" t="str">
            <v>D+</v>
          </cell>
          <cell r="D550">
            <v>34984306.923221402</v>
          </cell>
          <cell r="E550" t="str">
            <v>2013 YE</v>
          </cell>
          <cell r="F550" t="str">
            <v>C</v>
          </cell>
        </row>
        <row r="551">
          <cell r="A551" t="str">
            <v>Getin Noble Bank S.A.</v>
          </cell>
          <cell r="B551" t="str">
            <v>Poland</v>
          </cell>
          <cell r="C551" t="str">
            <v>D-</v>
          </cell>
          <cell r="D551">
            <v>21083065.355757698</v>
          </cell>
          <cell r="E551" t="str">
            <v>2013 YE</v>
          </cell>
          <cell r="F551" t="str">
            <v>C</v>
          </cell>
        </row>
        <row r="552">
          <cell r="A552" t="str">
            <v>ING Bank Slaski S.A.</v>
          </cell>
          <cell r="B552" t="str">
            <v>Poland</v>
          </cell>
          <cell r="C552" t="str">
            <v>D+</v>
          </cell>
          <cell r="D552">
            <v>28749639.848396</v>
          </cell>
          <cell r="E552" t="str">
            <v>2013 YE</v>
          </cell>
          <cell r="F552" t="str">
            <v>C</v>
          </cell>
        </row>
        <row r="553">
          <cell r="A553" t="str">
            <v>mBank S.A.</v>
          </cell>
          <cell r="B553" t="str">
            <v>Poland</v>
          </cell>
          <cell r="C553" t="str">
            <v>D</v>
          </cell>
          <cell r="D553">
            <v>34559897.235827297</v>
          </cell>
          <cell r="E553" t="str">
            <v>2013 YE</v>
          </cell>
          <cell r="F553" t="str">
            <v>C</v>
          </cell>
        </row>
        <row r="554">
          <cell r="A554" t="str">
            <v>Powszechna Kasa Oszczednosci Bank Polski S.A.</v>
          </cell>
          <cell r="B554" t="str">
            <v>Poland</v>
          </cell>
          <cell r="C554" t="str">
            <v>C-</v>
          </cell>
          <cell r="D554">
            <v>66026317.502082601</v>
          </cell>
          <cell r="E554" t="str">
            <v>2013 YE</v>
          </cell>
          <cell r="F554" t="str">
            <v>C</v>
          </cell>
        </row>
        <row r="555">
          <cell r="A555" t="str">
            <v>Banco BPI S.A.</v>
          </cell>
          <cell r="B555" t="str">
            <v>Portugal</v>
          </cell>
          <cell r="C555" t="str">
            <v>E+</v>
          </cell>
          <cell r="D555">
            <v>58837775.071522497</v>
          </cell>
          <cell r="E555" t="str">
            <v>2013 YE</v>
          </cell>
          <cell r="F555" t="str">
            <v>C</v>
          </cell>
        </row>
        <row r="556">
          <cell r="A556" t="str">
            <v>Banco Comercial Portugues, S.A.</v>
          </cell>
          <cell r="B556" t="str">
            <v>Portugal</v>
          </cell>
          <cell r="C556" t="str">
            <v>E</v>
          </cell>
          <cell r="D556">
            <v>113000927.685453</v>
          </cell>
          <cell r="E556" t="str">
            <v>2013 YE</v>
          </cell>
          <cell r="F556" t="str">
            <v>C</v>
          </cell>
        </row>
        <row r="557">
          <cell r="A557" t="str">
            <v>Banco Espirito Santo, S.A.</v>
          </cell>
          <cell r="B557" t="str">
            <v>Portugal</v>
          </cell>
          <cell r="C557" t="str">
            <v>E</v>
          </cell>
          <cell r="D557">
            <v>111073163.52835099</v>
          </cell>
          <cell r="E557" t="str">
            <v>2013 YE</v>
          </cell>
          <cell r="F557" t="str">
            <v>C</v>
          </cell>
        </row>
        <row r="558">
          <cell r="A558" t="str">
            <v>BANIF-Banco Internacional do Funchal, S.A.</v>
          </cell>
          <cell r="B558" t="str">
            <v>Portugal</v>
          </cell>
          <cell r="C558" t="str">
            <v>E</v>
          </cell>
          <cell r="D558">
            <v>18744821.749149699</v>
          </cell>
          <cell r="E558" t="str">
            <v>2013 YE</v>
          </cell>
          <cell r="F558" t="str">
            <v>C</v>
          </cell>
        </row>
        <row r="559">
          <cell r="A559" t="str">
            <v>Caixa Economica Montepio Geral</v>
          </cell>
          <cell r="B559" t="str">
            <v>Portugal</v>
          </cell>
          <cell r="C559" t="str">
            <v>E+</v>
          </cell>
          <cell r="D559">
            <v>31746683.386697698</v>
          </cell>
          <cell r="E559" t="str">
            <v>2013 YE</v>
          </cell>
          <cell r="F559" t="str">
            <v>C</v>
          </cell>
        </row>
        <row r="560">
          <cell r="A560" t="str">
            <v>Caixa Geral de Depositos, S.A.</v>
          </cell>
          <cell r="B560" t="str">
            <v>Portugal</v>
          </cell>
          <cell r="C560" t="str">
            <v>E</v>
          </cell>
          <cell r="D560">
            <v>155656232.165903</v>
          </cell>
          <cell r="E560" t="str">
            <v>2013 YE</v>
          </cell>
          <cell r="F560" t="str">
            <v>C</v>
          </cell>
        </row>
        <row r="561">
          <cell r="A561" t="str">
            <v>Commercial Bank of Qatar</v>
          </cell>
          <cell r="B561" t="str">
            <v>Qatar</v>
          </cell>
          <cell r="C561" t="str">
            <v>C-</v>
          </cell>
          <cell r="D561">
            <v>31061887.913685199</v>
          </cell>
          <cell r="E561" t="str">
            <v>2013 YE</v>
          </cell>
          <cell r="F561" t="str">
            <v>C</v>
          </cell>
        </row>
        <row r="562">
          <cell r="A562" t="str">
            <v>Doha Bank Q.S.C.</v>
          </cell>
          <cell r="B562" t="str">
            <v>Qatar</v>
          </cell>
          <cell r="C562" t="str">
            <v>D+</v>
          </cell>
          <cell r="D562">
            <v>18390724.6749686</v>
          </cell>
          <cell r="E562" t="str">
            <v>2013 YE</v>
          </cell>
          <cell r="F562" t="str">
            <v>C</v>
          </cell>
        </row>
        <row r="563">
          <cell r="A563" t="str">
            <v>Masraf Al Rayan</v>
          </cell>
          <cell r="B563" t="str">
            <v>Qatar</v>
          </cell>
          <cell r="C563" t="str">
            <v>D+</v>
          </cell>
          <cell r="D563">
            <v>18274787.0120841</v>
          </cell>
          <cell r="E563" t="str">
            <v>2013 YE</v>
          </cell>
          <cell r="F563" t="str">
            <v>C</v>
          </cell>
        </row>
        <row r="564">
          <cell r="A564" t="str">
            <v>Qatar International Islamic Bank (Q.S.C.)</v>
          </cell>
          <cell r="B564" t="str">
            <v>Qatar</v>
          </cell>
          <cell r="C564" t="str">
            <v>D+</v>
          </cell>
          <cell r="D564">
            <v>9452551.4075532593</v>
          </cell>
          <cell r="E564" t="str">
            <v>2013 YE</v>
          </cell>
          <cell r="F564" t="str">
            <v>C</v>
          </cell>
        </row>
        <row r="565">
          <cell r="A565" t="str">
            <v>Qatar National Bank</v>
          </cell>
          <cell r="B565" t="str">
            <v>Qatar</v>
          </cell>
          <cell r="C565" t="str">
            <v>C-</v>
          </cell>
          <cell r="D565">
            <v>121786655.873568</v>
          </cell>
          <cell r="E565" t="str">
            <v>2013 YE</v>
          </cell>
          <cell r="F565" t="str">
            <v>C</v>
          </cell>
        </row>
        <row r="566">
          <cell r="A566" t="str">
            <v>Banca Comerciala Romana S.A.</v>
          </cell>
          <cell r="B566" t="str">
            <v>Romania</v>
          </cell>
          <cell r="C566" t="str">
            <v>E+</v>
          </cell>
          <cell r="D566">
            <v>20597850.396263801</v>
          </cell>
          <cell r="E566" t="str">
            <v>2013 YE</v>
          </cell>
          <cell r="F566" t="str">
            <v>C</v>
          </cell>
        </row>
        <row r="567">
          <cell r="A567" t="str">
            <v>BRD - Groupe Societe Generale</v>
          </cell>
          <cell r="B567" t="str">
            <v>Romania</v>
          </cell>
          <cell r="C567" t="str">
            <v>E+</v>
          </cell>
          <cell r="D567">
            <v>14813995.056233499</v>
          </cell>
          <cell r="E567" t="str">
            <v>2013 YE</v>
          </cell>
          <cell r="F567" t="str">
            <v>C</v>
          </cell>
        </row>
        <row r="568">
          <cell r="A568" t="str">
            <v>Raiffeisen Bank SA</v>
          </cell>
          <cell r="B568" t="str">
            <v>Romania</v>
          </cell>
          <cell r="C568" t="str">
            <v>D-</v>
          </cell>
          <cell r="D568">
            <v>8316532.4898991203</v>
          </cell>
          <cell r="E568" t="str">
            <v>2013 YE</v>
          </cell>
          <cell r="F568" t="str">
            <v>C</v>
          </cell>
        </row>
        <row r="569">
          <cell r="A569" t="str">
            <v>Absolut Bank</v>
          </cell>
          <cell r="B569" t="str">
            <v>Russia</v>
          </cell>
          <cell r="C569" t="str">
            <v>E+</v>
          </cell>
          <cell r="D569">
            <v>3942696.76198</v>
          </cell>
          <cell r="E569" t="str">
            <v>2013 YE</v>
          </cell>
          <cell r="F569" t="str">
            <v>C</v>
          </cell>
        </row>
        <row r="570">
          <cell r="A570" t="str">
            <v>Ak Bars Bank</v>
          </cell>
          <cell r="B570" t="str">
            <v>Russia</v>
          </cell>
          <cell r="C570" t="str">
            <v>E+</v>
          </cell>
          <cell r="D570">
            <v>10563927.078348299</v>
          </cell>
          <cell r="E570" t="str">
            <v>2013 YE</v>
          </cell>
          <cell r="F570" t="str">
            <v>C</v>
          </cell>
        </row>
        <row r="571">
          <cell r="A571" t="str">
            <v>Akibank</v>
          </cell>
          <cell r="B571" t="str">
            <v>Russia</v>
          </cell>
          <cell r="C571" t="str">
            <v>E+</v>
          </cell>
          <cell r="D571">
            <v>783263.88006272004</v>
          </cell>
          <cell r="E571" t="str">
            <v>2013 YE</v>
          </cell>
          <cell r="F571" t="str">
            <v>C</v>
          </cell>
        </row>
        <row r="572">
          <cell r="A572" t="str">
            <v>Alfa-Bank</v>
          </cell>
          <cell r="B572" t="str">
            <v>Russia</v>
          </cell>
          <cell r="C572" t="str">
            <v>D</v>
          </cell>
          <cell r="D572">
            <v>48647000</v>
          </cell>
          <cell r="E572" t="str">
            <v>2013 YE</v>
          </cell>
          <cell r="F572" t="str">
            <v>C</v>
          </cell>
        </row>
        <row r="573">
          <cell r="A573" t="str">
            <v>Aljba Alliance Commercial Bank</v>
          </cell>
          <cell r="B573" t="str">
            <v>Russia</v>
          </cell>
          <cell r="C573" t="str">
            <v>E+</v>
          </cell>
          <cell r="D573">
            <v>200446.70703091999</v>
          </cell>
          <cell r="E573" t="str">
            <v>2013 YE</v>
          </cell>
          <cell r="F573" t="str">
            <v>C</v>
          </cell>
        </row>
        <row r="574">
          <cell r="A574" t="str">
            <v>Asian - Pacific Bank</v>
          </cell>
          <cell r="B574" t="str">
            <v>Russia</v>
          </cell>
          <cell r="C574" t="str">
            <v>E+</v>
          </cell>
          <cell r="D574">
            <v>3607920.7630606801</v>
          </cell>
          <cell r="E574" t="str">
            <v>2013 YE</v>
          </cell>
          <cell r="F574" t="str">
            <v>C</v>
          </cell>
        </row>
        <row r="575">
          <cell r="A575" t="str">
            <v>Banca Intesa (Russia)</v>
          </cell>
          <cell r="B575" t="str">
            <v>Russia</v>
          </cell>
          <cell r="C575" t="str">
            <v>D-</v>
          </cell>
          <cell r="D575">
            <v>2041617.74428914</v>
          </cell>
          <cell r="E575" t="str">
            <v>2013 YE</v>
          </cell>
          <cell r="F575" t="str">
            <v>C</v>
          </cell>
        </row>
        <row r="576">
          <cell r="A576" t="str">
            <v>Bank of Khanty-Mansiysk, JSC</v>
          </cell>
          <cell r="B576" t="str">
            <v>Russia</v>
          </cell>
          <cell r="C576" t="str">
            <v>E+</v>
          </cell>
          <cell r="D576">
            <v>10974259.9640275</v>
          </cell>
          <cell r="E576" t="str">
            <v>2013 YE</v>
          </cell>
          <cell r="F576" t="str">
            <v>C</v>
          </cell>
        </row>
        <row r="577">
          <cell r="A577" t="str">
            <v>Bank of Moscow</v>
          </cell>
          <cell r="B577" t="str">
            <v>Russia</v>
          </cell>
          <cell r="C577" t="str">
            <v>E+</v>
          </cell>
          <cell r="D577">
            <v>49563539.138478003</v>
          </cell>
          <cell r="E577" t="str">
            <v>2013 YE</v>
          </cell>
          <cell r="F577" t="str">
            <v>C</v>
          </cell>
        </row>
        <row r="578">
          <cell r="A578" t="str">
            <v>Bank Saint-Petersburg OJSC</v>
          </cell>
          <cell r="B578" t="str">
            <v>Russia</v>
          </cell>
          <cell r="C578" t="str">
            <v>D-</v>
          </cell>
          <cell r="D578">
            <v>12459597.330932699</v>
          </cell>
          <cell r="E578" t="str">
            <v>2013 YE</v>
          </cell>
          <cell r="F578" t="str">
            <v>C</v>
          </cell>
        </row>
        <row r="579">
          <cell r="A579" t="str">
            <v>Bank Uralsib</v>
          </cell>
          <cell r="B579" t="str">
            <v>Russia</v>
          </cell>
          <cell r="C579" t="str">
            <v>E+</v>
          </cell>
          <cell r="D579">
            <v>11970451.684699301</v>
          </cell>
          <cell r="E579" t="str">
            <v>2013 YE</v>
          </cell>
          <cell r="F579" t="str">
            <v>C</v>
          </cell>
        </row>
        <row r="580">
          <cell r="A580" t="str">
            <v>Bank Uralsky Financial House</v>
          </cell>
          <cell r="B580" t="str">
            <v>Russia</v>
          </cell>
          <cell r="C580" t="str">
            <v>E+</v>
          </cell>
          <cell r="D580">
            <v>771489.80682527996</v>
          </cell>
          <cell r="E580" t="str">
            <v>2013 YE</v>
          </cell>
          <cell r="F580" t="str">
            <v>C</v>
          </cell>
        </row>
        <row r="581">
          <cell r="A581" t="str">
            <v>Bank VTB, JSC</v>
          </cell>
          <cell r="B581" t="str">
            <v>Russia</v>
          </cell>
          <cell r="C581" t="str">
            <v>D-</v>
          </cell>
          <cell r="D581">
            <v>266844219.59</v>
          </cell>
          <cell r="E581" t="str">
            <v>2013 YE</v>
          </cell>
          <cell r="F581" t="str">
            <v>C</v>
          </cell>
        </row>
        <row r="582">
          <cell r="A582" t="str">
            <v>CB Renaissance Credit LLC</v>
          </cell>
          <cell r="B582" t="str">
            <v>Russia</v>
          </cell>
          <cell r="C582" t="str">
            <v>E+</v>
          </cell>
          <cell r="D582">
            <v>3412331.9689700999</v>
          </cell>
          <cell r="E582" t="str">
            <v>2013 YE</v>
          </cell>
          <cell r="F582" t="str">
            <v>C</v>
          </cell>
        </row>
        <row r="583">
          <cell r="A583" t="str">
            <v>Center-Invest Bank</v>
          </cell>
          <cell r="B583" t="str">
            <v>Russia</v>
          </cell>
          <cell r="C583" t="str">
            <v>D-</v>
          </cell>
          <cell r="D583">
            <v>2311236.1273293998</v>
          </cell>
          <cell r="E583" t="str">
            <v>2013 YE</v>
          </cell>
          <cell r="F583" t="str">
            <v>C</v>
          </cell>
        </row>
        <row r="584">
          <cell r="A584" t="str">
            <v>CREDIT BANK OF MOSCOW</v>
          </cell>
          <cell r="B584" t="str">
            <v>Russia</v>
          </cell>
          <cell r="C584" t="str">
            <v>E+</v>
          </cell>
          <cell r="D584">
            <v>13822342.443272499</v>
          </cell>
          <cell r="E584" t="str">
            <v>2013 YE</v>
          </cell>
          <cell r="F584" t="str">
            <v>C</v>
          </cell>
        </row>
        <row r="585">
          <cell r="A585" t="str">
            <v>Credit Europe Bank Ltd.</v>
          </cell>
          <cell r="B585" t="str">
            <v>Russia</v>
          </cell>
          <cell r="C585" t="str">
            <v>E+</v>
          </cell>
          <cell r="D585">
            <v>4629379.7417959999</v>
          </cell>
          <cell r="E585" t="str">
            <v>2013 YE</v>
          </cell>
          <cell r="F585" t="str">
            <v>C</v>
          </cell>
        </row>
        <row r="586">
          <cell r="A586" t="str">
            <v>DeltaCredit Bank</v>
          </cell>
          <cell r="B586" t="str">
            <v>Russia</v>
          </cell>
          <cell r="C586" t="str">
            <v>D</v>
          </cell>
          <cell r="D586">
            <v>3065261.3246264998</v>
          </cell>
          <cell r="E586" t="str">
            <v>2013 YE</v>
          </cell>
          <cell r="F586" t="str">
            <v>C</v>
          </cell>
        </row>
        <row r="587">
          <cell r="A587" t="str">
            <v>Derzhava</v>
          </cell>
          <cell r="B587" t="str">
            <v>Russia</v>
          </cell>
          <cell r="C587" t="str">
            <v>E+</v>
          </cell>
          <cell r="D587">
            <v>625746.24089065997</v>
          </cell>
          <cell r="E587" t="str">
            <v>2013 YE</v>
          </cell>
          <cell r="F587" t="str">
            <v>C</v>
          </cell>
        </row>
        <row r="588">
          <cell r="A588" t="str">
            <v>Evrofinance Mosnarbank</v>
          </cell>
          <cell r="B588" t="str">
            <v>Russia</v>
          </cell>
          <cell r="C588" t="str">
            <v>E+</v>
          </cell>
          <cell r="D588">
            <v>1650955.70699172</v>
          </cell>
          <cell r="E588" t="str">
            <v>2013 YE</v>
          </cell>
          <cell r="F588" t="str">
            <v>C</v>
          </cell>
        </row>
        <row r="589">
          <cell r="A589" t="str">
            <v>Far Eastern Bank</v>
          </cell>
          <cell r="B589" t="str">
            <v>Russia</v>
          </cell>
          <cell r="C589" t="str">
            <v>E+</v>
          </cell>
          <cell r="D589">
            <v>791371.27604797995</v>
          </cell>
          <cell r="E589" t="str">
            <v>2013 YE</v>
          </cell>
          <cell r="F589" t="str">
            <v>C</v>
          </cell>
        </row>
        <row r="590">
          <cell r="A590" t="str">
            <v>Finprombank</v>
          </cell>
          <cell r="B590" t="str">
            <v>Russia</v>
          </cell>
          <cell r="C590" t="str">
            <v>E+</v>
          </cell>
          <cell r="D590">
            <v>935394.72613337997</v>
          </cell>
          <cell r="E590" t="str">
            <v>2013 YE</v>
          </cell>
          <cell r="F590" t="str">
            <v>U</v>
          </cell>
        </row>
        <row r="591">
          <cell r="A591" t="str">
            <v>First Czech Russian Bank</v>
          </cell>
          <cell r="B591" t="str">
            <v>Russia</v>
          </cell>
          <cell r="C591" t="str">
            <v>E+</v>
          </cell>
          <cell r="D591">
            <v>771972.73445493996</v>
          </cell>
          <cell r="E591" t="str">
            <v>2013 YE</v>
          </cell>
          <cell r="F591" t="str">
            <v>C</v>
          </cell>
        </row>
        <row r="592">
          <cell r="A592" t="str">
            <v>Gazprombank</v>
          </cell>
          <cell r="B592" t="str">
            <v>Russia</v>
          </cell>
          <cell r="C592" t="str">
            <v>D-</v>
          </cell>
          <cell r="D592">
            <v>110985405.93719999</v>
          </cell>
          <cell r="E592" t="str">
            <v>2013 YE</v>
          </cell>
          <cell r="F592" t="str">
            <v>C</v>
          </cell>
        </row>
        <row r="593">
          <cell r="A593" t="str">
            <v>Home Credit &amp; Finance Bank</v>
          </cell>
          <cell r="B593" t="str">
            <v>Russia</v>
          </cell>
          <cell r="C593" t="str">
            <v>D-</v>
          </cell>
          <cell r="D593">
            <v>10923129.73876</v>
          </cell>
          <cell r="E593" t="str">
            <v>2013 YE</v>
          </cell>
          <cell r="F593" t="str">
            <v>C</v>
          </cell>
        </row>
        <row r="594">
          <cell r="A594" t="str">
            <v>IBA-Moscow</v>
          </cell>
          <cell r="B594" t="str">
            <v>Russia</v>
          </cell>
          <cell r="C594" t="str">
            <v>E+</v>
          </cell>
          <cell r="D594">
            <v>1017508.3087526601</v>
          </cell>
          <cell r="E594" t="str">
            <v>2013 YE</v>
          </cell>
          <cell r="F594" t="str">
            <v>C</v>
          </cell>
        </row>
        <row r="595">
          <cell r="A595" t="str">
            <v>ING Bank Eurasia</v>
          </cell>
          <cell r="B595" t="str">
            <v>Russia</v>
          </cell>
          <cell r="C595" t="str">
            <v>D</v>
          </cell>
          <cell r="D595">
            <v>5857453.4441295797</v>
          </cell>
          <cell r="E595" t="str">
            <v>2013 YE</v>
          </cell>
          <cell r="F595" t="str">
            <v>C</v>
          </cell>
        </row>
        <row r="596">
          <cell r="A596" t="str">
            <v>International Financial Club</v>
          </cell>
          <cell r="B596" t="str">
            <v>Russia</v>
          </cell>
          <cell r="C596" t="str">
            <v>E+</v>
          </cell>
          <cell r="D596">
            <v>1959723.36437428</v>
          </cell>
          <cell r="E596" t="str">
            <v>2013 YE</v>
          </cell>
          <cell r="F596" t="str">
            <v>C</v>
          </cell>
        </row>
        <row r="597">
          <cell r="A597" t="str">
            <v>Interprombank, JSCB</v>
          </cell>
          <cell r="B597" t="str">
            <v>Russia</v>
          </cell>
          <cell r="C597" t="str">
            <v>E+</v>
          </cell>
          <cell r="D597">
            <v>1019201.82691152</v>
          </cell>
          <cell r="E597" t="str">
            <v>2013 YE</v>
          </cell>
          <cell r="F597" t="str">
            <v>C</v>
          </cell>
        </row>
        <row r="598">
          <cell r="A598" t="str">
            <v>Investment Trade Bank</v>
          </cell>
          <cell r="B598" t="str">
            <v>Russia</v>
          </cell>
          <cell r="C598" t="str">
            <v>E+</v>
          </cell>
          <cell r="D598">
            <v>3857464.2501964001</v>
          </cell>
          <cell r="E598" t="str">
            <v>2013 YE</v>
          </cell>
          <cell r="F598" t="str">
            <v>C</v>
          </cell>
        </row>
        <row r="599">
          <cell r="A599" t="str">
            <v>Joint Stock Commercial Bank Avangard</v>
          </cell>
          <cell r="B599" t="str">
            <v>Russia</v>
          </cell>
          <cell r="C599" t="str">
            <v>E+</v>
          </cell>
          <cell r="D599">
            <v>3187386.4762749802</v>
          </cell>
          <cell r="E599" t="str">
            <v>2013 YE</v>
          </cell>
          <cell r="F599" t="str">
            <v>C</v>
          </cell>
        </row>
        <row r="600">
          <cell r="A600" t="str">
            <v>JSB Rosbank</v>
          </cell>
          <cell r="B600" t="str">
            <v>Russia</v>
          </cell>
          <cell r="C600" t="str">
            <v>D</v>
          </cell>
          <cell r="D600">
            <v>26297659.891740002</v>
          </cell>
          <cell r="E600" t="str">
            <v>2013 YE</v>
          </cell>
          <cell r="F600" t="str">
            <v>C</v>
          </cell>
        </row>
        <row r="601">
          <cell r="A601" t="str">
            <v>Kedr Bank</v>
          </cell>
          <cell r="B601" t="str">
            <v>Russia</v>
          </cell>
          <cell r="C601" t="str">
            <v>E+</v>
          </cell>
          <cell r="D601">
            <v>881878.92541131994</v>
          </cell>
          <cell r="E601" t="str">
            <v>2013 YE</v>
          </cell>
          <cell r="F601" t="str">
            <v>C</v>
          </cell>
        </row>
        <row r="602">
          <cell r="A602" t="str">
            <v>Locko-bank</v>
          </cell>
          <cell r="B602" t="str">
            <v>Russia</v>
          </cell>
          <cell r="C602" t="str">
            <v>E+</v>
          </cell>
          <cell r="D602">
            <v>2425421.2597626201</v>
          </cell>
          <cell r="E602" t="str">
            <v>2013 YE</v>
          </cell>
          <cell r="F602" t="str">
            <v>C</v>
          </cell>
        </row>
        <row r="603">
          <cell r="A603" t="str">
            <v>Maritime Bank</v>
          </cell>
          <cell r="B603" t="str">
            <v>Russia</v>
          </cell>
          <cell r="C603" t="str">
            <v>E+</v>
          </cell>
          <cell r="D603">
            <v>584189.35822439997</v>
          </cell>
          <cell r="E603" t="str">
            <v>2013 YE</v>
          </cell>
          <cell r="F603" t="str">
            <v>C</v>
          </cell>
        </row>
        <row r="604">
          <cell r="A604" t="str">
            <v>MDM Bank</v>
          </cell>
          <cell r="B604" t="str">
            <v>Russia</v>
          </cell>
          <cell r="C604" t="str">
            <v>E+</v>
          </cell>
          <cell r="D604">
            <v>8146653.4458600003</v>
          </cell>
          <cell r="E604" t="str">
            <v>2013 YE</v>
          </cell>
          <cell r="F604" t="str">
            <v>C</v>
          </cell>
        </row>
        <row r="605">
          <cell r="A605" t="str">
            <v>Metallurgical Commercial Bank</v>
          </cell>
          <cell r="B605" t="str">
            <v>Russia</v>
          </cell>
          <cell r="C605" t="str">
            <v>E+</v>
          </cell>
          <cell r="D605">
            <v>1264024.8022189999</v>
          </cell>
          <cell r="E605" t="str">
            <v>2013 YE</v>
          </cell>
          <cell r="F605" t="str">
            <v>C</v>
          </cell>
        </row>
        <row r="606">
          <cell r="A606" t="str">
            <v>Metkombank</v>
          </cell>
          <cell r="B606" t="str">
            <v>Russia</v>
          </cell>
          <cell r="C606" t="str">
            <v>E+</v>
          </cell>
          <cell r="D606">
            <v>1447309.8821075801</v>
          </cell>
          <cell r="E606" t="str">
            <v>2013 YE</v>
          </cell>
          <cell r="F606" t="str">
            <v>C</v>
          </cell>
        </row>
        <row r="607">
          <cell r="A607" t="str">
            <v>Moscow Mortgage Agency</v>
          </cell>
          <cell r="B607" t="str">
            <v>Russia</v>
          </cell>
          <cell r="C607" t="str">
            <v>E+</v>
          </cell>
          <cell r="D607">
            <v>496954.59422164003</v>
          </cell>
          <cell r="E607" t="str">
            <v>2013 YE</v>
          </cell>
          <cell r="F607" t="str">
            <v>C</v>
          </cell>
        </row>
        <row r="608">
          <cell r="A608" t="str">
            <v>MTS Bank, Open Joint Stock Company</v>
          </cell>
          <cell r="B608" t="str">
            <v>Russia</v>
          </cell>
          <cell r="C608" t="str">
            <v>E+</v>
          </cell>
          <cell r="D608">
            <v>6808954.5020865202</v>
          </cell>
          <cell r="E608" t="str">
            <v>2013 YE</v>
          </cell>
          <cell r="F608" t="str">
            <v>C</v>
          </cell>
        </row>
        <row r="609">
          <cell r="A609" t="str">
            <v>National Factoring Company</v>
          </cell>
          <cell r="B609" t="str">
            <v>Russia</v>
          </cell>
          <cell r="C609" t="str">
            <v>E+</v>
          </cell>
          <cell r="D609">
            <v>458745.09479468002</v>
          </cell>
          <cell r="E609" t="str">
            <v>2013 YE</v>
          </cell>
          <cell r="F609" t="str">
            <v>U</v>
          </cell>
        </row>
        <row r="610">
          <cell r="A610" t="str">
            <v>National Standard Bank</v>
          </cell>
          <cell r="B610" t="str">
            <v>Russia</v>
          </cell>
          <cell r="C610" t="str">
            <v>E+</v>
          </cell>
          <cell r="D610">
            <v>1844684.76257476</v>
          </cell>
          <cell r="E610" t="str">
            <v>2013 YE</v>
          </cell>
          <cell r="F610" t="str">
            <v>C</v>
          </cell>
        </row>
        <row r="611">
          <cell r="A611" t="str">
            <v>NBD Bank</v>
          </cell>
          <cell r="B611" t="str">
            <v>Russia</v>
          </cell>
          <cell r="C611" t="str">
            <v>E+</v>
          </cell>
          <cell r="D611">
            <v>504418.07655663998</v>
          </cell>
          <cell r="E611" t="str">
            <v>2013 YE</v>
          </cell>
          <cell r="F611" t="str">
            <v>C</v>
          </cell>
        </row>
        <row r="612">
          <cell r="A612" t="str">
            <v>NK Bank</v>
          </cell>
          <cell r="B612" t="str">
            <v>Russia</v>
          </cell>
          <cell r="C612" t="str">
            <v>E+</v>
          </cell>
          <cell r="D612">
            <v>378083.03395697998</v>
          </cell>
          <cell r="E612" t="str">
            <v>2013 YE</v>
          </cell>
          <cell r="F612" t="str">
            <v>C</v>
          </cell>
        </row>
        <row r="613">
          <cell r="A613" t="str">
            <v>NOTA BANK</v>
          </cell>
          <cell r="B613" t="str">
            <v>Russia</v>
          </cell>
          <cell r="C613" t="str">
            <v>E+</v>
          </cell>
          <cell r="D613">
            <v>2848380.1360064</v>
          </cell>
          <cell r="E613" t="str">
            <v>2013 YE</v>
          </cell>
          <cell r="F613" t="str">
            <v>C</v>
          </cell>
        </row>
        <row r="614">
          <cell r="A614" t="str">
            <v>Novikombank JSC Bank</v>
          </cell>
          <cell r="B614" t="str">
            <v>Russia</v>
          </cell>
          <cell r="C614" t="str">
            <v>E+</v>
          </cell>
          <cell r="D614">
            <v>5130696.7528545</v>
          </cell>
          <cell r="E614" t="str">
            <v>2013 YE</v>
          </cell>
          <cell r="F614" t="str">
            <v>C</v>
          </cell>
        </row>
        <row r="615">
          <cell r="A615" t="str">
            <v>NS Bank</v>
          </cell>
          <cell r="B615" t="str">
            <v>Russia</v>
          </cell>
          <cell r="C615" t="str">
            <v>E+</v>
          </cell>
          <cell r="D615">
            <v>1300783.9362857</v>
          </cell>
          <cell r="E615" t="str">
            <v>2013 YE</v>
          </cell>
          <cell r="F615" t="str">
            <v>C</v>
          </cell>
        </row>
        <row r="616">
          <cell r="A616" t="str">
            <v>Otkritie Financial Corporation Bank OJSC</v>
          </cell>
          <cell r="B616" t="str">
            <v>Russia</v>
          </cell>
          <cell r="C616" t="str">
            <v>D-</v>
          </cell>
          <cell r="D616">
            <v>41967473.099140003</v>
          </cell>
          <cell r="E616" t="str">
            <v>2013 YE</v>
          </cell>
          <cell r="F616" t="str">
            <v>C</v>
          </cell>
        </row>
        <row r="617">
          <cell r="A617" t="str">
            <v>OTP Bank (Russia), OJSC</v>
          </cell>
          <cell r="B617" t="str">
            <v>Russia</v>
          </cell>
          <cell r="C617" t="str">
            <v>D-</v>
          </cell>
          <cell r="D617">
            <v>4373715.9556884598</v>
          </cell>
          <cell r="E617" t="str">
            <v>2013 YE</v>
          </cell>
          <cell r="F617" t="str">
            <v>C</v>
          </cell>
        </row>
        <row r="618">
          <cell r="A618" t="str">
            <v>Petersburg Social Commercial Bank</v>
          </cell>
          <cell r="B618" t="str">
            <v>Russia</v>
          </cell>
          <cell r="C618" t="str">
            <v>E+</v>
          </cell>
          <cell r="D618">
            <v>518099.87978640001</v>
          </cell>
          <cell r="E618" t="str">
            <v>2013 YE</v>
          </cell>
          <cell r="F618" t="str">
            <v>C</v>
          </cell>
        </row>
        <row r="619">
          <cell r="A619" t="str">
            <v>Petrocommerce Bank (OJSC)</v>
          </cell>
          <cell r="B619" t="str">
            <v>Russia</v>
          </cell>
          <cell r="C619" t="str">
            <v>E+</v>
          </cell>
          <cell r="D619">
            <v>7271889.4330521198</v>
          </cell>
          <cell r="E619" t="str">
            <v>2013 YE</v>
          </cell>
          <cell r="F619" t="str">
            <v>C</v>
          </cell>
        </row>
        <row r="620">
          <cell r="A620" t="str">
            <v>ProbusinessBank</v>
          </cell>
          <cell r="B620" t="str">
            <v>Russia</v>
          </cell>
          <cell r="C620" t="str">
            <v>E+</v>
          </cell>
          <cell r="D620">
            <v>5222326.7395410398</v>
          </cell>
          <cell r="E620" t="str">
            <v>2013 YE</v>
          </cell>
          <cell r="F620" t="str">
            <v>C</v>
          </cell>
        </row>
        <row r="621">
          <cell r="A621" t="str">
            <v>Promsvyazbank</v>
          </cell>
          <cell r="B621" t="str">
            <v>Russia</v>
          </cell>
          <cell r="C621" t="str">
            <v>D-</v>
          </cell>
          <cell r="D621">
            <v>22492303.377579998</v>
          </cell>
          <cell r="E621" t="str">
            <v>2013 YE</v>
          </cell>
          <cell r="F621" t="str">
            <v>C</v>
          </cell>
        </row>
        <row r="622">
          <cell r="A622" t="str">
            <v>Rosenergobank</v>
          </cell>
          <cell r="B622" t="str">
            <v>Russia</v>
          </cell>
          <cell r="C622" t="str">
            <v>E+</v>
          </cell>
          <cell r="D622">
            <v>1013464.7294465801</v>
          </cell>
          <cell r="E622" t="str">
            <v>2013 YE</v>
          </cell>
          <cell r="F622" t="str">
            <v>C</v>
          </cell>
        </row>
        <row r="623">
          <cell r="A623" t="str">
            <v>Rosevrobank</v>
          </cell>
          <cell r="B623" t="str">
            <v>Russia</v>
          </cell>
          <cell r="C623" t="str">
            <v>E+</v>
          </cell>
          <cell r="D623">
            <v>3868637.83644736</v>
          </cell>
          <cell r="E623" t="str">
            <v>2013 YE</v>
          </cell>
          <cell r="F623" t="str">
            <v>C</v>
          </cell>
        </row>
        <row r="624">
          <cell r="A624" t="str">
            <v>Rosgosstrakh Bank OJSC</v>
          </cell>
          <cell r="B624" t="str">
            <v>Russia</v>
          </cell>
          <cell r="C624" t="str">
            <v>E+</v>
          </cell>
          <cell r="D624">
            <v>3614910.2648151801</v>
          </cell>
          <cell r="E624" t="str">
            <v>2013 YE</v>
          </cell>
          <cell r="F624" t="str">
            <v>C</v>
          </cell>
        </row>
        <row r="625">
          <cell r="A625" t="str">
            <v>Rusfinance Bank</v>
          </cell>
          <cell r="B625" t="str">
            <v>Russia</v>
          </cell>
          <cell r="C625" t="str">
            <v>E+</v>
          </cell>
          <cell r="D625">
            <v>3306000.9153887802</v>
          </cell>
          <cell r="E625" t="str">
            <v>2013 YE</v>
          </cell>
          <cell r="F625" t="str">
            <v>U</v>
          </cell>
        </row>
        <row r="626">
          <cell r="A626" t="str">
            <v>Russian Agricultural Bank</v>
          </cell>
          <cell r="B626" t="str">
            <v>Russia</v>
          </cell>
          <cell r="C626" t="str">
            <v>E+</v>
          </cell>
          <cell r="D626">
            <v>50844923.954960003</v>
          </cell>
          <cell r="E626" t="str">
            <v>2013 YE</v>
          </cell>
          <cell r="F626" t="str">
            <v>C</v>
          </cell>
        </row>
        <row r="627">
          <cell r="A627" t="str">
            <v>Russian Regional Development Bank</v>
          </cell>
          <cell r="B627" t="str">
            <v>Russia</v>
          </cell>
          <cell r="C627" t="str">
            <v>E+</v>
          </cell>
          <cell r="D627">
            <v>3277405.0507163801</v>
          </cell>
          <cell r="E627" t="str">
            <v>2013 YE</v>
          </cell>
          <cell r="F627" t="str">
            <v>C</v>
          </cell>
        </row>
        <row r="628">
          <cell r="A628" t="str">
            <v>Russian Standard Bank</v>
          </cell>
          <cell r="B628" t="str">
            <v>Russia</v>
          </cell>
          <cell r="C628" t="str">
            <v>E+</v>
          </cell>
          <cell r="D628">
            <v>11546592.990940001</v>
          </cell>
          <cell r="E628" t="str">
            <v>2013 YE</v>
          </cell>
          <cell r="F628" t="str">
            <v>C</v>
          </cell>
        </row>
        <row r="629">
          <cell r="A629" t="str">
            <v>SB Bank</v>
          </cell>
          <cell r="B629" t="str">
            <v>Russia</v>
          </cell>
          <cell r="C629" t="str">
            <v>E+</v>
          </cell>
          <cell r="D629">
            <v>1960124.12522594</v>
          </cell>
          <cell r="E629" t="str">
            <v>2013 YE</v>
          </cell>
          <cell r="F629" t="str">
            <v>C</v>
          </cell>
        </row>
        <row r="630">
          <cell r="A630" t="str">
            <v>Sberbank</v>
          </cell>
          <cell r="B630" t="str">
            <v>Russia</v>
          </cell>
          <cell r="C630" t="str">
            <v>D+</v>
          </cell>
          <cell r="D630">
            <v>554178399.04200006</v>
          </cell>
          <cell r="E630" t="str">
            <v>2013 YE</v>
          </cell>
          <cell r="F630" t="str">
            <v>C</v>
          </cell>
        </row>
        <row r="631">
          <cell r="A631" t="str">
            <v>SKB-Bank</v>
          </cell>
          <cell r="B631" t="str">
            <v>Russia</v>
          </cell>
          <cell r="C631" t="str">
            <v>E+</v>
          </cell>
          <cell r="D631">
            <v>3586920.0910252002</v>
          </cell>
          <cell r="E631" t="str">
            <v>2013 YE</v>
          </cell>
          <cell r="F631" t="str">
            <v>C</v>
          </cell>
        </row>
        <row r="632">
          <cell r="A632" t="str">
            <v>Tatfondbank</v>
          </cell>
          <cell r="B632" t="str">
            <v>Russia</v>
          </cell>
          <cell r="C632" t="str">
            <v>E+</v>
          </cell>
          <cell r="D632">
            <v>3718920.7459929399</v>
          </cell>
          <cell r="E632" t="str">
            <v>2013 YE</v>
          </cell>
          <cell r="F632" t="str">
            <v>C</v>
          </cell>
        </row>
        <row r="633">
          <cell r="A633" t="str">
            <v>Tinkoff.Credit Systems</v>
          </cell>
          <cell r="B633" t="str">
            <v>Russia</v>
          </cell>
          <cell r="C633" t="str">
            <v>E+</v>
          </cell>
          <cell r="D633">
            <v>3024637</v>
          </cell>
          <cell r="E633" t="str">
            <v>2013 YE</v>
          </cell>
          <cell r="F633" t="str">
            <v>C</v>
          </cell>
        </row>
        <row r="634">
          <cell r="A634" t="str">
            <v>TranscapitalBank JSC Bank</v>
          </cell>
          <cell r="B634" t="str">
            <v>Russia</v>
          </cell>
          <cell r="C634" t="str">
            <v>E+</v>
          </cell>
          <cell r="D634">
            <v>4287492.8777478598</v>
          </cell>
          <cell r="E634" t="str">
            <v>2013 YE</v>
          </cell>
          <cell r="F634" t="str">
            <v>C</v>
          </cell>
        </row>
        <row r="635">
          <cell r="A635" t="str">
            <v>Vneshprombank</v>
          </cell>
          <cell r="B635" t="str">
            <v>Russia</v>
          </cell>
          <cell r="C635" t="str">
            <v>E+</v>
          </cell>
          <cell r="D635">
            <v>5018247.1349333404</v>
          </cell>
          <cell r="E635" t="str">
            <v>2013 YE</v>
          </cell>
          <cell r="F635" t="str">
            <v>C</v>
          </cell>
        </row>
        <row r="636">
          <cell r="A636" t="str">
            <v>Vostochny Express Bank</v>
          </cell>
          <cell r="B636" t="str">
            <v>Russia</v>
          </cell>
          <cell r="C636" t="str">
            <v>E+</v>
          </cell>
          <cell r="D636">
            <v>6948825.1519153798</v>
          </cell>
          <cell r="E636" t="str">
            <v>2013 YE</v>
          </cell>
          <cell r="F636" t="str">
            <v>C</v>
          </cell>
        </row>
        <row r="637">
          <cell r="A637" t="str">
            <v>Vozrozhdenie Bank</v>
          </cell>
          <cell r="B637" t="str">
            <v>Russia</v>
          </cell>
          <cell r="C637" t="str">
            <v>D-</v>
          </cell>
          <cell r="D637">
            <v>6421364.1328400001</v>
          </cell>
          <cell r="E637" t="str">
            <v>2013 YE</v>
          </cell>
          <cell r="F637" t="str">
            <v>C</v>
          </cell>
        </row>
        <row r="638">
          <cell r="A638" t="str">
            <v>VTB24</v>
          </cell>
          <cell r="B638" t="str">
            <v>Russia</v>
          </cell>
          <cell r="C638" t="str">
            <v>D-</v>
          </cell>
          <cell r="D638">
            <v>62342095.150540002</v>
          </cell>
          <cell r="E638" t="str">
            <v>2013 YE</v>
          </cell>
          <cell r="F638" t="str">
            <v>C</v>
          </cell>
        </row>
        <row r="639">
          <cell r="A639" t="str">
            <v>ZAO Raiffeisenbank</v>
          </cell>
          <cell r="B639" t="str">
            <v>Russia</v>
          </cell>
          <cell r="C639" t="str">
            <v>D+</v>
          </cell>
          <cell r="D639">
            <v>21648576.587011699</v>
          </cell>
          <cell r="E639" t="str">
            <v>2013 YE</v>
          </cell>
          <cell r="F639" t="str">
            <v>C</v>
          </cell>
        </row>
        <row r="640">
          <cell r="A640" t="str">
            <v>Zenit Bank</v>
          </cell>
          <cell r="B640" t="str">
            <v>Russia</v>
          </cell>
          <cell r="C640" t="str">
            <v>D-</v>
          </cell>
          <cell r="D640">
            <v>9125263.0280789807</v>
          </cell>
          <cell r="E640" t="str">
            <v>2013 YE</v>
          </cell>
          <cell r="F640" t="str">
            <v>C</v>
          </cell>
        </row>
        <row r="641">
          <cell r="A641" t="str">
            <v>Al Rajhi Bank</v>
          </cell>
          <cell r="B641" t="str">
            <v>Saudi Arabia</v>
          </cell>
          <cell r="C641" t="str">
            <v>C</v>
          </cell>
          <cell r="D641">
            <v>74623227.737648994</v>
          </cell>
          <cell r="E641" t="str">
            <v>2013 YE</v>
          </cell>
          <cell r="F641" t="str">
            <v>C</v>
          </cell>
        </row>
        <row r="642">
          <cell r="A642" t="str">
            <v>Arab National Bank</v>
          </cell>
          <cell r="B642" t="str">
            <v>Saudi Arabia</v>
          </cell>
          <cell r="C642" t="str">
            <v>C</v>
          </cell>
          <cell r="D642">
            <v>36778366.259550102</v>
          </cell>
          <cell r="E642" t="str">
            <v>2013 YE</v>
          </cell>
          <cell r="F642" t="str">
            <v>C</v>
          </cell>
        </row>
        <row r="643">
          <cell r="A643" t="str">
            <v>Bank AlBilad</v>
          </cell>
          <cell r="B643" t="str">
            <v>Saudi Arabia</v>
          </cell>
          <cell r="C643" t="str">
            <v>C-</v>
          </cell>
          <cell r="D643">
            <v>9685053.2418883592</v>
          </cell>
          <cell r="E643" t="str">
            <v>2013 YE</v>
          </cell>
          <cell r="F643" t="str">
            <v>C</v>
          </cell>
        </row>
        <row r="644">
          <cell r="A644" t="str">
            <v>Bank Al-Jazira</v>
          </cell>
          <cell r="B644" t="str">
            <v>Saudi Arabia</v>
          </cell>
          <cell r="C644" t="str">
            <v>D+</v>
          </cell>
          <cell r="D644">
            <v>15991789.7548654</v>
          </cell>
          <cell r="E644" t="str">
            <v>2013 YE</v>
          </cell>
          <cell r="F644" t="str">
            <v>C</v>
          </cell>
        </row>
        <row r="645">
          <cell r="A645" t="str">
            <v>Banque Saudi Fransi</v>
          </cell>
          <cell r="B645" t="str">
            <v>Saudi Arabia</v>
          </cell>
          <cell r="C645" t="str">
            <v>C+</v>
          </cell>
          <cell r="D645">
            <v>45343005.153287597</v>
          </cell>
          <cell r="E645" t="str">
            <v>2013 YE</v>
          </cell>
          <cell r="F645" t="str">
            <v>C</v>
          </cell>
        </row>
        <row r="646">
          <cell r="A646" t="str">
            <v>National Commercial Bank</v>
          </cell>
          <cell r="B646" t="str">
            <v>Saudi Arabia</v>
          </cell>
          <cell r="C646" t="str">
            <v>C</v>
          </cell>
          <cell r="D646">
            <v>100596017.35358</v>
          </cell>
          <cell r="E646" t="str">
            <v>2013 YE</v>
          </cell>
          <cell r="F646" t="str">
            <v>C</v>
          </cell>
        </row>
        <row r="647">
          <cell r="A647" t="str">
            <v>Riyad Bank</v>
          </cell>
          <cell r="B647" t="str">
            <v>Saudi Arabia</v>
          </cell>
          <cell r="C647" t="str">
            <v>C</v>
          </cell>
          <cell r="D647">
            <v>54725827.196826898</v>
          </cell>
          <cell r="E647" t="str">
            <v>2013 YE</v>
          </cell>
          <cell r="F647" t="str">
            <v>C</v>
          </cell>
        </row>
        <row r="648">
          <cell r="A648" t="str">
            <v>Samba Financial Group</v>
          </cell>
          <cell r="B648" t="str">
            <v>Saudi Arabia</v>
          </cell>
          <cell r="C648" t="str">
            <v>C+</v>
          </cell>
          <cell r="D648">
            <v>54669873.911327399</v>
          </cell>
          <cell r="E648" t="str">
            <v>2013 YE</v>
          </cell>
          <cell r="F648" t="str">
            <v>C</v>
          </cell>
        </row>
        <row r="649">
          <cell r="A649" t="str">
            <v>Saudi British Bank</v>
          </cell>
          <cell r="B649" t="str">
            <v>Saudi Arabia</v>
          </cell>
          <cell r="C649" t="str">
            <v>C+</v>
          </cell>
          <cell r="D649">
            <v>47274913.587274</v>
          </cell>
          <cell r="E649" t="str">
            <v>2013 YE</v>
          </cell>
          <cell r="F649" t="str">
            <v>C</v>
          </cell>
        </row>
        <row r="650">
          <cell r="A650" t="str">
            <v>Saudi Hollandi Bank</v>
          </cell>
          <cell r="B650" t="str">
            <v>Saudi Arabia</v>
          </cell>
          <cell r="C650" t="str">
            <v>C-</v>
          </cell>
          <cell r="D650">
            <v>21455628.2172089</v>
          </cell>
          <cell r="E650" t="str">
            <v>2013 YE</v>
          </cell>
          <cell r="F650" t="str">
            <v>C</v>
          </cell>
        </row>
        <row r="651">
          <cell r="A651" t="str">
            <v>Saudi Investment Bank</v>
          </cell>
          <cell r="B651" t="str">
            <v>Saudi Arabia</v>
          </cell>
          <cell r="C651" t="str">
            <v>C-</v>
          </cell>
          <cell r="D651">
            <v>21462867.8817687</v>
          </cell>
          <cell r="E651" t="str">
            <v>2013 YE</v>
          </cell>
          <cell r="F651" t="str">
            <v>C</v>
          </cell>
        </row>
        <row r="652">
          <cell r="A652" t="str">
            <v>Bank of Singapore Limited</v>
          </cell>
          <cell r="B652" t="str">
            <v>Singapore</v>
          </cell>
          <cell r="C652" t="str">
            <v>C</v>
          </cell>
          <cell r="D652">
            <v>14738680</v>
          </cell>
          <cell r="E652" t="str">
            <v>2013 YE</v>
          </cell>
          <cell r="F652" t="str">
            <v>C</v>
          </cell>
        </row>
        <row r="653">
          <cell r="A653" t="str">
            <v>DBS Bank Ltd.</v>
          </cell>
          <cell r="B653" t="str">
            <v>Singapore</v>
          </cell>
          <cell r="C653" t="str">
            <v>B</v>
          </cell>
          <cell r="D653">
            <v>318408837.31880999</v>
          </cell>
          <cell r="E653" t="str">
            <v>2013 YE</v>
          </cell>
          <cell r="F653" t="str">
            <v>C</v>
          </cell>
        </row>
        <row r="654">
          <cell r="A654" t="str">
            <v>Oversea-Chinese Banking Corp Ltd</v>
          </cell>
          <cell r="B654" t="str">
            <v>Singapore</v>
          </cell>
          <cell r="C654" t="str">
            <v>B</v>
          </cell>
          <cell r="D654">
            <v>268056695.16490099</v>
          </cell>
          <cell r="E654" t="str">
            <v>2013 YE</v>
          </cell>
          <cell r="F654" t="str">
            <v>C</v>
          </cell>
        </row>
        <row r="655">
          <cell r="A655" t="str">
            <v>United Overseas Bank Limited</v>
          </cell>
          <cell r="B655" t="str">
            <v>Singapore</v>
          </cell>
          <cell r="C655" t="str">
            <v>B</v>
          </cell>
          <cell r="D655">
            <v>225114103.90076599</v>
          </cell>
          <cell r="E655" t="str">
            <v>2013 YE</v>
          </cell>
          <cell r="F655" t="str">
            <v>C</v>
          </cell>
        </row>
        <row r="656">
          <cell r="A656" t="str">
            <v>Ceskoslovenska obchodna banka (Slovakia)</v>
          </cell>
          <cell r="B656" t="str">
            <v>Slovak Republic</v>
          </cell>
          <cell r="C656" t="str">
            <v>D</v>
          </cell>
          <cell r="D656">
            <v>8659963.92325419</v>
          </cell>
          <cell r="E656" t="str">
            <v>2013 YE</v>
          </cell>
          <cell r="F656" t="str">
            <v>C</v>
          </cell>
        </row>
        <row r="657">
          <cell r="A657" t="str">
            <v>Tatra banka, a.s.</v>
          </cell>
          <cell r="B657" t="str">
            <v>Slovak Republic</v>
          </cell>
          <cell r="C657" t="str">
            <v>C-</v>
          </cell>
          <cell r="D657">
            <v>13047125.6513496</v>
          </cell>
          <cell r="E657" t="str">
            <v>2013 YE</v>
          </cell>
          <cell r="F657" t="str">
            <v>C</v>
          </cell>
        </row>
        <row r="658">
          <cell r="A658" t="str">
            <v>Vseobecna uverova banka, a.s.</v>
          </cell>
          <cell r="B658" t="str">
            <v>Slovak Republic</v>
          </cell>
          <cell r="C658" t="str">
            <v>C-</v>
          </cell>
          <cell r="D658">
            <v>15924079.5813879</v>
          </cell>
          <cell r="E658" t="str">
            <v>2013 YE</v>
          </cell>
          <cell r="F658" t="str">
            <v>C</v>
          </cell>
        </row>
        <row r="659">
          <cell r="A659" t="str">
            <v>Abanka Vipa d.d.</v>
          </cell>
          <cell r="B659" t="str">
            <v>Slovenia</v>
          </cell>
          <cell r="C659" t="str">
            <v>E</v>
          </cell>
          <cell r="D659">
            <v>4200522.25226973</v>
          </cell>
          <cell r="E659" t="str">
            <v>2013 YE</v>
          </cell>
          <cell r="F659" t="str">
            <v>C</v>
          </cell>
        </row>
        <row r="660">
          <cell r="A660" t="str">
            <v>Nova Kreditna banka Maribor d.d.</v>
          </cell>
          <cell r="B660" t="str">
            <v>Slovenia</v>
          </cell>
          <cell r="C660" t="str">
            <v>E</v>
          </cell>
          <cell r="D660">
            <v>6628993.2950346302</v>
          </cell>
          <cell r="E660" t="str">
            <v>2013 YE</v>
          </cell>
          <cell r="F660" t="str">
            <v>C</v>
          </cell>
        </row>
        <row r="661">
          <cell r="A661" t="str">
            <v>Nova Ljubljanska banka d.d.</v>
          </cell>
          <cell r="B661" t="str">
            <v>Slovenia</v>
          </cell>
          <cell r="C661" t="str">
            <v>E</v>
          </cell>
          <cell r="D661">
            <v>17210679.100115899</v>
          </cell>
          <cell r="E661" t="str">
            <v>2013 YE</v>
          </cell>
          <cell r="F661" t="str">
            <v>C</v>
          </cell>
        </row>
        <row r="662">
          <cell r="A662" t="str">
            <v>ABSA Bank Limited</v>
          </cell>
          <cell r="B662" t="str">
            <v>South Africa</v>
          </cell>
          <cell r="C662" t="str">
            <v>C-</v>
          </cell>
          <cell r="D662">
            <v>75366609.199090004</v>
          </cell>
          <cell r="E662" t="str">
            <v>2013 YE</v>
          </cell>
          <cell r="F662" t="str">
            <v>C</v>
          </cell>
        </row>
        <row r="663">
          <cell r="A663" t="str">
            <v>Capitec Bank Limited</v>
          </cell>
          <cell r="B663" t="str">
            <v>South Africa</v>
          </cell>
          <cell r="C663" t="str">
            <v>D</v>
          </cell>
          <cell r="D663">
            <v>4299904.6440447001</v>
          </cell>
          <cell r="E663" t="str">
            <v>2013 YE</v>
          </cell>
          <cell r="F663" t="str">
            <v>C</v>
          </cell>
        </row>
        <row r="664">
          <cell r="A664" t="str">
            <v>FirstRand Bank Limited</v>
          </cell>
          <cell r="B664" t="str">
            <v>South Africa</v>
          </cell>
          <cell r="C664" t="str">
            <v>C-</v>
          </cell>
          <cell r="D664">
            <v>78829580.350380003</v>
          </cell>
          <cell r="E664" t="str">
            <v>2013 YE</v>
          </cell>
          <cell r="F664" t="str">
            <v>C</v>
          </cell>
        </row>
        <row r="665">
          <cell r="A665" t="str">
            <v>Nedbank Limited</v>
          </cell>
          <cell r="B665" t="str">
            <v>South Africa</v>
          </cell>
          <cell r="C665" t="str">
            <v>C-</v>
          </cell>
          <cell r="D665">
            <v>66753075.112450004</v>
          </cell>
          <cell r="E665" t="str">
            <v>2013 YE</v>
          </cell>
          <cell r="F665" t="str">
            <v>C</v>
          </cell>
        </row>
        <row r="666">
          <cell r="A666" t="str">
            <v>Standard Bank of South Africa</v>
          </cell>
          <cell r="B666" t="str">
            <v>South Africa</v>
          </cell>
          <cell r="C666" t="str">
            <v>C-</v>
          </cell>
          <cell r="D666">
            <v>96992674.994829997</v>
          </cell>
          <cell r="E666" t="str">
            <v>2013 YE</v>
          </cell>
          <cell r="F666" t="str">
            <v>C</v>
          </cell>
        </row>
        <row r="667">
          <cell r="A667" t="str">
            <v>Banco Bilbao Vizcaya Argentaria, S.A.</v>
          </cell>
          <cell r="B667" t="str">
            <v>Spain</v>
          </cell>
          <cell r="C667" t="str">
            <v>C-</v>
          </cell>
          <cell r="D667">
            <v>802754508.21825004</v>
          </cell>
          <cell r="E667" t="str">
            <v>2013 YE</v>
          </cell>
          <cell r="F667" t="str">
            <v>C</v>
          </cell>
        </row>
        <row r="668">
          <cell r="A668" t="str">
            <v>Banco CEISS</v>
          </cell>
          <cell r="B668" t="str">
            <v>Spain</v>
          </cell>
          <cell r="C668" t="str">
            <v>E</v>
          </cell>
          <cell r="D668">
            <v>48954240.070445597</v>
          </cell>
          <cell r="E668" t="str">
            <v>2013 YE</v>
          </cell>
          <cell r="F668" t="str">
            <v>C</v>
          </cell>
        </row>
        <row r="669">
          <cell r="A669" t="str">
            <v>Banco Cooperativo Espanol, S.A.</v>
          </cell>
          <cell r="B669" t="str">
            <v>Spain</v>
          </cell>
          <cell r="C669" t="str">
            <v>D-</v>
          </cell>
          <cell r="D669">
            <v>33432614.604769502</v>
          </cell>
          <cell r="E669" t="str">
            <v>2013 YE</v>
          </cell>
          <cell r="F669" t="str">
            <v>C</v>
          </cell>
        </row>
        <row r="670">
          <cell r="A670" t="str">
            <v>Banco Popular Espanol, S.A.</v>
          </cell>
          <cell r="B670" t="str">
            <v>Spain</v>
          </cell>
          <cell r="C670" t="str">
            <v>E+</v>
          </cell>
          <cell r="D670">
            <v>203731044.249154</v>
          </cell>
          <cell r="E670" t="str">
            <v>2013 YE</v>
          </cell>
          <cell r="F670" t="str">
            <v>C</v>
          </cell>
        </row>
        <row r="671">
          <cell r="A671" t="str">
            <v>Banco Sabadell, S.A.</v>
          </cell>
          <cell r="B671" t="str">
            <v>Spain</v>
          </cell>
          <cell r="C671" t="str">
            <v>D-</v>
          </cell>
          <cell r="D671">
            <v>225212851.34500799</v>
          </cell>
          <cell r="E671" t="str">
            <v>2013 YE</v>
          </cell>
          <cell r="F671" t="str">
            <v>C</v>
          </cell>
        </row>
        <row r="672">
          <cell r="A672" t="str">
            <v>Banco Santander S.A. (Spain)</v>
          </cell>
          <cell r="B672" t="str">
            <v>Spain</v>
          </cell>
          <cell r="C672" t="str">
            <v>C-</v>
          </cell>
          <cell r="D672">
            <v>1537284356.5885799</v>
          </cell>
          <cell r="E672" t="str">
            <v>2013 YE</v>
          </cell>
          <cell r="F672" t="str">
            <v>C</v>
          </cell>
        </row>
        <row r="673">
          <cell r="A673" t="str">
            <v>Bankia, S.A.</v>
          </cell>
          <cell r="B673" t="str">
            <v>Spain</v>
          </cell>
          <cell r="C673" t="str">
            <v>E+</v>
          </cell>
          <cell r="D673">
            <v>346513868.62096399</v>
          </cell>
          <cell r="E673" t="str">
            <v>2013 YE</v>
          </cell>
          <cell r="F673" t="str">
            <v>C</v>
          </cell>
        </row>
        <row r="674">
          <cell r="A674" t="str">
            <v>Bankinter, S.A.</v>
          </cell>
          <cell r="B674" t="str">
            <v>Spain</v>
          </cell>
          <cell r="C674" t="str">
            <v>D+</v>
          </cell>
          <cell r="D674">
            <v>75973739.405394405</v>
          </cell>
          <cell r="E674" t="str">
            <v>2013 YE</v>
          </cell>
          <cell r="F674" t="str">
            <v>C</v>
          </cell>
        </row>
        <row r="675">
          <cell r="A675" t="str">
            <v>Bankoa, S.A</v>
          </cell>
          <cell r="B675" t="str">
            <v>Spain</v>
          </cell>
          <cell r="C675" t="str">
            <v>D-</v>
          </cell>
          <cell r="D675">
            <v>2438257.1862097201</v>
          </cell>
          <cell r="E675" t="str">
            <v>2013 YE</v>
          </cell>
          <cell r="F675" t="str">
            <v>C</v>
          </cell>
        </row>
        <row r="676">
          <cell r="A676" t="str">
            <v>Caixabank</v>
          </cell>
          <cell r="B676" t="str">
            <v>Spain</v>
          </cell>
          <cell r="C676" t="str">
            <v>D+</v>
          </cell>
          <cell r="D676">
            <v>468762715.64119101</v>
          </cell>
          <cell r="E676" t="str">
            <v>2013 YE</v>
          </cell>
          <cell r="F676" t="str">
            <v>C</v>
          </cell>
        </row>
        <row r="677">
          <cell r="A677" t="str">
            <v>Caja Laboral Popular Coop. de Credito</v>
          </cell>
          <cell r="B677" t="str">
            <v>Spain</v>
          </cell>
          <cell r="C677" t="str">
            <v>D+</v>
          </cell>
          <cell r="D677">
            <v>33914774.3923233</v>
          </cell>
          <cell r="E677" t="str">
            <v>2013 YE</v>
          </cell>
          <cell r="F677" t="str">
            <v>C</v>
          </cell>
        </row>
        <row r="678">
          <cell r="A678" t="str">
            <v>Catalunya Banc SA</v>
          </cell>
          <cell r="B678" t="str">
            <v>Spain</v>
          </cell>
          <cell r="C678" t="str">
            <v>E</v>
          </cell>
          <cell r="D678">
            <v>86896277.055159107</v>
          </cell>
          <cell r="E678" t="str">
            <v>2013 YE</v>
          </cell>
          <cell r="F678" t="str">
            <v>C</v>
          </cell>
        </row>
        <row r="679">
          <cell r="A679" t="str">
            <v>CECABANK S.A.</v>
          </cell>
          <cell r="B679" t="str">
            <v>Spain</v>
          </cell>
          <cell r="C679" t="str">
            <v>E+</v>
          </cell>
          <cell r="D679">
            <v>16619503.438352499</v>
          </cell>
          <cell r="E679" t="str">
            <v>2013 YE</v>
          </cell>
          <cell r="F679" t="str">
            <v>C</v>
          </cell>
        </row>
        <row r="680">
          <cell r="A680" t="str">
            <v>Ibercaja Banco SA</v>
          </cell>
          <cell r="B680" t="str">
            <v>Spain</v>
          </cell>
          <cell r="C680" t="str">
            <v>E+</v>
          </cell>
          <cell r="D680">
            <v>86972357.361835897</v>
          </cell>
          <cell r="E680" t="str">
            <v>2013 YE</v>
          </cell>
          <cell r="F680" t="str">
            <v>C</v>
          </cell>
        </row>
        <row r="681">
          <cell r="A681" t="str">
            <v>Kutxabank, S.A.</v>
          </cell>
          <cell r="B681" t="str">
            <v>Spain</v>
          </cell>
          <cell r="C681" t="str">
            <v>D</v>
          </cell>
          <cell r="D681">
            <v>83725974.449842706</v>
          </cell>
          <cell r="E681" t="str">
            <v>2013 YE</v>
          </cell>
          <cell r="F681" t="str">
            <v>C</v>
          </cell>
        </row>
        <row r="682">
          <cell r="A682" t="str">
            <v>Liberbank</v>
          </cell>
          <cell r="B682" t="str">
            <v>Spain</v>
          </cell>
          <cell r="C682" t="str">
            <v>E+</v>
          </cell>
          <cell r="D682">
            <v>61382463.112918697</v>
          </cell>
          <cell r="E682" t="str">
            <v>2013 YE</v>
          </cell>
          <cell r="F682" t="str">
            <v>C</v>
          </cell>
        </row>
        <row r="683">
          <cell r="A683" t="str">
            <v>NCG Banco S.A.</v>
          </cell>
          <cell r="B683" t="str">
            <v>Spain</v>
          </cell>
          <cell r="C683" t="str">
            <v>E</v>
          </cell>
          <cell r="D683">
            <v>72598992.936833307</v>
          </cell>
          <cell r="E683" t="str">
            <v>2013 YE</v>
          </cell>
          <cell r="F683" t="str">
            <v>C</v>
          </cell>
        </row>
        <row r="684">
          <cell r="A684" t="str">
            <v>Santander Consumer Finance S.A.</v>
          </cell>
          <cell r="B684" t="str">
            <v>Spain</v>
          </cell>
          <cell r="C684" t="str">
            <v>C-</v>
          </cell>
          <cell r="D684">
            <v>99354142.384000093</v>
          </cell>
          <cell r="E684" t="str">
            <v>2013 YE</v>
          </cell>
          <cell r="F684" t="str">
            <v>C</v>
          </cell>
        </row>
        <row r="685">
          <cell r="A685" t="str">
            <v>Unicaja Banco</v>
          </cell>
          <cell r="B685" t="str">
            <v>Spain</v>
          </cell>
          <cell r="C685" t="str">
            <v>E+</v>
          </cell>
          <cell r="D685">
            <v>56830349.336719103</v>
          </cell>
          <cell r="E685" t="str">
            <v>2013 YE</v>
          </cell>
          <cell r="F685" t="str">
            <v>C</v>
          </cell>
        </row>
        <row r="686">
          <cell r="A686" t="str">
            <v>Bank of Ceylon</v>
          </cell>
          <cell r="B686" t="str">
            <v>Sri Lanka</v>
          </cell>
          <cell r="C686" t="str">
            <v>E+</v>
          </cell>
          <cell r="D686">
            <v>9371272.1774166599</v>
          </cell>
          <cell r="E686" t="str">
            <v>2013 YE</v>
          </cell>
          <cell r="F686" t="str">
            <v>C</v>
          </cell>
        </row>
        <row r="687">
          <cell r="A687" t="str">
            <v>Hatton National Bank Ltd.</v>
          </cell>
          <cell r="B687" t="str">
            <v>Sri Lanka</v>
          </cell>
          <cell r="C687" t="str">
            <v>E+</v>
          </cell>
          <cell r="D687">
            <v>4016780.2462015199</v>
          </cell>
          <cell r="E687" t="str">
            <v>2013 YE</v>
          </cell>
          <cell r="F687" t="str">
            <v>C</v>
          </cell>
        </row>
        <row r="688">
          <cell r="A688" t="str">
            <v>Lansforsakringar Bank AB (publ)</v>
          </cell>
          <cell r="B688" t="str">
            <v>Sweden</v>
          </cell>
          <cell r="C688" t="str">
            <v>C-</v>
          </cell>
          <cell r="D688">
            <v>33235573.582584001</v>
          </cell>
          <cell r="E688" t="str">
            <v>2013 YE</v>
          </cell>
          <cell r="F688" t="str">
            <v>C</v>
          </cell>
        </row>
        <row r="689">
          <cell r="A689" t="str">
            <v>Nordea Bank AB</v>
          </cell>
          <cell r="B689" t="str">
            <v>Sweden</v>
          </cell>
          <cell r="C689" t="str">
            <v>C</v>
          </cell>
          <cell r="D689">
            <v>776722429.65453005</v>
          </cell>
          <cell r="E689" t="str">
            <v>2013 YE</v>
          </cell>
          <cell r="F689" t="str">
            <v>C</v>
          </cell>
        </row>
        <row r="690">
          <cell r="A690" t="str">
            <v>SEB</v>
          </cell>
          <cell r="B690" t="str">
            <v>Sweden</v>
          </cell>
          <cell r="C690" t="str">
            <v>C-</v>
          </cell>
          <cell r="D690">
            <v>386889101.07011998</v>
          </cell>
          <cell r="E690" t="str">
            <v>2013 YE</v>
          </cell>
          <cell r="F690" t="str">
            <v>C</v>
          </cell>
        </row>
        <row r="691">
          <cell r="A691" t="str">
            <v>SkandiaBanken AB</v>
          </cell>
          <cell r="B691" t="str">
            <v>Sweden</v>
          </cell>
          <cell r="C691" t="str">
            <v>C-</v>
          </cell>
          <cell r="D691">
            <v>15351570.647460001</v>
          </cell>
          <cell r="E691" t="str">
            <v>2013 YE</v>
          </cell>
          <cell r="F691" t="str">
            <v>C</v>
          </cell>
        </row>
        <row r="692">
          <cell r="A692" t="str">
            <v>Svenska Handelsbanken AB</v>
          </cell>
          <cell r="B692" t="str">
            <v>Sweden</v>
          </cell>
          <cell r="C692" t="str">
            <v>C</v>
          </cell>
          <cell r="D692">
            <v>387663242.36508</v>
          </cell>
          <cell r="E692" t="str">
            <v>2013 YE</v>
          </cell>
          <cell r="F692" t="str">
            <v>C</v>
          </cell>
        </row>
        <row r="693">
          <cell r="A693" t="str">
            <v>Swedbank AB</v>
          </cell>
          <cell r="B693" t="str">
            <v>Sweden</v>
          </cell>
          <cell r="C693" t="str">
            <v>C-</v>
          </cell>
          <cell r="D693">
            <v>283499977.64525998</v>
          </cell>
          <cell r="E693" t="str">
            <v>2013 YE</v>
          </cell>
          <cell r="F693" t="str">
            <v>C</v>
          </cell>
        </row>
        <row r="694">
          <cell r="A694" t="str">
            <v>Volvofinans Bank AB</v>
          </cell>
          <cell r="B694" t="str">
            <v>Sweden</v>
          </cell>
          <cell r="C694" t="str">
            <v>D+</v>
          </cell>
          <cell r="D694">
            <v>4649710.1306812204</v>
          </cell>
          <cell r="E694" t="str">
            <v>2013 YE</v>
          </cell>
          <cell r="F694" t="str">
            <v>U</v>
          </cell>
        </row>
        <row r="695">
          <cell r="A695" t="str">
            <v>Bank Julius Baer &amp; Co. Ltd.</v>
          </cell>
          <cell r="B695" t="str">
            <v>Switzerland</v>
          </cell>
          <cell r="C695" t="str">
            <v>C+</v>
          </cell>
          <cell r="D695">
            <v>79553895.624304503</v>
          </cell>
          <cell r="E695" t="str">
            <v>2013 YE</v>
          </cell>
          <cell r="F695" t="str">
            <v>C</v>
          </cell>
        </row>
        <row r="696">
          <cell r="A696" t="str">
            <v>Bank Morgan Stanley AG</v>
          </cell>
          <cell r="B696" t="str">
            <v>Switzerland</v>
          </cell>
          <cell r="C696" t="str">
            <v>D+</v>
          </cell>
          <cell r="D696">
            <v>6125016.0292989304</v>
          </cell>
          <cell r="E696" t="str">
            <v>2013 YE</v>
          </cell>
          <cell r="F696" t="str">
            <v>U</v>
          </cell>
        </row>
        <row r="697">
          <cell r="A697" t="str">
            <v>Bank Vontobel AG</v>
          </cell>
          <cell r="B697" t="str">
            <v>Switzerland</v>
          </cell>
          <cell r="C697" t="str">
            <v>C+</v>
          </cell>
          <cell r="D697">
            <v>14185192.571092701</v>
          </cell>
          <cell r="E697" t="str">
            <v>2013 YE</v>
          </cell>
          <cell r="F697" t="str">
            <v>C</v>
          </cell>
        </row>
        <row r="698">
          <cell r="A698" t="str">
            <v>Banque Cantonale Vaudoise</v>
          </cell>
          <cell r="B698" t="str">
            <v>Switzerland</v>
          </cell>
          <cell r="C698" t="str">
            <v>C</v>
          </cell>
          <cell r="D698">
            <v>45348850.331009999</v>
          </cell>
          <cell r="E698" t="str">
            <v>2013 YE</v>
          </cell>
          <cell r="F698" t="str">
            <v>C</v>
          </cell>
        </row>
        <row r="699">
          <cell r="A699" t="str">
            <v>Berner Kantonalbank AG</v>
          </cell>
          <cell r="B699" t="str">
            <v>Switzerland</v>
          </cell>
          <cell r="C699" t="str">
            <v>C+</v>
          </cell>
          <cell r="D699">
            <v>29304112.022336502</v>
          </cell>
          <cell r="E699" t="str">
            <v>2013 YE</v>
          </cell>
          <cell r="F699" t="str">
            <v>C</v>
          </cell>
        </row>
        <row r="700">
          <cell r="A700" t="str">
            <v>BSI AG</v>
          </cell>
          <cell r="B700" t="str">
            <v>Switzerland</v>
          </cell>
          <cell r="C700" t="str">
            <v>C-</v>
          </cell>
          <cell r="D700">
            <v>21478669.837339099</v>
          </cell>
          <cell r="E700" t="str">
            <v>2013 YE</v>
          </cell>
          <cell r="F700" t="str">
            <v>U</v>
          </cell>
        </row>
        <row r="701">
          <cell r="A701" t="str">
            <v>Clientis AG</v>
          </cell>
          <cell r="B701" t="str">
            <v>Switzerland</v>
          </cell>
          <cell r="C701" t="str">
            <v>C-</v>
          </cell>
          <cell r="D701">
            <v>14441769.8468975</v>
          </cell>
          <cell r="E701" t="str">
            <v>2013 YE</v>
          </cell>
          <cell r="F701" t="str">
            <v>C</v>
          </cell>
        </row>
        <row r="702">
          <cell r="A702" t="str">
            <v>Credit Suisse AG</v>
          </cell>
          <cell r="B702" t="str">
            <v>Switzerland</v>
          </cell>
          <cell r="C702" t="str">
            <v>C-</v>
          </cell>
          <cell r="D702">
            <v>943961321.04551995</v>
          </cell>
          <cell r="E702" t="str">
            <v>2013 YE</v>
          </cell>
          <cell r="F702" t="str">
            <v>C</v>
          </cell>
        </row>
        <row r="703">
          <cell r="A703" t="str">
            <v>EFG Bank</v>
          </cell>
          <cell r="B703" t="str">
            <v>Switzerland</v>
          </cell>
          <cell r="C703" t="str">
            <v>C+</v>
          </cell>
          <cell r="D703">
            <v>18227469.519126002</v>
          </cell>
          <cell r="E703" t="str">
            <v>2013 YE</v>
          </cell>
          <cell r="F703" t="str">
            <v>U</v>
          </cell>
        </row>
        <row r="704">
          <cell r="A704" t="str">
            <v>Raiffeisen Schweiz</v>
          </cell>
          <cell r="B704" t="str">
            <v>Switzerland</v>
          </cell>
          <cell r="C704" t="str">
            <v>C</v>
          </cell>
          <cell r="D704">
            <v>36798613.632413402</v>
          </cell>
          <cell r="E704" t="str">
            <v>2013 YE</v>
          </cell>
          <cell r="F704" t="str">
            <v>C</v>
          </cell>
        </row>
        <row r="705">
          <cell r="A705" t="str">
            <v>St. Galler Kantonalbank</v>
          </cell>
          <cell r="B705" t="str">
            <v>Switzerland</v>
          </cell>
          <cell r="C705" t="str">
            <v>C+</v>
          </cell>
          <cell r="D705">
            <v>31154464.528896298</v>
          </cell>
          <cell r="E705" t="str">
            <v>2013 YE</v>
          </cell>
          <cell r="F705" t="str">
            <v>C</v>
          </cell>
        </row>
        <row r="706">
          <cell r="A706" t="str">
            <v>UBS AG</v>
          </cell>
          <cell r="B706" t="str">
            <v>Switzerland</v>
          </cell>
          <cell r="C706" t="str">
            <v>C-</v>
          </cell>
          <cell r="D706">
            <v>860654411.41832995</v>
          </cell>
          <cell r="E706" t="str">
            <v>2013 YE</v>
          </cell>
          <cell r="F706" t="str">
            <v>C</v>
          </cell>
        </row>
        <row r="707">
          <cell r="A707" t="str">
            <v>Valiant Bank AG</v>
          </cell>
          <cell r="B707" t="str">
            <v>Switzerland</v>
          </cell>
          <cell r="C707" t="str">
            <v>C-</v>
          </cell>
          <cell r="D707">
            <v>28324727.077259202</v>
          </cell>
          <cell r="E707" t="str">
            <v>2013 YE</v>
          </cell>
          <cell r="F707" t="str">
            <v>U</v>
          </cell>
        </row>
        <row r="708">
          <cell r="A708" t="str">
            <v>Zuercher Kantonalbank</v>
          </cell>
          <cell r="B708" t="str">
            <v>Switzerland</v>
          </cell>
          <cell r="C708" t="str">
            <v>C+</v>
          </cell>
          <cell r="D708">
            <v>167906898.47088</v>
          </cell>
          <cell r="E708" t="str">
            <v>2013 YE</v>
          </cell>
          <cell r="F708" t="str">
            <v>C</v>
          </cell>
        </row>
        <row r="709">
          <cell r="A709" t="str">
            <v>Bank of Taiwan</v>
          </cell>
          <cell r="B709" t="str">
            <v>Taiwan</v>
          </cell>
          <cell r="C709" t="str">
            <v>C-</v>
          </cell>
          <cell r="D709">
            <v>142745056.97321299</v>
          </cell>
          <cell r="E709" t="str">
            <v>2013 YE</v>
          </cell>
          <cell r="F709" t="str">
            <v>C</v>
          </cell>
        </row>
        <row r="710">
          <cell r="A710" t="str">
            <v>Cathay United Bank Co., Ltd</v>
          </cell>
          <cell r="B710" t="str">
            <v>Taiwan</v>
          </cell>
          <cell r="C710" t="str">
            <v>C-</v>
          </cell>
          <cell r="D710">
            <v>66661306.667333998</v>
          </cell>
          <cell r="E710" t="str">
            <v>2013 YE</v>
          </cell>
          <cell r="F710" t="str">
            <v>C</v>
          </cell>
        </row>
        <row r="711">
          <cell r="A711" t="str">
            <v>Chang Hwa Commercial Bank</v>
          </cell>
          <cell r="B711" t="str">
            <v>Taiwan</v>
          </cell>
          <cell r="C711" t="str">
            <v>D+</v>
          </cell>
          <cell r="D711">
            <v>57042150.573282503</v>
          </cell>
          <cell r="E711" t="str">
            <v>2013 YE</v>
          </cell>
          <cell r="F711" t="str">
            <v>C</v>
          </cell>
        </row>
        <row r="712">
          <cell r="A712" t="str">
            <v>CTBC Bank Co., Ltd.</v>
          </cell>
          <cell r="B712" t="str">
            <v>Taiwan</v>
          </cell>
          <cell r="C712" t="str">
            <v>C-</v>
          </cell>
          <cell r="D712">
            <v>72318495.494198799</v>
          </cell>
          <cell r="E712" t="str">
            <v>2013 YE</v>
          </cell>
          <cell r="F712" t="str">
            <v>C</v>
          </cell>
        </row>
        <row r="713">
          <cell r="A713" t="str">
            <v>E. Sun Commercial Bank, Ltd.</v>
          </cell>
          <cell r="B713" t="str">
            <v>Taiwan</v>
          </cell>
          <cell r="C713" t="str">
            <v>C-</v>
          </cell>
          <cell r="D713">
            <v>45931296.589282602</v>
          </cell>
          <cell r="E713" t="str">
            <v>2013 YE</v>
          </cell>
          <cell r="F713" t="str">
            <v>C</v>
          </cell>
        </row>
        <row r="714">
          <cell r="A714" t="str">
            <v>First Commercial Bank</v>
          </cell>
          <cell r="B714" t="str">
            <v>Taiwan</v>
          </cell>
          <cell r="C714" t="str">
            <v>D+</v>
          </cell>
          <cell r="D714">
            <v>74041097.565996006</v>
          </cell>
          <cell r="E714" t="str">
            <v>2013 YE</v>
          </cell>
          <cell r="F714" t="str">
            <v>C</v>
          </cell>
        </row>
        <row r="715">
          <cell r="A715" t="str">
            <v>Hua Nan Commercial Bank Ltd.</v>
          </cell>
          <cell r="B715" t="str">
            <v>Taiwan</v>
          </cell>
          <cell r="C715" t="str">
            <v>D+</v>
          </cell>
          <cell r="D715">
            <v>71054557.155076802</v>
          </cell>
          <cell r="E715" t="str">
            <v>2013 YE</v>
          </cell>
          <cell r="F715" t="str">
            <v>C</v>
          </cell>
        </row>
        <row r="716">
          <cell r="A716" t="str">
            <v>Land Bank of Taiwan</v>
          </cell>
          <cell r="B716" t="str">
            <v>Taiwan</v>
          </cell>
          <cell r="C716" t="str">
            <v>D</v>
          </cell>
          <cell r="D716">
            <v>81245602.287029505</v>
          </cell>
          <cell r="E716" t="str">
            <v>2013 YE</v>
          </cell>
          <cell r="F716" t="str">
            <v>C</v>
          </cell>
        </row>
        <row r="717">
          <cell r="A717" t="str">
            <v>Mega International Commercial Bank</v>
          </cell>
          <cell r="B717" t="str">
            <v>Taiwan</v>
          </cell>
          <cell r="C717" t="str">
            <v>C-</v>
          </cell>
          <cell r="D717">
            <v>94605827.876201704</v>
          </cell>
          <cell r="E717" t="str">
            <v>2013 YE</v>
          </cell>
          <cell r="F717" t="str">
            <v>C</v>
          </cell>
        </row>
        <row r="718">
          <cell r="A718" t="str">
            <v>Taipei Fubon Commercial Bank Co Ltd</v>
          </cell>
          <cell r="B718" t="str">
            <v>Taiwan</v>
          </cell>
          <cell r="C718" t="str">
            <v>C-</v>
          </cell>
          <cell r="D718">
            <v>59246704.450600103</v>
          </cell>
          <cell r="E718" t="str">
            <v>2013 YE</v>
          </cell>
          <cell r="F718" t="str">
            <v>C</v>
          </cell>
        </row>
        <row r="719">
          <cell r="A719" t="str">
            <v>Bangkok Bank Public Company Limited</v>
          </cell>
          <cell r="B719" t="str">
            <v>Thailand</v>
          </cell>
          <cell r="C719" t="str">
            <v>C-</v>
          </cell>
          <cell r="D719">
            <v>79017271.899557903</v>
          </cell>
          <cell r="E719" t="str">
            <v>2013 YE</v>
          </cell>
          <cell r="F719" t="str">
            <v>C</v>
          </cell>
        </row>
        <row r="720">
          <cell r="A720" t="str">
            <v>Bank of Ayudhya</v>
          </cell>
          <cell r="B720" t="str">
            <v>Thailand</v>
          </cell>
          <cell r="C720" t="str">
            <v>D+</v>
          </cell>
          <cell r="D720">
            <v>35897203.074305102</v>
          </cell>
          <cell r="E720" t="str">
            <v>2013 YE</v>
          </cell>
          <cell r="F720" t="str">
            <v>C</v>
          </cell>
        </row>
        <row r="721">
          <cell r="A721" t="str">
            <v>CIMB Thai Bank Public Company Limited</v>
          </cell>
          <cell r="B721" t="str">
            <v>Thailand</v>
          </cell>
          <cell r="C721" t="str">
            <v>D</v>
          </cell>
          <cell r="D721">
            <v>8510699.7618457694</v>
          </cell>
          <cell r="E721" t="str">
            <v>2013 YE</v>
          </cell>
          <cell r="F721" t="str">
            <v>C</v>
          </cell>
        </row>
        <row r="722">
          <cell r="A722" t="str">
            <v>KASIKORNBANK Public Company Limited</v>
          </cell>
          <cell r="B722" t="str">
            <v>Thailand</v>
          </cell>
          <cell r="C722" t="str">
            <v>C-</v>
          </cell>
          <cell r="D722">
            <v>69690978.780324206</v>
          </cell>
          <cell r="E722" t="str">
            <v>2013 YE</v>
          </cell>
          <cell r="F722" t="str">
            <v>C</v>
          </cell>
        </row>
        <row r="723">
          <cell r="A723" t="str">
            <v>Krung Thai Bank Public Company Limited</v>
          </cell>
          <cell r="B723" t="str">
            <v>Thailand</v>
          </cell>
          <cell r="C723" t="str">
            <v>D</v>
          </cell>
          <cell r="D723">
            <v>76529849.445476994</v>
          </cell>
          <cell r="E723" t="str">
            <v>2013 YE</v>
          </cell>
          <cell r="F723" t="str">
            <v>C</v>
          </cell>
        </row>
        <row r="724">
          <cell r="A724" t="str">
            <v>Siam Commercial Bank Public Company Limited</v>
          </cell>
          <cell r="B724" t="str">
            <v>Thailand</v>
          </cell>
          <cell r="C724" t="str">
            <v>C-</v>
          </cell>
          <cell r="D724">
            <v>77121305.511819199</v>
          </cell>
          <cell r="E724" t="str">
            <v>2013 YE</v>
          </cell>
          <cell r="F724" t="str">
            <v>C</v>
          </cell>
        </row>
        <row r="725">
          <cell r="A725" t="str">
            <v>Standard Chartered Bank (Thai) Public Co Ltd</v>
          </cell>
          <cell r="B725" t="str">
            <v>Thailand</v>
          </cell>
          <cell r="C725" t="str">
            <v>D+</v>
          </cell>
          <cell r="D725">
            <v>7747165.4488876397</v>
          </cell>
          <cell r="E725" t="str">
            <v>2013 YE</v>
          </cell>
          <cell r="F725" t="str">
            <v>C</v>
          </cell>
        </row>
        <row r="726">
          <cell r="A726" t="str">
            <v>TMB Bank Public Company Limited</v>
          </cell>
          <cell r="B726" t="str">
            <v>Thailand</v>
          </cell>
          <cell r="C726" t="str">
            <v>D-</v>
          </cell>
          <cell r="D726">
            <v>23302861.174501602</v>
          </cell>
          <cell r="E726" t="str">
            <v>2013 YE</v>
          </cell>
          <cell r="F726" t="str">
            <v>C</v>
          </cell>
        </row>
        <row r="727">
          <cell r="A727" t="str">
            <v>United Overseas Bank (Thai) Public Co Ltd</v>
          </cell>
          <cell r="B727" t="str">
            <v>Thailand</v>
          </cell>
          <cell r="C727" t="str">
            <v>D</v>
          </cell>
          <cell r="D727">
            <v>12412132.2308782</v>
          </cell>
          <cell r="E727" t="str">
            <v>2013 YE</v>
          </cell>
          <cell r="F727" t="str">
            <v>C</v>
          </cell>
        </row>
        <row r="728">
          <cell r="A728" t="str">
            <v>Arab Tunisian Bank</v>
          </cell>
          <cell r="B728" t="str">
            <v>Tunisia</v>
          </cell>
          <cell r="C728" t="str">
            <v>E+</v>
          </cell>
          <cell r="D728">
            <v>2962424.0422563502</v>
          </cell>
          <cell r="E728" t="str">
            <v>2013 YE</v>
          </cell>
          <cell r="F728" t="str">
            <v>U</v>
          </cell>
        </row>
        <row r="729">
          <cell r="A729" t="str">
            <v>Banque de Tunisie</v>
          </cell>
          <cell r="B729" t="str">
            <v>Tunisia</v>
          </cell>
          <cell r="C729" t="str">
            <v>E+</v>
          </cell>
          <cell r="D729">
            <v>2329872.1327503501</v>
          </cell>
          <cell r="E729" t="str">
            <v>2013 YE</v>
          </cell>
          <cell r="F729" t="str">
            <v>U</v>
          </cell>
        </row>
        <row r="730">
          <cell r="A730" t="str">
            <v>Banque Internationale Arabe de Tunisie</v>
          </cell>
          <cell r="B730" t="str">
            <v>Tunisia</v>
          </cell>
          <cell r="C730" t="str">
            <v>E+</v>
          </cell>
          <cell r="D730">
            <v>5323864.7069734503</v>
          </cell>
          <cell r="E730" t="str">
            <v>2013 YE</v>
          </cell>
          <cell r="F730" t="str">
            <v>U</v>
          </cell>
        </row>
        <row r="731">
          <cell r="A731" t="str">
            <v>Akbank TAS</v>
          </cell>
          <cell r="B731" t="str">
            <v>Turkey</v>
          </cell>
          <cell r="C731" t="str">
            <v>D+</v>
          </cell>
          <cell r="D731">
            <v>90379041.163081706</v>
          </cell>
          <cell r="E731" t="str">
            <v>2013 YE</v>
          </cell>
          <cell r="F731" t="str">
            <v>C</v>
          </cell>
        </row>
        <row r="732">
          <cell r="A732" t="str">
            <v>Asya Katilim Bankasi A.S.</v>
          </cell>
          <cell r="B732" t="str">
            <v>Turkey</v>
          </cell>
          <cell r="C732" t="str">
            <v>E</v>
          </cell>
          <cell r="D732">
            <v>12987489.0754562</v>
          </cell>
          <cell r="E732" t="str">
            <v>2013 YE</v>
          </cell>
          <cell r="F732" t="str">
            <v>C</v>
          </cell>
        </row>
        <row r="733">
          <cell r="A733" t="str">
            <v>Burgan Bank A.S.</v>
          </cell>
          <cell r="B733" t="str">
            <v>Turkey</v>
          </cell>
          <cell r="C733" t="str">
            <v>E+</v>
          </cell>
          <cell r="D733">
            <v>3399747.29948057</v>
          </cell>
          <cell r="E733" t="str">
            <v>2013 YE</v>
          </cell>
          <cell r="F733" t="str">
            <v>C</v>
          </cell>
        </row>
        <row r="734">
          <cell r="A734" t="str">
            <v>Denizbank A.S.</v>
          </cell>
          <cell r="B734" t="str">
            <v>Turkey</v>
          </cell>
          <cell r="C734" t="str">
            <v>D-</v>
          </cell>
          <cell r="D734">
            <v>37080657.572949901</v>
          </cell>
          <cell r="E734" t="str">
            <v>2013 YE</v>
          </cell>
          <cell r="F734" t="str">
            <v>C</v>
          </cell>
        </row>
        <row r="735">
          <cell r="A735" t="str">
            <v>Finansbank AS</v>
          </cell>
          <cell r="B735" t="str">
            <v>Turkey</v>
          </cell>
          <cell r="C735" t="str">
            <v>E+</v>
          </cell>
          <cell r="D735">
            <v>31607383.140826602</v>
          </cell>
          <cell r="E735" t="str">
            <v>2013 YE</v>
          </cell>
          <cell r="F735" t="str">
            <v>C</v>
          </cell>
        </row>
        <row r="736">
          <cell r="A736" t="str">
            <v>HSBC Bank A.S. (Turkey)</v>
          </cell>
          <cell r="B736" t="str">
            <v>Turkey</v>
          </cell>
          <cell r="C736" t="str">
            <v>D-</v>
          </cell>
          <cell r="D736">
            <v>16876282.225758899</v>
          </cell>
          <cell r="E736" t="str">
            <v>2013 YE</v>
          </cell>
          <cell r="F736" t="str">
            <v>C</v>
          </cell>
        </row>
        <row r="737">
          <cell r="A737" t="str">
            <v>ING Bank A.S. (Turkey)</v>
          </cell>
          <cell r="B737" t="str">
            <v>Turkey</v>
          </cell>
          <cell r="C737" t="str">
            <v>D-</v>
          </cell>
          <cell r="D737">
            <v>16615138.1691602</v>
          </cell>
          <cell r="E737" t="str">
            <v>2013 YE</v>
          </cell>
          <cell r="F737" t="str">
            <v>C</v>
          </cell>
        </row>
        <row r="738">
          <cell r="A738" t="str">
            <v>Sekerbank T.A.S.</v>
          </cell>
          <cell r="B738" t="str">
            <v>Turkey</v>
          </cell>
          <cell r="C738" t="str">
            <v>D-</v>
          </cell>
          <cell r="D738">
            <v>9022160.2017921098</v>
          </cell>
          <cell r="E738" t="str">
            <v>2013 YE</v>
          </cell>
          <cell r="F738" t="str">
            <v>C</v>
          </cell>
        </row>
        <row r="739">
          <cell r="A739" t="str">
            <v>T.C. Ziraat Bankasi</v>
          </cell>
          <cell r="B739" t="str">
            <v>Turkey</v>
          </cell>
          <cell r="C739" t="str">
            <v>D+</v>
          </cell>
          <cell r="D739">
            <v>96592951.395013496</v>
          </cell>
          <cell r="E739" t="str">
            <v>2013 YE</v>
          </cell>
          <cell r="F739" t="str">
            <v>U</v>
          </cell>
        </row>
        <row r="740">
          <cell r="A740" t="str">
            <v>Turk Ekonomi Bankasi AS</v>
          </cell>
          <cell r="B740" t="str">
            <v>Turkey</v>
          </cell>
          <cell r="C740" t="str">
            <v>D</v>
          </cell>
          <cell r="D740">
            <v>25975809.428556301</v>
          </cell>
          <cell r="E740" t="str">
            <v>2013 YE</v>
          </cell>
          <cell r="F740" t="str">
            <v>C</v>
          </cell>
        </row>
        <row r="741">
          <cell r="A741" t="str">
            <v>Turkiye Garanti Bankasi AS</v>
          </cell>
          <cell r="B741" t="str">
            <v>Turkey</v>
          </cell>
          <cell r="C741" t="str">
            <v>D+</v>
          </cell>
          <cell r="D741">
            <v>101343159.02913301</v>
          </cell>
          <cell r="E741" t="str">
            <v>2013 YE</v>
          </cell>
          <cell r="F741" t="str">
            <v>C</v>
          </cell>
        </row>
        <row r="742">
          <cell r="A742" t="str">
            <v>Turkiye Halk Bankasi A.S.</v>
          </cell>
          <cell r="B742" t="str">
            <v>Turkey</v>
          </cell>
          <cell r="C742" t="str">
            <v>D+</v>
          </cell>
          <cell r="D742">
            <v>65767017.179839298</v>
          </cell>
          <cell r="E742" t="str">
            <v>2013 YE</v>
          </cell>
          <cell r="F742" t="str">
            <v>C</v>
          </cell>
        </row>
        <row r="743">
          <cell r="A743" t="str">
            <v>Turkiye Is Bankasi AS</v>
          </cell>
          <cell r="B743" t="str">
            <v>Turkey</v>
          </cell>
          <cell r="C743" t="str">
            <v>D+</v>
          </cell>
          <cell r="D743">
            <v>112459456.556931</v>
          </cell>
          <cell r="E743" t="str">
            <v>2013 YE</v>
          </cell>
          <cell r="F743" t="str">
            <v>C</v>
          </cell>
        </row>
        <row r="744">
          <cell r="A744" t="str">
            <v>Turkiye Sinai Kalkinma Bankasi A.S.</v>
          </cell>
          <cell r="B744" t="str">
            <v>Turkey</v>
          </cell>
          <cell r="C744" t="str">
            <v>D+</v>
          </cell>
          <cell r="D744">
            <v>6255162.2686481597</v>
          </cell>
          <cell r="E744" t="str">
            <v>2013 YE</v>
          </cell>
          <cell r="F744" t="str">
            <v>C</v>
          </cell>
        </row>
        <row r="745">
          <cell r="A745" t="str">
            <v>Turkiye Vakiflar Bankasi TAO</v>
          </cell>
          <cell r="B745" t="str">
            <v>Turkey</v>
          </cell>
          <cell r="C745" t="str">
            <v>D+</v>
          </cell>
          <cell r="D745">
            <v>64839113.0514213</v>
          </cell>
          <cell r="E745" t="str">
            <v>2013 YE</v>
          </cell>
          <cell r="F745" t="str">
            <v>C</v>
          </cell>
        </row>
        <row r="746">
          <cell r="A746" t="str">
            <v>Yapi ve Kredi Bankasi AS</v>
          </cell>
          <cell r="B746" t="str">
            <v>Turkey</v>
          </cell>
          <cell r="C746" t="str">
            <v>D+</v>
          </cell>
          <cell r="D746">
            <v>74384076.1441679</v>
          </cell>
          <cell r="E746" t="str">
            <v>2013 YE</v>
          </cell>
          <cell r="F746" t="str">
            <v>C</v>
          </cell>
        </row>
        <row r="747">
          <cell r="A747" t="str">
            <v>First Ukrainian International Bank, PJSC</v>
          </cell>
          <cell r="B747" t="str">
            <v>Ukraine</v>
          </cell>
          <cell r="C747" t="str">
            <v>E</v>
          </cell>
          <cell r="D747">
            <v>3870843.8267518799</v>
          </cell>
          <cell r="E747" t="str">
            <v>2013 YE</v>
          </cell>
          <cell r="F747" t="str">
            <v>U</v>
          </cell>
        </row>
        <row r="748">
          <cell r="A748" t="str">
            <v>Raiffeisen Bank Aval</v>
          </cell>
          <cell r="B748" t="str">
            <v>Ukraine</v>
          </cell>
          <cell r="C748" t="str">
            <v>E</v>
          </cell>
          <cell r="D748">
            <v>5714246.68923268</v>
          </cell>
          <cell r="E748" t="str">
            <v>2013 YE</v>
          </cell>
          <cell r="F748" t="str">
            <v>C</v>
          </cell>
        </row>
        <row r="749">
          <cell r="A749" t="str">
            <v>Savings Bank of Ukraine</v>
          </cell>
          <cell r="B749" t="str">
            <v>Ukraine</v>
          </cell>
          <cell r="C749" t="str">
            <v>E</v>
          </cell>
          <cell r="D749">
            <v>12342135.7079832</v>
          </cell>
          <cell r="E749" t="str">
            <v>2013 YE</v>
          </cell>
          <cell r="F749" t="str">
            <v>C</v>
          </cell>
        </row>
        <row r="750">
          <cell r="A750" t="str">
            <v>Subsidiary Bank Sberbank of Russia</v>
          </cell>
          <cell r="B750" t="str">
            <v>Ukraine</v>
          </cell>
          <cell r="C750" t="str">
            <v>E</v>
          </cell>
          <cell r="D750">
            <v>4250851.4620467396</v>
          </cell>
          <cell r="E750" t="str">
            <v>2013 YE</v>
          </cell>
          <cell r="F750" t="str">
            <v>C</v>
          </cell>
        </row>
        <row r="751">
          <cell r="A751" t="str">
            <v>Ukreximbank</v>
          </cell>
          <cell r="B751" t="str">
            <v>Ukraine</v>
          </cell>
          <cell r="C751" t="str">
            <v>E</v>
          </cell>
          <cell r="D751">
            <v>11319753.211520201</v>
          </cell>
          <cell r="E751" t="str">
            <v>2013 YE</v>
          </cell>
          <cell r="F751" t="str">
            <v>C</v>
          </cell>
        </row>
        <row r="752">
          <cell r="A752" t="str">
            <v>Abu Dhabi Commercial Bank</v>
          </cell>
          <cell r="B752" t="str">
            <v>United Arab Emirates</v>
          </cell>
          <cell r="C752" t="str">
            <v>D+</v>
          </cell>
          <cell r="D752">
            <v>49861839.255177401</v>
          </cell>
          <cell r="E752" t="str">
            <v>2013 YE</v>
          </cell>
          <cell r="F752" t="str">
            <v>C</v>
          </cell>
        </row>
        <row r="753">
          <cell r="A753" t="str">
            <v>Abu Dhabi Islamic Bank</v>
          </cell>
          <cell r="B753" t="str">
            <v>United Arab Emirates</v>
          </cell>
          <cell r="C753" t="str">
            <v>D</v>
          </cell>
          <cell r="D753">
            <v>28086165.468506899</v>
          </cell>
          <cell r="E753" t="str">
            <v>2013 YE</v>
          </cell>
          <cell r="F753" t="str">
            <v>C</v>
          </cell>
        </row>
        <row r="754">
          <cell r="A754" t="str">
            <v>Al Hilal Bank PJSC</v>
          </cell>
          <cell r="B754" t="str">
            <v>United Arab Emirates</v>
          </cell>
          <cell r="C754" t="str">
            <v>D</v>
          </cell>
          <cell r="D754">
            <v>10537779.720157599</v>
          </cell>
          <cell r="E754" t="str">
            <v>2013 YE</v>
          </cell>
          <cell r="F754" t="str">
            <v>C</v>
          </cell>
        </row>
        <row r="755">
          <cell r="A755" t="str">
            <v>Commercial Bank of Dubai PSC</v>
          </cell>
          <cell r="B755" t="str">
            <v>United Arab Emirates</v>
          </cell>
          <cell r="C755" t="str">
            <v>D+</v>
          </cell>
          <cell r="D755">
            <v>12108954.777848899</v>
          </cell>
          <cell r="E755" t="str">
            <v>2013 YE</v>
          </cell>
          <cell r="F755" t="str">
            <v>C</v>
          </cell>
        </row>
        <row r="756">
          <cell r="A756" t="str">
            <v>Dubai Islamic Bank PJSC</v>
          </cell>
          <cell r="B756" t="str">
            <v>United Arab Emirates</v>
          </cell>
          <cell r="C756" t="str">
            <v>D-</v>
          </cell>
          <cell r="D756">
            <v>30843991.6975554</v>
          </cell>
          <cell r="E756" t="str">
            <v>2013 YE</v>
          </cell>
          <cell r="F756" t="str">
            <v>C</v>
          </cell>
        </row>
        <row r="757">
          <cell r="A757" t="str">
            <v>Emirates NBD PJSC</v>
          </cell>
          <cell r="B757" t="str">
            <v>United Arab Emirates</v>
          </cell>
          <cell r="C757" t="str">
            <v>D</v>
          </cell>
          <cell r="D757">
            <v>93128579.968287796</v>
          </cell>
          <cell r="E757" t="str">
            <v>2013 YE</v>
          </cell>
          <cell r="F757" t="str">
            <v>C</v>
          </cell>
        </row>
        <row r="758">
          <cell r="A758" t="str">
            <v>First Gulf Bank</v>
          </cell>
          <cell r="B758" t="str">
            <v>United Arab Emirates</v>
          </cell>
          <cell r="C758" t="str">
            <v>C-</v>
          </cell>
          <cell r="D758">
            <v>53098929.909413703</v>
          </cell>
          <cell r="E758" t="str">
            <v>2013 YE</v>
          </cell>
          <cell r="F758" t="str">
            <v>C</v>
          </cell>
        </row>
        <row r="759">
          <cell r="A759" t="str">
            <v>MashreqBank psc</v>
          </cell>
          <cell r="B759" t="str">
            <v>United Arab Emirates</v>
          </cell>
          <cell r="C759" t="str">
            <v>D+</v>
          </cell>
          <cell r="D759">
            <v>24409178.8174471</v>
          </cell>
          <cell r="E759" t="str">
            <v>2013 YE</v>
          </cell>
          <cell r="F759" t="str">
            <v>C</v>
          </cell>
        </row>
        <row r="760">
          <cell r="A760" t="str">
            <v>National Bank of Abu Dhabi</v>
          </cell>
          <cell r="B760" t="str">
            <v>United Arab Emirates</v>
          </cell>
          <cell r="C760" t="str">
            <v>C</v>
          </cell>
          <cell r="D760">
            <v>88500314.528208598</v>
          </cell>
          <cell r="E760" t="str">
            <v>2013 YE</v>
          </cell>
          <cell r="F760" t="str">
            <v>C</v>
          </cell>
        </row>
        <row r="761">
          <cell r="A761" t="str">
            <v>National Bank of Fujairah</v>
          </cell>
          <cell r="B761" t="str">
            <v>United Arab Emirates</v>
          </cell>
          <cell r="C761" t="str">
            <v>D+</v>
          </cell>
          <cell r="D761">
            <v>5841382.7800969901</v>
          </cell>
          <cell r="E761" t="str">
            <v>2013 YE</v>
          </cell>
          <cell r="F761" t="str">
            <v>C</v>
          </cell>
        </row>
        <row r="762">
          <cell r="A762" t="str">
            <v>National Bank of Ras-Al-Khaimah</v>
          </cell>
          <cell r="B762" t="str">
            <v>United Arab Emirates</v>
          </cell>
          <cell r="C762" t="str">
            <v>D+</v>
          </cell>
          <cell r="D762">
            <v>8202224.0489006899</v>
          </cell>
          <cell r="E762" t="str">
            <v>2013 YE</v>
          </cell>
          <cell r="F762" t="str">
            <v>C</v>
          </cell>
        </row>
        <row r="763">
          <cell r="A763" t="str">
            <v>Union National Bank PJSC</v>
          </cell>
          <cell r="B763" t="str">
            <v>United Arab Emirates</v>
          </cell>
          <cell r="C763" t="str">
            <v>D+</v>
          </cell>
          <cell r="D763">
            <v>23835029.349651601</v>
          </cell>
          <cell r="E763" t="str">
            <v>2013 YE</v>
          </cell>
          <cell r="F763" t="str">
            <v>C</v>
          </cell>
        </row>
        <row r="764">
          <cell r="A764" t="str">
            <v>United Arab Bank PJSC</v>
          </cell>
          <cell r="B764" t="str">
            <v>United Arab Emirates</v>
          </cell>
          <cell r="C764" t="str">
            <v>D+</v>
          </cell>
          <cell r="D764">
            <v>5867072.13478956</v>
          </cell>
          <cell r="E764" t="str">
            <v>2013 YE</v>
          </cell>
          <cell r="F764" t="str">
            <v>C</v>
          </cell>
        </row>
        <row r="765">
          <cell r="A765" t="str">
            <v>Bank of Scotland plc</v>
          </cell>
          <cell r="B765" t="str">
            <v>United Kingdom</v>
          </cell>
          <cell r="C765" t="str">
            <v>C-</v>
          </cell>
          <cell r="D765">
            <v>941437962.48995996</v>
          </cell>
          <cell r="E765" t="str">
            <v>2013 YE</v>
          </cell>
          <cell r="F765" t="str">
            <v>C</v>
          </cell>
        </row>
        <row r="766">
          <cell r="A766" t="str">
            <v>Barclays Bank PLC</v>
          </cell>
          <cell r="B766" t="str">
            <v>United Kingdom</v>
          </cell>
          <cell r="C766" t="str">
            <v>C-</v>
          </cell>
          <cell r="D766">
            <v>1616776251.9126301</v>
          </cell>
          <cell r="E766" t="str">
            <v>2013 YE</v>
          </cell>
          <cell r="F766" t="str">
            <v>C</v>
          </cell>
        </row>
        <row r="767">
          <cell r="A767" t="str">
            <v>Close Brothers Ltd.</v>
          </cell>
          <cell r="B767" t="str">
            <v>United Kingdom</v>
          </cell>
          <cell r="C767" t="str">
            <v>C</v>
          </cell>
          <cell r="D767">
            <v>9120540.9177599996</v>
          </cell>
          <cell r="E767" t="str">
            <v>2013 YE</v>
          </cell>
          <cell r="F767" t="str">
            <v>C</v>
          </cell>
        </row>
        <row r="768">
          <cell r="A768" t="str">
            <v>Co-Operative Bank Plc</v>
          </cell>
          <cell r="B768" t="str">
            <v>United Kingdom</v>
          </cell>
          <cell r="C768" t="str">
            <v>E</v>
          </cell>
          <cell r="D768">
            <v>71875217.208663002</v>
          </cell>
          <cell r="E768" t="str">
            <v>2013 YE</v>
          </cell>
          <cell r="F768" t="str">
            <v>C</v>
          </cell>
        </row>
        <row r="769">
          <cell r="A769" t="str">
            <v>Coventry Building Society</v>
          </cell>
          <cell r="B769" t="str">
            <v>United Kingdom</v>
          </cell>
          <cell r="C769" t="str">
            <v>C</v>
          </cell>
          <cell r="D769">
            <v>46794805.854938999</v>
          </cell>
          <cell r="E769" t="str">
            <v>2013 YE</v>
          </cell>
          <cell r="F769" t="str">
            <v>C</v>
          </cell>
        </row>
        <row r="770">
          <cell r="A770" t="str">
            <v>Goldman Sachs International Bank</v>
          </cell>
          <cell r="B770" t="str">
            <v>United Kingdom</v>
          </cell>
          <cell r="C770" t="str">
            <v>D+</v>
          </cell>
          <cell r="D770">
            <v>47627495</v>
          </cell>
          <cell r="E770" t="str">
            <v>2013 YE</v>
          </cell>
          <cell r="F770" t="str">
            <v>U</v>
          </cell>
        </row>
        <row r="771">
          <cell r="A771" t="str">
            <v>HSBC Bank plc</v>
          </cell>
          <cell r="B771" t="str">
            <v>United Kingdom</v>
          </cell>
          <cell r="C771" t="str">
            <v>C</v>
          </cell>
          <cell r="D771">
            <v>1132401408.3692999</v>
          </cell>
          <cell r="E771" t="str">
            <v>2013 YE</v>
          </cell>
          <cell r="F771" t="str">
            <v>C</v>
          </cell>
        </row>
        <row r="772">
          <cell r="A772" t="str">
            <v>Leeds Building Society</v>
          </cell>
          <cell r="B772" t="str">
            <v>United Kingdom</v>
          </cell>
          <cell r="C772" t="str">
            <v>C</v>
          </cell>
          <cell r="D772">
            <v>18540503.788986001</v>
          </cell>
          <cell r="E772" t="str">
            <v>2013 YE</v>
          </cell>
          <cell r="F772" t="str">
            <v>C</v>
          </cell>
        </row>
        <row r="773">
          <cell r="A773" t="str">
            <v>Lloyds Bank Plc</v>
          </cell>
          <cell r="B773" t="str">
            <v>United Kingdom</v>
          </cell>
          <cell r="C773" t="str">
            <v>C-</v>
          </cell>
          <cell r="D773">
            <v>1390160156.9327099</v>
          </cell>
          <cell r="E773" t="str">
            <v>2013 YE</v>
          </cell>
          <cell r="F773" t="str">
            <v>C</v>
          </cell>
        </row>
        <row r="774">
          <cell r="A774" t="str">
            <v>National Westminster Bank PLC</v>
          </cell>
          <cell r="B774" t="str">
            <v>United Kingdom</v>
          </cell>
          <cell r="C774" t="str">
            <v>D+</v>
          </cell>
          <cell r="D774">
            <v>585421599.51180005</v>
          </cell>
          <cell r="E774" t="str">
            <v>2013 YE</v>
          </cell>
          <cell r="F774" t="str">
            <v>C</v>
          </cell>
        </row>
        <row r="775">
          <cell r="A775" t="str">
            <v>Nottingham Building Society</v>
          </cell>
          <cell r="B775" t="str">
            <v>United Kingdom</v>
          </cell>
          <cell r="C775" t="str">
            <v>C-</v>
          </cell>
          <cell r="D775">
            <v>4995114.0212970003</v>
          </cell>
          <cell r="E775" t="str">
            <v>2013 YE</v>
          </cell>
          <cell r="F775" t="str">
            <v>C</v>
          </cell>
        </row>
        <row r="776">
          <cell r="A776" t="str">
            <v>Principality Building Society</v>
          </cell>
          <cell r="B776" t="str">
            <v>United Kingdom</v>
          </cell>
          <cell r="C776" t="str">
            <v>D+</v>
          </cell>
          <cell r="D776">
            <v>11690047.506123001</v>
          </cell>
          <cell r="E776" t="str">
            <v>2013 YE</v>
          </cell>
          <cell r="F776" t="str">
            <v>C</v>
          </cell>
        </row>
        <row r="777">
          <cell r="A777" t="str">
            <v>Royal Bank of Scotland plc</v>
          </cell>
          <cell r="B777" t="str">
            <v>United Kingdom</v>
          </cell>
          <cell r="C777" t="str">
            <v>D+</v>
          </cell>
          <cell r="D777">
            <v>1195738440.5283301</v>
          </cell>
          <cell r="E777" t="str">
            <v>2013 YE</v>
          </cell>
          <cell r="F777" t="str">
            <v>C</v>
          </cell>
        </row>
        <row r="778">
          <cell r="A778" t="str">
            <v>Santander UK PLC</v>
          </cell>
          <cell r="B778" t="str">
            <v>United Kingdom</v>
          </cell>
          <cell r="C778" t="str">
            <v>C-</v>
          </cell>
          <cell r="D778">
            <v>416221407.79865998</v>
          </cell>
          <cell r="E778" t="str">
            <v>2013 YE</v>
          </cell>
          <cell r="F778" t="str">
            <v>C</v>
          </cell>
        </row>
        <row r="779">
          <cell r="A779" t="str">
            <v>Skipton Building Society</v>
          </cell>
          <cell r="B779" t="str">
            <v>United Kingdom</v>
          </cell>
          <cell r="C779" t="str">
            <v>D+</v>
          </cell>
          <cell r="D779">
            <v>23993739.279261</v>
          </cell>
          <cell r="E779" t="str">
            <v>2013 YE</v>
          </cell>
          <cell r="F779" t="str">
            <v>C</v>
          </cell>
        </row>
        <row r="780">
          <cell r="A780" t="str">
            <v>Ulster Bank Limited</v>
          </cell>
          <cell r="B780" t="str">
            <v>United Kingdom</v>
          </cell>
          <cell r="C780" t="str">
            <v>E+</v>
          </cell>
          <cell r="D780">
            <v>66551832.48906</v>
          </cell>
          <cell r="E780" t="str">
            <v>2013 YE</v>
          </cell>
          <cell r="F780" t="str">
            <v>C</v>
          </cell>
        </row>
        <row r="781">
          <cell r="A781" t="str">
            <v>VTB Capital plc</v>
          </cell>
          <cell r="B781" t="str">
            <v>United Kingdom</v>
          </cell>
          <cell r="C781" t="str">
            <v>D-</v>
          </cell>
          <cell r="D781">
            <v>8107611</v>
          </cell>
          <cell r="E781" t="str">
            <v>2013 YE</v>
          </cell>
          <cell r="F781" t="str">
            <v>C</v>
          </cell>
        </row>
        <row r="782">
          <cell r="A782" t="str">
            <v>Yorkshire Building Society</v>
          </cell>
          <cell r="B782" t="str">
            <v>United Kingdom</v>
          </cell>
          <cell r="C782" t="str">
            <v>C-</v>
          </cell>
          <cell r="D782">
            <v>57063782.426922001</v>
          </cell>
          <cell r="E782" t="str">
            <v>2013 YE</v>
          </cell>
          <cell r="F782" t="str">
            <v>C</v>
          </cell>
        </row>
        <row r="783">
          <cell r="A783" t="str">
            <v>Amarillo National Bank</v>
          </cell>
          <cell r="B783" t="str">
            <v>United States</v>
          </cell>
          <cell r="C783" t="str">
            <v>C</v>
          </cell>
          <cell r="D783">
            <v>3773640</v>
          </cell>
          <cell r="E783" t="str">
            <v>2013 YE</v>
          </cell>
          <cell r="F783" t="str">
            <v>C</v>
          </cell>
        </row>
        <row r="784">
          <cell r="A784" t="str">
            <v>Amegy Bank National Association</v>
          </cell>
          <cell r="B784" t="str">
            <v>United States</v>
          </cell>
          <cell r="C784" t="str">
            <v>D+</v>
          </cell>
          <cell r="D784">
            <v>13620071</v>
          </cell>
          <cell r="E784" t="str">
            <v>2013 YE</v>
          </cell>
          <cell r="F784" t="str">
            <v>C</v>
          </cell>
        </row>
        <row r="785">
          <cell r="A785" t="str">
            <v>American Express Bank, FSB</v>
          </cell>
          <cell r="B785" t="str">
            <v>United States</v>
          </cell>
          <cell r="C785" t="str">
            <v>C+</v>
          </cell>
          <cell r="D785">
            <v>38516497</v>
          </cell>
          <cell r="E785" t="str">
            <v>2013 YE</v>
          </cell>
          <cell r="F785" t="str">
            <v>C</v>
          </cell>
        </row>
        <row r="786">
          <cell r="A786" t="str">
            <v>American Express Centurion Bank</v>
          </cell>
          <cell r="B786" t="str">
            <v>United States</v>
          </cell>
          <cell r="C786" t="str">
            <v>C+</v>
          </cell>
          <cell r="D786">
            <v>32308666</v>
          </cell>
          <cell r="E786" t="str">
            <v>2013 YE</v>
          </cell>
          <cell r="F786" t="str">
            <v>C</v>
          </cell>
        </row>
        <row r="787">
          <cell r="A787" t="str">
            <v>American Savings Bank, FSB</v>
          </cell>
          <cell r="B787" t="str">
            <v>United States</v>
          </cell>
          <cell r="C787" t="str">
            <v>C</v>
          </cell>
          <cell r="D787">
            <v>5243824</v>
          </cell>
          <cell r="E787" t="str">
            <v>2013 YE</v>
          </cell>
          <cell r="F787" t="str">
            <v>C</v>
          </cell>
        </row>
        <row r="788">
          <cell r="A788" t="str">
            <v>Associated Bank, N.A.</v>
          </cell>
          <cell r="B788" t="str">
            <v>United States</v>
          </cell>
          <cell r="C788" t="str">
            <v>C</v>
          </cell>
          <cell r="D788">
            <v>23932159</v>
          </cell>
          <cell r="E788" t="str">
            <v>2013 YE</v>
          </cell>
          <cell r="F788" t="str">
            <v>C</v>
          </cell>
        </row>
        <row r="789">
          <cell r="A789" t="str">
            <v>Astoria Bank</v>
          </cell>
          <cell r="B789" t="str">
            <v>United States</v>
          </cell>
          <cell r="C789" t="str">
            <v>C-</v>
          </cell>
          <cell r="D789">
            <v>15732210</v>
          </cell>
          <cell r="E789" t="str">
            <v>2013 YE</v>
          </cell>
          <cell r="F789" t="str">
            <v>C</v>
          </cell>
        </row>
        <row r="790">
          <cell r="A790" t="str">
            <v>Banco Popular de Puerto Rico</v>
          </cell>
          <cell r="B790" t="str">
            <v>United States</v>
          </cell>
          <cell r="C790" t="str">
            <v>D-</v>
          </cell>
          <cell r="D790">
            <v>26563000</v>
          </cell>
          <cell r="E790" t="str">
            <v>2013 YE</v>
          </cell>
          <cell r="F790" t="str">
            <v>C</v>
          </cell>
        </row>
        <row r="791">
          <cell r="A791" t="str">
            <v>Banco Santander Puerto Rico</v>
          </cell>
          <cell r="B791" t="str">
            <v>United States</v>
          </cell>
          <cell r="C791" t="str">
            <v>D</v>
          </cell>
          <cell r="D791">
            <v>6664323</v>
          </cell>
          <cell r="E791" t="str">
            <v>2013 YE</v>
          </cell>
          <cell r="F791" t="str">
            <v>C</v>
          </cell>
        </row>
        <row r="792">
          <cell r="A792" t="str">
            <v>Bank of America, N.A.</v>
          </cell>
          <cell r="B792" t="str">
            <v>United States</v>
          </cell>
          <cell r="C792" t="str">
            <v>C-</v>
          </cell>
          <cell r="D792">
            <v>1433716000</v>
          </cell>
          <cell r="E792" t="str">
            <v>2013 YE</v>
          </cell>
          <cell r="F792" t="str">
            <v>C</v>
          </cell>
        </row>
        <row r="793">
          <cell r="A793" t="str">
            <v>Bank of Hawaii</v>
          </cell>
          <cell r="B793" t="str">
            <v>United States</v>
          </cell>
          <cell r="C793" t="str">
            <v>B</v>
          </cell>
          <cell r="D793">
            <v>14105528</v>
          </cell>
          <cell r="E793" t="str">
            <v>2013 YE</v>
          </cell>
          <cell r="F793" t="str">
            <v>C</v>
          </cell>
        </row>
        <row r="794">
          <cell r="A794" t="str">
            <v>Bank of New York Mellon (The)</v>
          </cell>
          <cell r="B794" t="str">
            <v>United States</v>
          </cell>
          <cell r="C794" t="str">
            <v>B-</v>
          </cell>
          <cell r="D794">
            <v>296626000</v>
          </cell>
          <cell r="E794" t="str">
            <v>2013 YE</v>
          </cell>
          <cell r="F794" t="str">
            <v>C</v>
          </cell>
        </row>
        <row r="795">
          <cell r="A795" t="str">
            <v>Bank of the West</v>
          </cell>
          <cell r="B795" t="str">
            <v>United States</v>
          </cell>
          <cell r="C795" t="str">
            <v>C+</v>
          </cell>
          <cell r="D795">
            <v>66467781</v>
          </cell>
          <cell r="E795" t="str">
            <v>2013 YE</v>
          </cell>
          <cell r="F795" t="str">
            <v>C</v>
          </cell>
        </row>
        <row r="796">
          <cell r="A796" t="str">
            <v>BankUnited, National Association</v>
          </cell>
          <cell r="B796" t="str">
            <v>United States</v>
          </cell>
          <cell r="C796" t="str">
            <v>D+</v>
          </cell>
          <cell r="D796">
            <v>14874509</v>
          </cell>
          <cell r="E796" t="str">
            <v>2013 YE</v>
          </cell>
          <cell r="F796" t="str">
            <v>C</v>
          </cell>
        </row>
        <row r="797">
          <cell r="A797" t="str">
            <v>BMO Harris Bank National Association</v>
          </cell>
          <cell r="B797" t="str">
            <v>United States</v>
          </cell>
          <cell r="C797" t="str">
            <v>C</v>
          </cell>
          <cell r="D797">
            <v>91286152</v>
          </cell>
          <cell r="E797" t="str">
            <v>2013 YE</v>
          </cell>
          <cell r="F797" t="str">
            <v>C</v>
          </cell>
        </row>
        <row r="798">
          <cell r="A798" t="str">
            <v>BMW Bank of North America</v>
          </cell>
          <cell r="B798" t="str">
            <v>United States</v>
          </cell>
          <cell r="C798" t="str">
            <v>C-</v>
          </cell>
          <cell r="D798">
            <v>9932699</v>
          </cell>
          <cell r="E798" t="str">
            <v>2013 YE</v>
          </cell>
          <cell r="F798" t="str">
            <v>C</v>
          </cell>
        </row>
        <row r="799">
          <cell r="A799" t="str">
            <v>BNY Mellon National Association</v>
          </cell>
          <cell r="B799" t="str">
            <v>United States</v>
          </cell>
          <cell r="C799" t="str">
            <v>B-</v>
          </cell>
          <cell r="D799">
            <v>17765526</v>
          </cell>
          <cell r="E799" t="str">
            <v>2013 YE</v>
          </cell>
          <cell r="F799" t="str">
            <v>C</v>
          </cell>
        </row>
        <row r="800">
          <cell r="A800" t="str">
            <v>BNY Mellon Trust of Delaware</v>
          </cell>
          <cell r="B800" t="str">
            <v>United States</v>
          </cell>
          <cell r="C800" t="str">
            <v>B-</v>
          </cell>
          <cell r="D800">
            <v>138803</v>
          </cell>
          <cell r="E800" t="str">
            <v>2013 YE</v>
          </cell>
          <cell r="F800" t="str">
            <v>C</v>
          </cell>
        </row>
        <row r="801">
          <cell r="A801" t="str">
            <v>BOKF, NA</v>
          </cell>
          <cell r="B801" t="str">
            <v>United States</v>
          </cell>
          <cell r="C801" t="str">
            <v>B-</v>
          </cell>
          <cell r="D801">
            <v>26795278</v>
          </cell>
          <cell r="E801" t="str">
            <v>2013 YE</v>
          </cell>
          <cell r="F801" t="str">
            <v>C</v>
          </cell>
        </row>
        <row r="802">
          <cell r="A802" t="str">
            <v>Branch Banking and Trust Company</v>
          </cell>
          <cell r="B802" t="str">
            <v>United States</v>
          </cell>
          <cell r="C802" t="str">
            <v>B-</v>
          </cell>
          <cell r="D802">
            <v>179126294</v>
          </cell>
          <cell r="E802" t="str">
            <v>2013 YE</v>
          </cell>
          <cell r="F802" t="str">
            <v>C</v>
          </cell>
        </row>
        <row r="803">
          <cell r="A803" t="str">
            <v>California Bank &amp; Trust</v>
          </cell>
          <cell r="B803" t="str">
            <v>United States</v>
          </cell>
          <cell r="C803" t="str">
            <v>D+</v>
          </cell>
          <cell r="D803">
            <v>10923000</v>
          </cell>
          <cell r="E803" t="str">
            <v>2013 YE</v>
          </cell>
          <cell r="F803" t="str">
            <v>C</v>
          </cell>
        </row>
        <row r="804">
          <cell r="A804" t="str">
            <v>Capital One Bank (USA), N.A.</v>
          </cell>
          <cell r="B804" t="str">
            <v>United States</v>
          </cell>
          <cell r="C804" t="str">
            <v>C</v>
          </cell>
          <cell r="D804">
            <v>81905574</v>
          </cell>
          <cell r="E804" t="str">
            <v>2013 YE</v>
          </cell>
          <cell r="F804" t="str">
            <v>C</v>
          </cell>
        </row>
        <row r="805">
          <cell r="A805" t="str">
            <v>Capital One, N.A.</v>
          </cell>
          <cell r="B805" t="str">
            <v>United States</v>
          </cell>
          <cell r="C805" t="str">
            <v>C</v>
          </cell>
          <cell r="D805">
            <v>238482903</v>
          </cell>
          <cell r="E805" t="str">
            <v>2013 YE</v>
          </cell>
          <cell r="F805" t="str">
            <v>C</v>
          </cell>
        </row>
        <row r="806">
          <cell r="A806" t="str">
            <v>Chase Bank USA, National Association</v>
          </cell>
          <cell r="B806" t="str">
            <v>United States</v>
          </cell>
          <cell r="C806" t="str">
            <v>C-</v>
          </cell>
          <cell r="D806">
            <v>123041284</v>
          </cell>
          <cell r="E806" t="str">
            <v>2013 YE</v>
          </cell>
          <cell r="F806" t="str">
            <v>C</v>
          </cell>
        </row>
        <row r="807">
          <cell r="A807" t="str">
            <v>Citibank, N.A.</v>
          </cell>
          <cell r="B807" t="str">
            <v>United States</v>
          </cell>
          <cell r="C807" t="str">
            <v>C-</v>
          </cell>
          <cell r="D807">
            <v>1346747000</v>
          </cell>
          <cell r="E807" t="str">
            <v>2013 YE</v>
          </cell>
          <cell r="F807" t="str">
            <v>C</v>
          </cell>
        </row>
        <row r="808">
          <cell r="A808" t="str">
            <v>Citizens Bank of Pennsylvania</v>
          </cell>
          <cell r="B808" t="str">
            <v>United States</v>
          </cell>
          <cell r="C808" t="str">
            <v>C</v>
          </cell>
          <cell r="D808">
            <v>29098779</v>
          </cell>
          <cell r="E808" t="str">
            <v>2013 YE</v>
          </cell>
          <cell r="F808" t="str">
            <v>C</v>
          </cell>
        </row>
        <row r="809">
          <cell r="A809" t="str">
            <v>Citizens Bank, N.A.</v>
          </cell>
          <cell r="B809" t="str">
            <v>United States</v>
          </cell>
          <cell r="C809" t="str">
            <v>C</v>
          </cell>
          <cell r="D809">
            <v>94716980</v>
          </cell>
          <cell r="E809" t="str">
            <v>2013 YE</v>
          </cell>
          <cell r="F809" t="str">
            <v>C</v>
          </cell>
        </row>
        <row r="810">
          <cell r="A810" t="str">
            <v>City National Bank</v>
          </cell>
          <cell r="B810" t="str">
            <v>United States</v>
          </cell>
          <cell r="C810" t="str">
            <v>C+</v>
          </cell>
          <cell r="D810">
            <v>29373389</v>
          </cell>
          <cell r="E810" t="str">
            <v>2013 YE</v>
          </cell>
          <cell r="F810" t="str">
            <v>C</v>
          </cell>
        </row>
        <row r="811">
          <cell r="A811" t="str">
            <v>Comerica Bank</v>
          </cell>
          <cell r="B811" t="str">
            <v>United States</v>
          </cell>
          <cell r="C811" t="str">
            <v>C+</v>
          </cell>
          <cell r="D811">
            <v>65201888</v>
          </cell>
          <cell r="E811" t="str">
            <v>2013 YE</v>
          </cell>
          <cell r="F811" t="str">
            <v>C</v>
          </cell>
        </row>
        <row r="812">
          <cell r="A812" t="str">
            <v>Commerce Bank</v>
          </cell>
          <cell r="B812" t="str">
            <v>United States</v>
          </cell>
          <cell r="C812" t="str">
            <v>B</v>
          </cell>
          <cell r="D812">
            <v>22943132</v>
          </cell>
          <cell r="E812" t="str">
            <v>2013 YE</v>
          </cell>
          <cell r="F812" t="str">
            <v>C</v>
          </cell>
        </row>
        <row r="813">
          <cell r="A813" t="str">
            <v>Compass Bank</v>
          </cell>
          <cell r="B813" t="str">
            <v>United States</v>
          </cell>
          <cell r="C813" t="str">
            <v>C-</v>
          </cell>
          <cell r="D813">
            <v>71737435</v>
          </cell>
          <cell r="E813" t="str">
            <v>2013 YE</v>
          </cell>
          <cell r="F813" t="str">
            <v>C</v>
          </cell>
        </row>
        <row r="814">
          <cell r="A814" t="str">
            <v>Deutsche Bank Trust Company Americas</v>
          </cell>
          <cell r="B814" t="str">
            <v>United States</v>
          </cell>
          <cell r="C814" t="str">
            <v>C</v>
          </cell>
          <cell r="D814">
            <v>55759000</v>
          </cell>
          <cell r="E814" t="str">
            <v>2013 YE</v>
          </cell>
          <cell r="F814" t="str">
            <v>C</v>
          </cell>
        </row>
        <row r="815">
          <cell r="A815" t="str">
            <v>Deutsche Bank Trust Company Delaware</v>
          </cell>
          <cell r="B815" t="str">
            <v>United States</v>
          </cell>
          <cell r="C815" t="str">
            <v>C</v>
          </cell>
          <cell r="D815">
            <v>448087</v>
          </cell>
          <cell r="E815" t="str">
            <v>2013 YE</v>
          </cell>
          <cell r="F815" t="str">
            <v>C</v>
          </cell>
        </row>
        <row r="816">
          <cell r="A816" t="str">
            <v>Discover Bank</v>
          </cell>
          <cell r="B816" t="str">
            <v>United States</v>
          </cell>
          <cell r="C816" t="str">
            <v>D+</v>
          </cell>
          <cell r="D816">
            <v>77904358</v>
          </cell>
          <cell r="E816" t="str">
            <v>2013 YE</v>
          </cell>
          <cell r="F816" t="str">
            <v>C</v>
          </cell>
        </row>
        <row r="817">
          <cell r="A817" t="str">
            <v>E*TRADE Bank</v>
          </cell>
          <cell r="B817" t="str">
            <v>United States</v>
          </cell>
          <cell r="C817" t="str">
            <v>D</v>
          </cell>
          <cell r="D817">
            <v>45084873</v>
          </cell>
          <cell r="E817" t="str">
            <v>2013 YE</v>
          </cell>
          <cell r="F817" t="str">
            <v>C</v>
          </cell>
        </row>
        <row r="818">
          <cell r="A818" t="str">
            <v>FIA Card Services, National Association</v>
          </cell>
          <cell r="B818" t="str">
            <v>United States</v>
          </cell>
          <cell r="C818" t="str">
            <v>D+</v>
          </cell>
          <cell r="D818">
            <v>158290000</v>
          </cell>
          <cell r="E818" t="str">
            <v>2013 YE</v>
          </cell>
          <cell r="F818" t="str">
            <v>C</v>
          </cell>
        </row>
        <row r="819">
          <cell r="A819" t="str">
            <v>Fifth Third Bank, Ohio</v>
          </cell>
          <cell r="B819" t="str">
            <v>United States</v>
          </cell>
          <cell r="C819" t="str">
            <v>C</v>
          </cell>
          <cell r="D819">
            <v>128185903</v>
          </cell>
          <cell r="E819" t="str">
            <v>2013 YE</v>
          </cell>
          <cell r="F819" t="str">
            <v>C</v>
          </cell>
        </row>
        <row r="820">
          <cell r="A820" t="str">
            <v>First Hawaiian Bank</v>
          </cell>
          <cell r="B820" t="str">
            <v>United States</v>
          </cell>
          <cell r="C820" t="str">
            <v>C+</v>
          </cell>
          <cell r="D820">
            <v>17104282</v>
          </cell>
          <cell r="E820" t="str">
            <v>2013 YE</v>
          </cell>
          <cell r="F820" t="str">
            <v>C</v>
          </cell>
        </row>
        <row r="821">
          <cell r="A821" t="str">
            <v>First Midwest Bank</v>
          </cell>
          <cell r="B821" t="str">
            <v>United States</v>
          </cell>
          <cell r="C821" t="str">
            <v>C-</v>
          </cell>
          <cell r="D821">
            <v>8122963</v>
          </cell>
          <cell r="E821" t="str">
            <v>2013 YE</v>
          </cell>
          <cell r="F821" t="str">
            <v>C</v>
          </cell>
        </row>
        <row r="822">
          <cell r="A822" t="str">
            <v>First National Bank of Omaha</v>
          </cell>
          <cell r="B822" t="str">
            <v>United States</v>
          </cell>
          <cell r="C822" t="str">
            <v>C-</v>
          </cell>
          <cell r="D822">
            <v>14540393</v>
          </cell>
          <cell r="E822" t="str">
            <v>2013 YE</v>
          </cell>
          <cell r="F822" t="str">
            <v>C</v>
          </cell>
        </row>
        <row r="823">
          <cell r="A823" t="str">
            <v>First National Bank of Pennsylvania</v>
          </cell>
          <cell r="B823" t="str">
            <v>United States</v>
          </cell>
          <cell r="C823" t="str">
            <v>C-</v>
          </cell>
          <cell r="D823">
            <v>13380372</v>
          </cell>
          <cell r="E823" t="str">
            <v>2013 YE</v>
          </cell>
          <cell r="F823" t="str">
            <v>C</v>
          </cell>
        </row>
        <row r="824">
          <cell r="A824" t="str">
            <v>First Niagara Bank, N.A.</v>
          </cell>
          <cell r="B824" t="str">
            <v>United States</v>
          </cell>
          <cell r="C824" t="str">
            <v>D+</v>
          </cell>
          <cell r="D824">
            <v>37576781</v>
          </cell>
          <cell r="E824" t="str">
            <v>2013 YE</v>
          </cell>
          <cell r="F824" t="str">
            <v>C</v>
          </cell>
        </row>
        <row r="825">
          <cell r="A825" t="str">
            <v>First Republic Bank</v>
          </cell>
          <cell r="B825" t="str">
            <v>United States</v>
          </cell>
          <cell r="C825" t="str">
            <v>C</v>
          </cell>
          <cell r="D825">
            <v>42112763</v>
          </cell>
          <cell r="E825" t="str">
            <v>2013 YE</v>
          </cell>
          <cell r="F825" t="str">
            <v>C</v>
          </cell>
        </row>
        <row r="826">
          <cell r="A826" t="str">
            <v>First Tennessee Bank, National Association</v>
          </cell>
          <cell r="B826" t="str">
            <v>United States</v>
          </cell>
          <cell r="C826" t="str">
            <v>C-</v>
          </cell>
          <cell r="D826">
            <v>23559261</v>
          </cell>
          <cell r="E826" t="str">
            <v>2013 YE</v>
          </cell>
          <cell r="F826" t="str">
            <v>C</v>
          </cell>
        </row>
        <row r="827">
          <cell r="A827" t="str">
            <v>FirstBank Puerto Rico</v>
          </cell>
          <cell r="B827" t="str">
            <v>United States</v>
          </cell>
          <cell r="C827" t="str">
            <v>E+</v>
          </cell>
          <cell r="D827">
            <v>12636531</v>
          </cell>
          <cell r="E827" t="str">
            <v>2013 YE</v>
          </cell>
          <cell r="F827" t="str">
            <v>C</v>
          </cell>
        </row>
        <row r="828">
          <cell r="A828" t="str">
            <v>First-Citizens Bank &amp; Trust Company</v>
          </cell>
          <cell r="B828" t="str">
            <v>United States</v>
          </cell>
          <cell r="C828" t="str">
            <v>C</v>
          </cell>
          <cell r="D828">
            <v>20857559</v>
          </cell>
          <cell r="E828" t="str">
            <v>2013 YE</v>
          </cell>
          <cell r="F828" t="str">
            <v>C</v>
          </cell>
        </row>
        <row r="829">
          <cell r="A829" t="str">
            <v>FirstMerit Bank, N.A.</v>
          </cell>
          <cell r="B829" t="str">
            <v>United States</v>
          </cell>
          <cell r="C829" t="str">
            <v>C+</v>
          </cell>
          <cell r="D829">
            <v>23864142</v>
          </cell>
          <cell r="E829" t="str">
            <v>2013 YE</v>
          </cell>
          <cell r="F829" t="str">
            <v>C</v>
          </cell>
        </row>
        <row r="830">
          <cell r="A830" t="str">
            <v>Frost Bank</v>
          </cell>
          <cell r="B830" t="str">
            <v>United States</v>
          </cell>
          <cell r="C830" t="str">
            <v>B</v>
          </cell>
          <cell r="D830">
            <v>24372376</v>
          </cell>
          <cell r="E830" t="str">
            <v>2013 YE</v>
          </cell>
          <cell r="F830" t="str">
            <v>C</v>
          </cell>
        </row>
        <row r="831">
          <cell r="A831" t="str">
            <v>Fulton Bank</v>
          </cell>
          <cell r="B831" t="str">
            <v>United States</v>
          </cell>
          <cell r="C831" t="str">
            <v>C</v>
          </cell>
          <cell r="D831">
            <v>9567951</v>
          </cell>
          <cell r="E831" t="str">
            <v>2013 YE</v>
          </cell>
          <cell r="F831" t="str">
            <v>C</v>
          </cell>
        </row>
        <row r="832">
          <cell r="A832" t="str">
            <v>Goldman Sachs Bank USA</v>
          </cell>
          <cell r="B832" t="str">
            <v>United States</v>
          </cell>
          <cell r="C832" t="str">
            <v>C-</v>
          </cell>
          <cell r="D832">
            <v>105616000</v>
          </cell>
          <cell r="E832" t="str">
            <v>2013 YE</v>
          </cell>
          <cell r="F832" t="str">
            <v>C</v>
          </cell>
        </row>
        <row r="833">
          <cell r="A833" t="str">
            <v>HSBC Bank USA, N.A.</v>
          </cell>
          <cell r="B833" t="str">
            <v>United States</v>
          </cell>
          <cell r="C833" t="str">
            <v>C-</v>
          </cell>
          <cell r="D833">
            <v>179771772</v>
          </cell>
          <cell r="E833" t="str">
            <v>2013 YE</v>
          </cell>
          <cell r="F833" t="str">
            <v>C</v>
          </cell>
        </row>
        <row r="834">
          <cell r="A834" t="str">
            <v>Huntington National Bank</v>
          </cell>
          <cell r="B834" t="str">
            <v>United States</v>
          </cell>
          <cell r="C834" t="str">
            <v>C</v>
          </cell>
          <cell r="D834">
            <v>59304805</v>
          </cell>
          <cell r="E834" t="str">
            <v>2013 YE</v>
          </cell>
          <cell r="F834" t="str">
            <v>C</v>
          </cell>
        </row>
        <row r="835">
          <cell r="A835" t="str">
            <v>INTRUST Bank, N.A.</v>
          </cell>
          <cell r="B835" t="str">
            <v>United States</v>
          </cell>
          <cell r="C835" t="str">
            <v>C-</v>
          </cell>
          <cell r="D835">
            <v>4364875</v>
          </cell>
          <cell r="E835" t="str">
            <v>2013 YE</v>
          </cell>
          <cell r="F835" t="str">
            <v>C</v>
          </cell>
        </row>
        <row r="836">
          <cell r="A836" t="str">
            <v>JPMorgan Chase Bank, NA</v>
          </cell>
          <cell r="B836" t="str">
            <v>United States</v>
          </cell>
          <cell r="C836" t="str">
            <v>C</v>
          </cell>
          <cell r="D836">
            <v>1945467000</v>
          </cell>
          <cell r="E836" t="str">
            <v>2013 YE</v>
          </cell>
          <cell r="F836" t="str">
            <v>C</v>
          </cell>
        </row>
        <row r="837">
          <cell r="A837" t="str">
            <v>KeyBank National Association</v>
          </cell>
          <cell r="B837" t="str">
            <v>United States</v>
          </cell>
          <cell r="C837" t="str">
            <v>C</v>
          </cell>
          <cell r="D837">
            <v>90439767</v>
          </cell>
          <cell r="E837" t="str">
            <v>2013 YE</v>
          </cell>
          <cell r="F837" t="str">
            <v>C</v>
          </cell>
        </row>
        <row r="838">
          <cell r="A838" t="str">
            <v>Manufacturers and Traders Trust Company</v>
          </cell>
          <cell r="B838" t="str">
            <v>United States</v>
          </cell>
          <cell r="C838" t="str">
            <v>C+</v>
          </cell>
          <cell r="D838">
            <v>84346633</v>
          </cell>
          <cell r="E838" t="str">
            <v>2013 YE</v>
          </cell>
          <cell r="F838" t="str">
            <v>C</v>
          </cell>
        </row>
        <row r="839">
          <cell r="A839" t="str">
            <v>Morgan Stanley Bank, N.A.</v>
          </cell>
          <cell r="B839" t="str">
            <v>United States</v>
          </cell>
          <cell r="C839" t="str">
            <v>D+</v>
          </cell>
          <cell r="D839">
            <v>102602000</v>
          </cell>
          <cell r="E839" t="str">
            <v>2013 YE</v>
          </cell>
          <cell r="F839" t="str">
            <v>C</v>
          </cell>
        </row>
        <row r="840">
          <cell r="A840" t="str">
            <v>Nevada State Bank</v>
          </cell>
          <cell r="B840" t="str">
            <v>United States</v>
          </cell>
          <cell r="C840" t="str">
            <v>D+</v>
          </cell>
          <cell r="D840">
            <v>3979992</v>
          </cell>
          <cell r="E840" t="str">
            <v>2013 YE</v>
          </cell>
          <cell r="F840" t="str">
            <v>C</v>
          </cell>
        </row>
        <row r="841">
          <cell r="A841" t="str">
            <v>New York Community Bank</v>
          </cell>
          <cell r="B841" t="str">
            <v>United States</v>
          </cell>
          <cell r="C841" t="str">
            <v>C</v>
          </cell>
          <cell r="D841">
            <v>43047727</v>
          </cell>
          <cell r="E841" t="str">
            <v>2013 YE</v>
          </cell>
          <cell r="F841" t="str">
            <v>C</v>
          </cell>
        </row>
        <row r="842">
          <cell r="A842" t="str">
            <v>Northern Trust Company</v>
          </cell>
          <cell r="B842" t="str">
            <v>United States</v>
          </cell>
          <cell r="C842" t="str">
            <v>B-</v>
          </cell>
          <cell r="D842">
            <v>102658650</v>
          </cell>
          <cell r="E842" t="str">
            <v>2013 YE</v>
          </cell>
          <cell r="F842" t="str">
            <v>C</v>
          </cell>
        </row>
        <row r="843">
          <cell r="A843" t="str">
            <v>Old National Bank</v>
          </cell>
          <cell r="B843" t="str">
            <v>United States</v>
          </cell>
          <cell r="C843" t="str">
            <v>C+</v>
          </cell>
          <cell r="D843">
            <v>9426510</v>
          </cell>
          <cell r="E843" t="str">
            <v>2013 YE</v>
          </cell>
          <cell r="F843" t="str">
            <v>C</v>
          </cell>
        </row>
        <row r="844">
          <cell r="A844" t="str">
            <v>People's United Bank</v>
          </cell>
          <cell r="B844" t="str">
            <v>United States</v>
          </cell>
          <cell r="C844" t="str">
            <v>C</v>
          </cell>
          <cell r="D844">
            <v>32966792</v>
          </cell>
          <cell r="E844" t="str">
            <v>2013 YE</v>
          </cell>
          <cell r="F844" t="str">
            <v>C</v>
          </cell>
        </row>
        <row r="845">
          <cell r="A845" t="str">
            <v>PNC Bank, N.A.</v>
          </cell>
          <cell r="B845" t="str">
            <v>United States</v>
          </cell>
          <cell r="C845" t="str">
            <v>C+</v>
          </cell>
          <cell r="D845">
            <v>309999678</v>
          </cell>
          <cell r="E845" t="str">
            <v>2013 YE</v>
          </cell>
          <cell r="F845" t="str">
            <v>C</v>
          </cell>
        </row>
        <row r="846">
          <cell r="A846" t="str">
            <v>Regions Bank</v>
          </cell>
          <cell r="B846" t="str">
            <v>United States</v>
          </cell>
          <cell r="C846" t="str">
            <v>D+</v>
          </cell>
          <cell r="D846">
            <v>116608550</v>
          </cell>
          <cell r="E846" t="str">
            <v>2013 YE</v>
          </cell>
          <cell r="F846" t="str">
            <v>C</v>
          </cell>
        </row>
        <row r="847">
          <cell r="A847" t="str">
            <v>Santander Bank, N.A.</v>
          </cell>
          <cell r="B847" t="str">
            <v>United States</v>
          </cell>
          <cell r="C847" t="str">
            <v>C-</v>
          </cell>
          <cell r="D847">
            <v>74264382</v>
          </cell>
          <cell r="E847" t="str">
            <v>2013 YE</v>
          </cell>
          <cell r="F847" t="str">
            <v>C</v>
          </cell>
        </row>
        <row r="848">
          <cell r="A848" t="str">
            <v>Silicon Valley Bank</v>
          </cell>
          <cell r="B848" t="str">
            <v>United States</v>
          </cell>
          <cell r="C848" t="str">
            <v>C+</v>
          </cell>
          <cell r="D848">
            <v>24874213</v>
          </cell>
          <cell r="E848" t="str">
            <v>2013 YE</v>
          </cell>
          <cell r="F848" t="str">
            <v>C</v>
          </cell>
        </row>
        <row r="849">
          <cell r="A849" t="str">
            <v>State Street Bank and Trust Company</v>
          </cell>
          <cell r="B849" t="str">
            <v>United States</v>
          </cell>
          <cell r="C849" t="str">
            <v>B-</v>
          </cell>
          <cell r="D849">
            <v>239051106</v>
          </cell>
          <cell r="E849" t="str">
            <v>2013 YE</v>
          </cell>
          <cell r="F849" t="str">
            <v>C</v>
          </cell>
        </row>
        <row r="850">
          <cell r="A850" t="str">
            <v>SunTrust Bank</v>
          </cell>
          <cell r="B850" t="str">
            <v>United States</v>
          </cell>
          <cell r="C850" t="str">
            <v>C</v>
          </cell>
          <cell r="D850">
            <v>171261678</v>
          </cell>
          <cell r="E850" t="str">
            <v>2013 YE</v>
          </cell>
          <cell r="F850" t="str">
            <v>C</v>
          </cell>
        </row>
        <row r="851">
          <cell r="A851" t="str">
            <v>Susquehanna Bank</v>
          </cell>
          <cell r="B851" t="str">
            <v>United States</v>
          </cell>
          <cell r="C851" t="str">
            <v>C-</v>
          </cell>
          <cell r="D851">
            <v>18381407</v>
          </cell>
          <cell r="E851" t="str">
            <v>2013 YE</v>
          </cell>
          <cell r="F851" t="str">
            <v>C</v>
          </cell>
        </row>
        <row r="852">
          <cell r="A852" t="str">
            <v>Synovus Bank</v>
          </cell>
          <cell r="B852" t="str">
            <v>United States</v>
          </cell>
          <cell r="C852" t="str">
            <v>D</v>
          </cell>
          <cell r="D852">
            <v>25878030</v>
          </cell>
          <cell r="E852" t="str">
            <v>2013 YE</v>
          </cell>
          <cell r="F852" t="str">
            <v>C</v>
          </cell>
        </row>
        <row r="853">
          <cell r="A853" t="str">
            <v>TCF National Bank</v>
          </cell>
          <cell r="B853" t="str">
            <v>United States</v>
          </cell>
          <cell r="C853" t="str">
            <v>C-</v>
          </cell>
          <cell r="D853">
            <v>18396839</v>
          </cell>
          <cell r="E853" t="str">
            <v>2013 YE</v>
          </cell>
          <cell r="F853" t="str">
            <v>C</v>
          </cell>
        </row>
        <row r="854">
          <cell r="A854" t="str">
            <v>TD Bank, N.A.</v>
          </cell>
          <cell r="B854" t="str">
            <v>United States</v>
          </cell>
          <cell r="C854" t="str">
            <v>C+</v>
          </cell>
          <cell r="D854">
            <v>217626166</v>
          </cell>
          <cell r="E854" t="str">
            <v>2013 YE</v>
          </cell>
          <cell r="F854" t="str">
            <v>C</v>
          </cell>
        </row>
        <row r="855">
          <cell r="A855" t="str">
            <v>Texas Capital Bank, National Association</v>
          </cell>
          <cell r="B855" t="str">
            <v>United States</v>
          </cell>
          <cell r="C855" t="str">
            <v>C-</v>
          </cell>
          <cell r="D855">
            <v>11707332</v>
          </cell>
          <cell r="E855" t="str">
            <v>2013 YE</v>
          </cell>
          <cell r="F855" t="str">
            <v>C</v>
          </cell>
        </row>
        <row r="856">
          <cell r="A856" t="str">
            <v>Trustmark National Bank</v>
          </cell>
          <cell r="B856" t="str">
            <v>United States</v>
          </cell>
          <cell r="C856" t="str">
            <v>C</v>
          </cell>
          <cell r="D856">
            <v>11681215</v>
          </cell>
          <cell r="E856" t="str">
            <v>2013 YE</v>
          </cell>
          <cell r="F856" t="str">
            <v>C</v>
          </cell>
        </row>
        <row r="857">
          <cell r="A857" t="str">
            <v>U.S. Bank National Association</v>
          </cell>
          <cell r="B857" t="str">
            <v>United States</v>
          </cell>
          <cell r="C857" t="str">
            <v>B</v>
          </cell>
          <cell r="D857">
            <v>360478278</v>
          </cell>
          <cell r="E857" t="str">
            <v>2013 YE</v>
          </cell>
          <cell r="F857" t="str">
            <v>C</v>
          </cell>
        </row>
        <row r="858">
          <cell r="A858" t="str">
            <v>MUFG Union Bank, N.A.</v>
          </cell>
          <cell r="B858" t="str">
            <v>United States</v>
          </cell>
          <cell r="C858" t="str">
            <v>C+</v>
          </cell>
          <cell r="D858">
            <v>105286470</v>
          </cell>
          <cell r="E858" t="str">
            <v>2013 YE</v>
          </cell>
          <cell r="F858" t="str">
            <v>C</v>
          </cell>
        </row>
        <row r="859">
          <cell r="A859" t="str">
            <v>United Bank</v>
          </cell>
          <cell r="B859" t="str">
            <v>United States</v>
          </cell>
          <cell r="C859" t="str">
            <v>C</v>
          </cell>
          <cell r="D859">
            <v>3659845</v>
          </cell>
          <cell r="E859" t="str">
            <v>2013 YE</v>
          </cell>
          <cell r="F859" t="str">
            <v>C</v>
          </cell>
        </row>
        <row r="860">
          <cell r="A860" t="str">
            <v>United Bank, Inc.</v>
          </cell>
          <cell r="B860" t="str">
            <v>United States</v>
          </cell>
          <cell r="C860" t="str">
            <v>C</v>
          </cell>
          <cell r="D860">
            <v>5081543</v>
          </cell>
          <cell r="E860" t="str">
            <v>2013 YE</v>
          </cell>
          <cell r="F860" t="str">
            <v>C</v>
          </cell>
        </row>
        <row r="861">
          <cell r="A861" t="str">
            <v>Webster Bank N.A.</v>
          </cell>
          <cell r="B861" t="str">
            <v>United States</v>
          </cell>
          <cell r="C861" t="str">
            <v>C</v>
          </cell>
          <cell r="D861">
            <v>20830913</v>
          </cell>
          <cell r="E861" t="str">
            <v>2013 YE</v>
          </cell>
          <cell r="F861" t="str">
            <v>C</v>
          </cell>
        </row>
        <row r="862">
          <cell r="A862" t="str">
            <v>Wells Fargo Bank Northwest, N.A.</v>
          </cell>
          <cell r="B862" t="str">
            <v>United States</v>
          </cell>
          <cell r="C862" t="str">
            <v>C+</v>
          </cell>
          <cell r="D862">
            <v>13024000</v>
          </cell>
          <cell r="E862" t="str">
            <v>2013 YE</v>
          </cell>
          <cell r="F862" t="str">
            <v>C</v>
          </cell>
        </row>
        <row r="863">
          <cell r="A863" t="str">
            <v>Wells Fargo Bank, N.A.</v>
          </cell>
          <cell r="B863" t="str">
            <v>United States</v>
          </cell>
          <cell r="C863" t="str">
            <v>C+</v>
          </cell>
          <cell r="D863">
            <v>1373600000</v>
          </cell>
          <cell r="E863" t="str">
            <v>2013 YE</v>
          </cell>
          <cell r="F863" t="str">
            <v>C</v>
          </cell>
        </row>
        <row r="864">
          <cell r="A864" t="str">
            <v>Whitney Bank</v>
          </cell>
          <cell r="B864" t="str">
            <v>United States</v>
          </cell>
          <cell r="C864" t="str">
            <v>C</v>
          </cell>
          <cell r="D864">
            <v>6615096</v>
          </cell>
          <cell r="E864" t="str">
            <v>2013 YE</v>
          </cell>
          <cell r="F864" t="str">
            <v>C</v>
          </cell>
        </row>
        <row r="865">
          <cell r="A865" t="str">
            <v>Zions First National Bank</v>
          </cell>
          <cell r="B865" t="str">
            <v>United States</v>
          </cell>
          <cell r="C865" t="str">
            <v>D+</v>
          </cell>
          <cell r="D865">
            <v>18590433</v>
          </cell>
          <cell r="E865" t="str">
            <v>2013 YE</v>
          </cell>
          <cell r="F865" t="str">
            <v>C</v>
          </cell>
        </row>
        <row r="866">
          <cell r="A866" t="str">
            <v>Banco Bandes Uruguay S.A.</v>
          </cell>
          <cell r="B866" t="str">
            <v>Uruguay</v>
          </cell>
          <cell r="C866" t="str">
            <v>E+</v>
          </cell>
          <cell r="D866">
            <v>434912.34515245003</v>
          </cell>
          <cell r="E866" t="str">
            <v>2013 YE</v>
          </cell>
          <cell r="F866" t="str">
            <v>C</v>
          </cell>
        </row>
        <row r="867">
          <cell r="A867" t="str">
            <v>Banco de la Republica Oriental del Uruguay</v>
          </cell>
          <cell r="B867" t="str">
            <v>Uruguay</v>
          </cell>
          <cell r="C867" t="str">
            <v>D+</v>
          </cell>
          <cell r="D867">
            <v>14225266.5006021</v>
          </cell>
          <cell r="E867" t="str">
            <v>2013 YE</v>
          </cell>
          <cell r="F867" t="str">
            <v>C</v>
          </cell>
        </row>
        <row r="868">
          <cell r="A868" t="str">
            <v>Banco Hipotecario del Uruguay</v>
          </cell>
          <cell r="B868" t="str">
            <v>Uruguay</v>
          </cell>
          <cell r="C868" t="str">
            <v>E+</v>
          </cell>
          <cell r="D868">
            <v>1589210.72267727</v>
          </cell>
          <cell r="E868" t="str">
            <v>2013 YE</v>
          </cell>
          <cell r="F868" t="str">
            <v>C</v>
          </cell>
        </row>
        <row r="869">
          <cell r="A869" t="str">
            <v>Banco Itau Uruguay S.A.</v>
          </cell>
          <cell r="B869" t="str">
            <v>Uruguay</v>
          </cell>
          <cell r="C869" t="str">
            <v>D</v>
          </cell>
          <cell r="D869">
            <v>3849535.0104383701</v>
          </cell>
          <cell r="E869" t="str">
            <v>2013 YE</v>
          </cell>
          <cell r="F869" t="str">
            <v>C</v>
          </cell>
        </row>
        <row r="870">
          <cell r="A870" t="str">
            <v>Banco Santander, S.A. (Uruguay)</v>
          </cell>
          <cell r="B870" t="str">
            <v>Uruguay</v>
          </cell>
          <cell r="C870" t="str">
            <v>D+</v>
          </cell>
          <cell r="D870">
            <v>5261645.72514614</v>
          </cell>
          <cell r="E870" t="str">
            <v>2013 YE</v>
          </cell>
          <cell r="F870" t="str">
            <v>C</v>
          </cell>
        </row>
        <row r="871">
          <cell r="A871" t="str">
            <v>Banque Heritage (Uruguay) S.A.</v>
          </cell>
          <cell r="B871" t="str">
            <v>Uruguay</v>
          </cell>
          <cell r="C871" t="str">
            <v>E+</v>
          </cell>
          <cell r="D871">
            <v>560165.65311443002</v>
          </cell>
          <cell r="E871" t="str">
            <v>2013 YE</v>
          </cell>
          <cell r="F871" t="str">
            <v>C</v>
          </cell>
        </row>
        <row r="872">
          <cell r="A872" t="str">
            <v>Alokabank Joint-Stock Commercial Bank</v>
          </cell>
          <cell r="B872" t="str">
            <v>Uzbekistan</v>
          </cell>
          <cell r="C872" t="str">
            <v>E+</v>
          </cell>
          <cell r="D872">
            <v>313655.78489120002</v>
          </cell>
          <cell r="E872" t="str">
            <v>2013 YE</v>
          </cell>
          <cell r="F872" t="str">
            <v>C</v>
          </cell>
        </row>
        <row r="873">
          <cell r="A873" t="str">
            <v>Asaka Bank</v>
          </cell>
          <cell r="B873" t="str">
            <v>Uzbekistan</v>
          </cell>
          <cell r="C873" t="str">
            <v>E+</v>
          </cell>
          <cell r="D873">
            <v>2062827.3552000001</v>
          </cell>
          <cell r="E873" t="str">
            <v>2013 YE</v>
          </cell>
          <cell r="F873" t="str">
            <v>C</v>
          </cell>
        </row>
        <row r="874">
          <cell r="A874" t="str">
            <v>Asia Alliance Bank</v>
          </cell>
          <cell r="B874" t="str">
            <v>Uzbekistan</v>
          </cell>
          <cell r="C874" t="str">
            <v>E+</v>
          </cell>
          <cell r="D874">
            <v>505542.63131279999</v>
          </cell>
          <cell r="E874" t="str">
            <v>2013 YE</v>
          </cell>
          <cell r="F874" t="str">
            <v>C</v>
          </cell>
        </row>
        <row r="875">
          <cell r="A875" t="str">
            <v>InFinBank</v>
          </cell>
          <cell r="B875" t="str">
            <v>Uzbekistan</v>
          </cell>
          <cell r="C875" t="str">
            <v>E+</v>
          </cell>
          <cell r="D875">
            <v>223406.31976400001</v>
          </cell>
          <cell r="E875" t="str">
            <v>2013 YE</v>
          </cell>
          <cell r="F875" t="str">
            <v>C</v>
          </cell>
        </row>
        <row r="876">
          <cell r="A876" t="str">
            <v>Ipak Yuli Bank</v>
          </cell>
          <cell r="B876" t="str">
            <v>Uzbekistan</v>
          </cell>
          <cell r="C876" t="str">
            <v>E+</v>
          </cell>
          <cell r="D876">
            <v>460693.82398629998</v>
          </cell>
          <cell r="E876" t="str">
            <v>2013 YE</v>
          </cell>
          <cell r="F876" t="str">
            <v>C</v>
          </cell>
        </row>
        <row r="877">
          <cell r="A877" t="str">
            <v>Ipoteka Bank</v>
          </cell>
          <cell r="B877" t="str">
            <v>Uzbekistan</v>
          </cell>
          <cell r="C877" t="str">
            <v>E+</v>
          </cell>
          <cell r="D877">
            <v>1331382.9257274</v>
          </cell>
          <cell r="E877" t="str">
            <v>2013 YE</v>
          </cell>
          <cell r="F877" t="str">
            <v>C</v>
          </cell>
        </row>
        <row r="878">
          <cell r="A878" t="str">
            <v>National Bank of Uzbekistan</v>
          </cell>
          <cell r="B878" t="str">
            <v>Uzbekistan</v>
          </cell>
          <cell r="C878" t="str">
            <v>E+</v>
          </cell>
          <cell r="D878">
            <v>5125078.8594000004</v>
          </cell>
          <cell r="E878" t="str">
            <v>2013 YE</v>
          </cell>
          <cell r="F878" t="str">
            <v>C</v>
          </cell>
        </row>
        <row r="879">
          <cell r="A879" t="str">
            <v>Savdogar Bank</v>
          </cell>
          <cell r="B879" t="str">
            <v>Uzbekistan</v>
          </cell>
          <cell r="C879" t="str">
            <v>E+</v>
          </cell>
          <cell r="D879">
            <v>170223.71348119999</v>
          </cell>
          <cell r="E879" t="str">
            <v>2013 YE</v>
          </cell>
          <cell r="F879" t="str">
            <v>C</v>
          </cell>
        </row>
        <row r="880">
          <cell r="A880" t="str">
            <v>Asia Commercial Bank</v>
          </cell>
          <cell r="B880" t="str">
            <v>Vietnam</v>
          </cell>
          <cell r="C880" t="str">
            <v>E</v>
          </cell>
          <cell r="D880">
            <v>7896792.0785999997</v>
          </cell>
          <cell r="E880" t="str">
            <v>2013 YE</v>
          </cell>
          <cell r="F880" t="str">
            <v>C</v>
          </cell>
        </row>
        <row r="881">
          <cell r="A881" t="str">
            <v>Bank for Investment &amp; Development of Vietnam</v>
          </cell>
          <cell r="B881" t="str">
            <v>Vietnam</v>
          </cell>
          <cell r="C881" t="str">
            <v>E</v>
          </cell>
          <cell r="D881">
            <v>25993500.334199999</v>
          </cell>
          <cell r="E881" t="str">
            <v>2013 YE</v>
          </cell>
          <cell r="F881" t="str">
            <v>C</v>
          </cell>
        </row>
        <row r="882">
          <cell r="A882" t="str">
            <v>Military Commercial Joint Stock Bank</v>
          </cell>
          <cell r="B882" t="str">
            <v>Vietnam</v>
          </cell>
          <cell r="C882" t="str">
            <v>E</v>
          </cell>
          <cell r="D882">
            <v>8550062.4151300192</v>
          </cell>
          <cell r="E882" t="str">
            <v>2013 YE</v>
          </cell>
          <cell r="F882" t="str">
            <v>C</v>
          </cell>
        </row>
        <row r="883">
          <cell r="A883" t="str">
            <v>Saigon - Hanoi Commercial Joint Stock Bank</v>
          </cell>
          <cell r="B883" t="str">
            <v>Vietnam</v>
          </cell>
          <cell r="C883" t="str">
            <v>E</v>
          </cell>
          <cell r="D883">
            <v>6807863.0621999996</v>
          </cell>
          <cell r="E883" t="str">
            <v>2013 YE</v>
          </cell>
          <cell r="F883" t="str">
            <v>C</v>
          </cell>
        </row>
        <row r="884">
          <cell r="A884" t="str">
            <v>Saigon Thuong Tin Commercial Joint-Stock Bank</v>
          </cell>
          <cell r="B884" t="str">
            <v>Vietnam</v>
          </cell>
          <cell r="C884" t="str">
            <v>E</v>
          </cell>
          <cell r="D884">
            <v>7605974.8295999998</v>
          </cell>
          <cell r="E884" t="str">
            <v>2013 YE</v>
          </cell>
          <cell r="F884" t="str">
            <v>C</v>
          </cell>
        </row>
        <row r="885">
          <cell r="A885" t="str">
            <v>Vietnam Bank for Industry and Trade</v>
          </cell>
          <cell r="B885" t="str">
            <v>Vietnam</v>
          </cell>
          <cell r="C885" t="str">
            <v>E+</v>
          </cell>
          <cell r="D885">
            <v>27319862.918400001</v>
          </cell>
          <cell r="E885" t="str">
            <v>2013 YE</v>
          </cell>
          <cell r="F885" t="str">
            <v>C</v>
          </cell>
        </row>
        <row r="886">
          <cell r="A886" t="str">
            <v>Vietnam Prosperity Jt. Stk. Commercial Bank</v>
          </cell>
          <cell r="B886" t="str">
            <v>Vietnam</v>
          </cell>
          <cell r="C886" t="str">
            <v>E</v>
          </cell>
          <cell r="D886">
            <v>5747931.1380000003</v>
          </cell>
          <cell r="E886" t="str">
            <v>2013 YE</v>
          </cell>
          <cell r="F886" t="str">
            <v>C</v>
          </cell>
        </row>
        <row r="887">
          <cell r="A887" t="str">
            <v>Vietnam Technological and Comm'l JSB</v>
          </cell>
          <cell r="B887" t="str">
            <v>Vietnam</v>
          </cell>
          <cell r="C887" t="str">
            <v>E</v>
          </cell>
          <cell r="D887">
            <v>7531701.8262</v>
          </cell>
          <cell r="E887" t="str">
            <v>2013 YE</v>
          </cell>
          <cell r="F887" t="str">
            <v>C</v>
          </cell>
        </row>
        <row r="888">
          <cell r="A888" t="str">
            <v>Banco Comafi S.A.</v>
          </cell>
          <cell r="B888" t="str">
            <v>Argentina</v>
          </cell>
          <cell r="C888" t="str">
            <v>E</v>
          </cell>
          <cell r="D888">
            <v>1330299.5895119701</v>
          </cell>
          <cell r="E888" t="str">
            <v>2014 H1</v>
          </cell>
          <cell r="F888" t="str">
            <v>U</v>
          </cell>
        </row>
        <row r="889">
          <cell r="A889" t="str">
            <v>Banco del Chubut S.A.</v>
          </cell>
          <cell r="B889" t="str">
            <v>Argentina</v>
          </cell>
          <cell r="C889" t="str">
            <v>E</v>
          </cell>
          <cell r="D889">
            <v>828964.68675768003</v>
          </cell>
          <cell r="E889" t="str">
            <v>2014 H1</v>
          </cell>
          <cell r="F889" t="str">
            <v>U</v>
          </cell>
        </row>
        <row r="890">
          <cell r="A890" t="str">
            <v>Banco Piano S.A.</v>
          </cell>
          <cell r="B890" t="str">
            <v>Argentina</v>
          </cell>
          <cell r="C890" t="str">
            <v>E</v>
          </cell>
          <cell r="D890">
            <v>405961.78519611002</v>
          </cell>
          <cell r="E890" t="str">
            <v>2014 H1</v>
          </cell>
          <cell r="F890" t="str">
            <v>U</v>
          </cell>
        </row>
        <row r="891">
          <cell r="A891" t="str">
            <v>HSBC Bank Argentina S.A.</v>
          </cell>
          <cell r="B891" t="str">
            <v>Argentina</v>
          </cell>
          <cell r="C891" t="str">
            <v>E</v>
          </cell>
          <cell r="D891">
            <v>6096292.3806691496</v>
          </cell>
          <cell r="E891" t="str">
            <v>2014 H1</v>
          </cell>
          <cell r="F891" t="str">
            <v>C</v>
          </cell>
        </row>
        <row r="892">
          <cell r="A892" t="str">
            <v>Australia and New Zealand Banking Grp. Ltd.</v>
          </cell>
          <cell r="B892" t="str">
            <v>Australia</v>
          </cell>
          <cell r="C892" t="str">
            <v>B-</v>
          </cell>
          <cell r="D892">
            <v>683845883.8757</v>
          </cell>
          <cell r="E892" t="str">
            <v>2014 H1</v>
          </cell>
          <cell r="F892" t="str">
            <v>C</v>
          </cell>
        </row>
        <row r="893">
          <cell r="A893" t="str">
            <v>Bank of Queensland Limited</v>
          </cell>
          <cell r="B893" t="str">
            <v>Australia</v>
          </cell>
          <cell r="C893" t="str">
            <v>C-</v>
          </cell>
          <cell r="D893">
            <v>37967892.966109999</v>
          </cell>
          <cell r="E893" t="str">
            <v>2014 H1</v>
          </cell>
          <cell r="F893" t="str">
            <v>C</v>
          </cell>
        </row>
        <row r="894">
          <cell r="A894" t="str">
            <v>Bendigo and Adelaide Bank Limited</v>
          </cell>
          <cell r="B894" t="str">
            <v>Australia</v>
          </cell>
          <cell r="C894" t="str">
            <v>C</v>
          </cell>
          <cell r="D894">
            <v>54048454.309008002</v>
          </cell>
          <cell r="E894" t="str">
            <v>2014 H1</v>
          </cell>
          <cell r="F894" t="str">
            <v>C</v>
          </cell>
        </row>
        <row r="895">
          <cell r="A895" t="str">
            <v>Commonwealth Bank of Australia</v>
          </cell>
          <cell r="B895" t="str">
            <v>Australia</v>
          </cell>
          <cell r="C895" t="str">
            <v>B-</v>
          </cell>
          <cell r="D895">
            <v>699882804.65843999</v>
          </cell>
          <cell r="E895" t="str">
            <v>2014 H1</v>
          </cell>
          <cell r="F895" t="str">
            <v>C</v>
          </cell>
        </row>
        <row r="896">
          <cell r="A896" t="str">
            <v>Heritage Bank Limited</v>
          </cell>
          <cell r="B896" t="str">
            <v>Australia</v>
          </cell>
          <cell r="C896" t="str">
            <v>C</v>
          </cell>
          <cell r="D896">
            <v>7486901.5172799602</v>
          </cell>
          <cell r="E896" t="str">
            <v>2014 H1</v>
          </cell>
          <cell r="F896" t="str">
            <v>C</v>
          </cell>
        </row>
        <row r="897">
          <cell r="A897" t="str">
            <v>National Australia Bank Limited</v>
          </cell>
          <cell r="B897" t="str">
            <v>Australia</v>
          </cell>
          <cell r="C897" t="str">
            <v>B-</v>
          </cell>
          <cell r="D897">
            <v>784130427.81892002</v>
          </cell>
          <cell r="E897" t="str">
            <v>2014 H1</v>
          </cell>
          <cell r="F897" t="str">
            <v>C</v>
          </cell>
        </row>
        <row r="898">
          <cell r="A898" t="str">
            <v>Suncorp-Metway Ltd.</v>
          </cell>
          <cell r="B898" t="str">
            <v>Australia</v>
          </cell>
          <cell r="C898" t="str">
            <v>C-</v>
          </cell>
          <cell r="D898">
            <v>54210206.385360003</v>
          </cell>
          <cell r="E898" t="str">
            <v>2014 H1</v>
          </cell>
          <cell r="F898" t="str">
            <v>C</v>
          </cell>
        </row>
        <row r="899">
          <cell r="A899" t="str">
            <v>Westpac Banking Corporation</v>
          </cell>
          <cell r="B899" t="str">
            <v>Australia</v>
          </cell>
          <cell r="C899" t="str">
            <v>B-</v>
          </cell>
          <cell r="D899">
            <v>676023246.41250002</v>
          </cell>
          <cell r="E899" t="str">
            <v>2014 H1</v>
          </cell>
          <cell r="F899" t="str">
            <v>C</v>
          </cell>
        </row>
        <row r="900">
          <cell r="A900" t="str">
            <v>Investcorp Bank B.S.C.</v>
          </cell>
          <cell r="B900" t="str">
            <v>Bahrain - Off Shore</v>
          </cell>
          <cell r="C900" t="str">
            <v>D</v>
          </cell>
          <cell r="D900">
            <v>2357663</v>
          </cell>
          <cell r="E900" t="str">
            <v>2014 H1</v>
          </cell>
          <cell r="F900" t="str">
            <v>C</v>
          </cell>
        </row>
        <row r="901">
          <cell r="A901" t="str">
            <v>Bank of Montreal</v>
          </cell>
          <cell r="B901" t="str">
            <v>Canada</v>
          </cell>
          <cell r="C901" t="str">
            <v>C+</v>
          </cell>
          <cell r="D901">
            <v>506309169.10276002</v>
          </cell>
          <cell r="E901" t="str">
            <v>2014 H1</v>
          </cell>
          <cell r="F901" t="str">
            <v>C</v>
          </cell>
        </row>
        <row r="902">
          <cell r="A902" t="str">
            <v>Bank of Nova Scotia</v>
          </cell>
          <cell r="B902" t="str">
            <v>Canada</v>
          </cell>
          <cell r="C902" t="str">
            <v>B-</v>
          </cell>
          <cell r="D902">
            <v>725725998.09151995</v>
          </cell>
          <cell r="E902" t="str">
            <v>2014 H1</v>
          </cell>
          <cell r="F902" t="str">
            <v>C</v>
          </cell>
        </row>
        <row r="903">
          <cell r="A903" t="str">
            <v>Canadian Imperial Bank of Commerce</v>
          </cell>
          <cell r="B903" t="str">
            <v>Canada</v>
          </cell>
          <cell r="C903" t="str">
            <v>C+</v>
          </cell>
          <cell r="D903">
            <v>346297324.14256001</v>
          </cell>
          <cell r="E903" t="str">
            <v>2014 H1</v>
          </cell>
          <cell r="F903" t="str">
            <v>C</v>
          </cell>
        </row>
        <row r="904">
          <cell r="A904" t="str">
            <v>National Bank of Canada</v>
          </cell>
          <cell r="B904" t="str">
            <v>Canada</v>
          </cell>
          <cell r="C904" t="str">
            <v>C</v>
          </cell>
          <cell r="D904">
            <v>174416145.77812001</v>
          </cell>
          <cell r="E904" t="str">
            <v>2014 H1</v>
          </cell>
          <cell r="F904" t="str">
            <v>C</v>
          </cell>
        </row>
        <row r="905">
          <cell r="A905" t="str">
            <v>Royal Bank of Canada</v>
          </cell>
          <cell r="B905" t="str">
            <v>Canada</v>
          </cell>
          <cell r="C905" t="str">
            <v>C+</v>
          </cell>
          <cell r="D905">
            <v>770256500.43032002</v>
          </cell>
          <cell r="E905" t="str">
            <v>2014 H1</v>
          </cell>
          <cell r="F905" t="str">
            <v>C</v>
          </cell>
        </row>
        <row r="906">
          <cell r="A906" t="str">
            <v>Toronto-Dominion Bank (The)</v>
          </cell>
          <cell r="B906" t="str">
            <v>Canada</v>
          </cell>
          <cell r="C906" t="str">
            <v>B</v>
          </cell>
          <cell r="D906">
            <v>777051342.99100006</v>
          </cell>
          <cell r="E906" t="str">
            <v>2014 H1</v>
          </cell>
          <cell r="F906" t="str">
            <v>C</v>
          </cell>
        </row>
        <row r="907">
          <cell r="A907" t="str">
            <v>Hong Leong Bank Berhad</v>
          </cell>
          <cell r="B907" t="str">
            <v>Malaysia</v>
          </cell>
          <cell r="C907" t="str">
            <v>C-</v>
          </cell>
          <cell r="D907">
            <v>50507286.927181102</v>
          </cell>
          <cell r="E907" t="str">
            <v>2014 H1</v>
          </cell>
          <cell r="F907" t="str">
            <v>C</v>
          </cell>
        </row>
        <row r="908">
          <cell r="A908" t="str">
            <v>Mauritius Commercial Bank Limited</v>
          </cell>
          <cell r="B908" t="str">
            <v>Mauritius</v>
          </cell>
          <cell r="C908" t="str">
            <v>D+</v>
          </cell>
          <cell r="D908">
            <v>7782723.9427567199</v>
          </cell>
          <cell r="E908" t="str">
            <v>2014 H1</v>
          </cell>
          <cell r="F908" t="str">
            <v>C</v>
          </cell>
        </row>
        <row r="909">
          <cell r="A909" t="str">
            <v>ANZ BANK NEW ZEALAND LIMITED</v>
          </cell>
          <cell r="B909" t="str">
            <v>New Zealand</v>
          </cell>
          <cell r="C909" t="str">
            <v>C</v>
          </cell>
          <cell r="D909">
            <v>107448737.604</v>
          </cell>
          <cell r="E909" t="str">
            <v>2014 H1</v>
          </cell>
          <cell r="F909" t="str">
            <v>C</v>
          </cell>
        </row>
        <row r="910">
          <cell r="A910" t="str">
            <v>ASB Bank Limited</v>
          </cell>
          <cell r="B910" t="str">
            <v>New Zealand</v>
          </cell>
          <cell r="C910" t="str">
            <v>C+</v>
          </cell>
          <cell r="D910">
            <v>55574119.84488</v>
          </cell>
          <cell r="E910" t="str">
            <v>2014 H1</v>
          </cell>
          <cell r="F910" t="str">
            <v>C</v>
          </cell>
        </row>
        <row r="911">
          <cell r="A911" t="str">
            <v>Bank of New Zealand</v>
          </cell>
          <cell r="B911" t="str">
            <v>New Zealand</v>
          </cell>
          <cell r="C911" t="str">
            <v>C</v>
          </cell>
          <cell r="D911">
            <v>66748813.195840001</v>
          </cell>
          <cell r="E911" t="str">
            <v>2014 H1</v>
          </cell>
          <cell r="F911" t="str">
            <v>C</v>
          </cell>
        </row>
        <row r="912">
          <cell r="A912" t="str">
            <v>Kiwibank Limited</v>
          </cell>
          <cell r="B912" t="str">
            <v>New Zealand</v>
          </cell>
          <cell r="C912" t="str">
            <v>D+</v>
          </cell>
          <cell r="D912">
            <v>13261014.46848</v>
          </cell>
          <cell r="E912" t="str">
            <v>2014 H1</v>
          </cell>
          <cell r="F912" t="str">
            <v>C</v>
          </cell>
        </row>
        <row r="913">
          <cell r="A913" t="str">
            <v>Westpac New Zealand Limited</v>
          </cell>
          <cell r="B913" t="str">
            <v>New Zealand</v>
          </cell>
          <cell r="C913" t="str">
            <v>C</v>
          </cell>
          <cell r="D913">
            <v>63473937.074560001</v>
          </cell>
          <cell r="E913" t="str">
            <v>2014 H1</v>
          </cell>
          <cell r="F913" t="str">
            <v>C</v>
          </cell>
        </row>
        <row r="914">
          <cell r="A914" t="str">
            <v>Global Bank Corporation and Subsidiaries</v>
          </cell>
          <cell r="B914" t="str">
            <v>Panama</v>
          </cell>
          <cell r="C914" t="str">
            <v>D+</v>
          </cell>
          <cell r="D914">
            <v>4180751.2609999999</v>
          </cell>
          <cell r="E914" t="str">
            <v>2014 H1</v>
          </cell>
          <cell r="F914" t="str">
            <v>C</v>
          </cell>
        </row>
        <row r="915">
          <cell r="A915" t="str">
            <v>African Bank Limited</v>
          </cell>
          <cell r="B915" t="str">
            <v>South Africa</v>
          </cell>
          <cell r="C915" t="str">
            <v>E</v>
          </cell>
          <cell r="D915">
            <v>6268076.1112700002</v>
          </cell>
          <cell r="E915" t="str">
            <v>2014 H1</v>
          </cell>
          <cell r="F915" t="str">
            <v>C</v>
          </cell>
        </row>
        <row r="916">
          <cell r="A916" t="str">
            <v>First Citizens Bank Limited</v>
          </cell>
          <cell r="B916" t="str">
            <v>Trinidad &amp; Tobago</v>
          </cell>
          <cell r="C916" t="str">
            <v>D+</v>
          </cell>
          <cell r="D916">
            <v>5614189.9204886397</v>
          </cell>
          <cell r="E916" t="str">
            <v>2014 H1</v>
          </cell>
          <cell r="F916" t="str">
            <v>C</v>
          </cell>
        </row>
        <row r="917">
          <cell r="A917" t="str">
            <v>Clydesdale Bank plc</v>
          </cell>
          <cell r="B917" t="str">
            <v>United Kingdom</v>
          </cell>
          <cell r="C917" t="str">
            <v>D+</v>
          </cell>
          <cell r="D917">
            <v>61264024.70696</v>
          </cell>
          <cell r="E917" t="str">
            <v>2014 H1</v>
          </cell>
          <cell r="F917" t="str">
            <v>C</v>
          </cell>
        </row>
        <row r="918">
          <cell r="A918">
            <v>0</v>
          </cell>
          <cell r="B918">
            <v>0</v>
          </cell>
        </row>
        <row r="919">
          <cell r="A919">
            <v>0</v>
          </cell>
          <cell r="B919">
            <v>0</v>
          </cell>
        </row>
        <row r="920">
          <cell r="A920">
            <v>0</v>
          </cell>
          <cell r="B920">
            <v>0</v>
          </cell>
        </row>
        <row r="921">
          <cell r="A921">
            <v>0</v>
          </cell>
          <cell r="B921">
            <v>0</v>
          </cell>
        </row>
        <row r="922">
          <cell r="A922">
            <v>0</v>
          </cell>
          <cell r="B922">
            <v>0</v>
          </cell>
        </row>
        <row r="923">
          <cell r="A923">
            <v>0</v>
          </cell>
          <cell r="B923">
            <v>0</v>
          </cell>
        </row>
        <row r="924">
          <cell r="A924">
            <v>0</v>
          </cell>
          <cell r="B924">
            <v>0</v>
          </cell>
        </row>
      </sheetData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Level of authority"/>
      <sheetName val="Example"/>
      <sheetName val="Lesson"/>
      <sheetName val="Calculate"/>
      <sheetName val="EDF"/>
      <sheetName val="LGD"/>
      <sheetName val="LEQ"/>
      <sheetName val="Grading"/>
      <sheetName val="Company Size Criteria"/>
      <sheetName val="Company Size Categorize"/>
    </sheetNames>
    <sheetDataSet>
      <sheetData sheetId="0">
        <row r="20">
          <cell r="D20" t="str">
            <v>L/C discount with recourse</v>
          </cell>
        </row>
        <row r="22">
          <cell r="D22">
            <v>80</v>
          </cell>
        </row>
        <row r="23">
          <cell r="D23">
            <v>1</v>
          </cell>
        </row>
        <row r="24">
          <cell r="K24">
            <v>133.35</v>
          </cell>
        </row>
        <row r="26">
          <cell r="D26">
            <v>7.0000000000000007E-2</v>
          </cell>
        </row>
        <row r="36">
          <cell r="L36">
            <v>2</v>
          </cell>
        </row>
        <row r="41">
          <cell r="D41">
            <v>0.04</v>
          </cell>
        </row>
        <row r="43">
          <cell r="D43">
            <v>1.5266E-2</v>
          </cell>
        </row>
      </sheetData>
      <sheetData sheetId="1">
        <row r="13">
          <cell r="B13" t="str">
            <v>Senior RM Team Manager or higher level</v>
          </cell>
        </row>
      </sheetData>
      <sheetData sheetId="2"/>
      <sheetData sheetId="3"/>
      <sheetData sheetId="4">
        <row r="35">
          <cell r="C35">
            <v>5.9122858220910936E-2</v>
          </cell>
        </row>
      </sheetData>
      <sheetData sheetId="5">
        <row r="1">
          <cell r="A1" t="str">
            <v>Borrower Grading</v>
          </cell>
          <cell r="B1" t="str">
            <v>OWC Marginal EDF</v>
          </cell>
        </row>
        <row r="2">
          <cell r="A2" t="str">
            <v>Grade A</v>
          </cell>
          <cell r="B2">
            <v>5.7000000000000002E-3</v>
          </cell>
        </row>
        <row r="3">
          <cell r="A3" t="str">
            <v>Grade B1</v>
          </cell>
          <cell r="B3">
            <v>1.9099999999999999E-2</v>
          </cell>
        </row>
        <row r="4">
          <cell r="A4" t="str">
            <v>Grade B2</v>
          </cell>
          <cell r="B4">
            <v>4.58E-2</v>
          </cell>
        </row>
        <row r="5">
          <cell r="A5" t="str">
            <v>Grade C</v>
          </cell>
          <cell r="B5">
            <v>0.09</v>
          </cell>
        </row>
      </sheetData>
      <sheetData sheetId="6">
        <row r="3">
          <cell r="B3">
            <v>0.02</v>
          </cell>
        </row>
        <row r="4">
          <cell r="B4">
            <v>0.28999999999999998</v>
          </cell>
          <cell r="C4">
            <v>1.5</v>
          </cell>
        </row>
        <row r="5">
          <cell r="B5">
            <v>0.32</v>
          </cell>
          <cell r="C5">
            <v>1.24</v>
          </cell>
        </row>
        <row r="6">
          <cell r="B6">
            <v>0.46</v>
          </cell>
          <cell r="C6">
            <v>1.43</v>
          </cell>
        </row>
        <row r="7">
          <cell r="B7">
            <v>0.53</v>
          </cell>
          <cell r="C7">
            <v>1</v>
          </cell>
        </row>
        <row r="8">
          <cell r="B8">
            <v>0.57999999999999996</v>
          </cell>
        </row>
        <row r="9">
          <cell r="B9">
            <v>0.61</v>
          </cell>
          <cell r="C9">
            <v>1.24</v>
          </cell>
        </row>
        <row r="10">
          <cell r="B10">
            <v>0.61</v>
          </cell>
          <cell r="C10">
            <v>1.5</v>
          </cell>
        </row>
        <row r="11">
          <cell r="B11">
            <v>0.61</v>
          </cell>
          <cell r="C11">
            <v>2</v>
          </cell>
        </row>
        <row r="12">
          <cell r="B12">
            <v>0.53</v>
          </cell>
        </row>
        <row r="13">
          <cell r="B13">
            <v>0.62</v>
          </cell>
        </row>
        <row r="41">
          <cell r="B41">
            <v>0.46</v>
          </cell>
        </row>
      </sheetData>
      <sheetData sheetId="7"/>
      <sheetData sheetId="8">
        <row r="3">
          <cell r="B3" t="str">
            <v>Grade B1</v>
          </cell>
        </row>
      </sheetData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Appendix"/>
      <sheetName val="Calculate"/>
      <sheetName val="Bank Rating"/>
      <sheetName val="Rating Table"/>
      <sheetName val="Level of authority"/>
      <sheetName val="PBOC Rate"/>
      <sheetName val="Company Size Criteria"/>
      <sheetName val="Lesson"/>
      <sheetName val="EDF"/>
      <sheetName val="Grading"/>
      <sheetName val="Example"/>
      <sheetName val="Company Size Categorize"/>
    </sheetNames>
    <sheetDataSet>
      <sheetData sheetId="0">
        <row r="26">
          <cell r="H26">
            <v>0.95799999999999996</v>
          </cell>
        </row>
        <row r="27">
          <cell r="H27">
            <v>4.2000000000000003E-2</v>
          </cell>
        </row>
        <row r="28">
          <cell r="S28">
            <v>3.2000000000000001E-2</v>
          </cell>
        </row>
        <row r="30">
          <cell r="S30">
            <v>1.5266E-2</v>
          </cell>
        </row>
        <row r="116">
          <cell r="S116">
            <v>6.15</v>
          </cell>
        </row>
      </sheetData>
      <sheetData sheetId="1" refreshError="1"/>
      <sheetData sheetId="2">
        <row r="122">
          <cell r="C122">
            <v>-0.74664329016240594</v>
          </cell>
        </row>
      </sheetData>
      <sheetData sheetId="3"/>
      <sheetData sheetId="4">
        <row r="3">
          <cell r="A3" t="str">
            <v>Aaa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SR_Orgs"/>
      <sheetName val="BCA_Orgs"/>
      <sheetName val="Adj BCA_Orgs"/>
      <sheetName val="LT-FC_Orgs"/>
      <sheetName val="LT-LC_Orgs"/>
      <sheetName val="Queries"/>
      <sheetName val="MDC Data"/>
      <sheetName val="COMPARISON MASTER"/>
      <sheetName val="Cleaned Step 1"/>
      <sheetName val="Fucking With It"/>
      <sheetName val="Lookup"/>
      <sheetName val="Counts"/>
    </sheetNames>
    <sheetDataSet>
      <sheetData sheetId="0">
        <row r="1">
          <cell r="C1" t="str">
            <v>Organization</v>
          </cell>
        </row>
      </sheetData>
      <sheetData sheetId="1">
        <row r="1">
          <cell r="C1" t="str">
            <v>Organization</v>
          </cell>
        </row>
      </sheetData>
      <sheetData sheetId="2">
        <row r="1">
          <cell r="C1" t="str">
            <v>Organization</v>
          </cell>
        </row>
      </sheetData>
      <sheetData sheetId="3">
        <row r="1">
          <cell r="C1" t="str">
            <v>Organization</v>
          </cell>
          <cell r="D1" t="str">
            <v>Domicile</v>
          </cell>
          <cell r="E1" t="str">
            <v>BFSR</v>
          </cell>
        </row>
        <row r="2">
          <cell r="C2" t="str">
            <v>Alliance &amp; Leicester plc</v>
          </cell>
          <cell r="D2" t="str">
            <v>United Kingdom</v>
          </cell>
          <cell r="E2" t="str">
            <v xml:space="preserve">A2       </v>
          </cell>
        </row>
        <row r="3">
          <cell r="C3" t="str">
            <v>Australia and New Zealand Banking Grp. Ltd.</v>
          </cell>
          <cell r="D3" t="str">
            <v>Australia</v>
          </cell>
          <cell r="E3" t="str">
            <v xml:space="preserve">Aa2      </v>
          </cell>
        </row>
        <row r="4">
          <cell r="C4" t="str">
            <v>Banque Federative du Credit Mutuel</v>
          </cell>
          <cell r="D4" t="str">
            <v>France</v>
          </cell>
          <cell r="E4" t="str">
            <v xml:space="preserve">Aa3      </v>
          </cell>
        </row>
        <row r="5">
          <cell r="C5" t="str">
            <v>BSI AG</v>
          </cell>
          <cell r="D5" t="str">
            <v>Switzerland</v>
          </cell>
          <cell r="E5" t="str">
            <v xml:space="preserve">Baa1     </v>
          </cell>
        </row>
        <row r="6">
          <cell r="C6" t="str">
            <v>Banca Nazionale Del Lavoro S.P.A.</v>
          </cell>
          <cell r="D6" t="str">
            <v>Italy</v>
          </cell>
          <cell r="E6" t="str">
            <v xml:space="preserve">Baa2     </v>
          </cell>
        </row>
        <row r="7">
          <cell r="C7" t="str">
            <v>Bank of Ireland</v>
          </cell>
          <cell r="D7" t="str">
            <v>Ireland</v>
          </cell>
          <cell r="E7" t="str">
            <v xml:space="preserve">Ba2      </v>
          </cell>
        </row>
        <row r="8">
          <cell r="C8" t="str">
            <v>Bank of Montreal</v>
          </cell>
          <cell r="D8" t="str">
            <v>Canada</v>
          </cell>
          <cell r="E8" t="str">
            <v xml:space="preserve">Aa3      </v>
          </cell>
        </row>
        <row r="9">
          <cell r="C9" t="str">
            <v>Bank of Nova Scotia</v>
          </cell>
          <cell r="D9" t="str">
            <v>Canada</v>
          </cell>
          <cell r="E9" t="str">
            <v xml:space="preserve">Aa2      </v>
          </cell>
        </row>
        <row r="10">
          <cell r="C10" t="str">
            <v>Bank of Yokohama, Ltd.</v>
          </cell>
          <cell r="D10" t="str">
            <v>Japan</v>
          </cell>
          <cell r="E10" t="str">
            <v xml:space="preserve">A1       </v>
          </cell>
        </row>
        <row r="11">
          <cell r="C11" t="str">
            <v>Westpac Banking Corporation</v>
          </cell>
          <cell r="D11" t="str">
            <v>Australia</v>
          </cell>
          <cell r="E11" t="str">
            <v xml:space="preserve">Aa2      </v>
          </cell>
        </row>
        <row r="12">
          <cell r="C12" t="str">
            <v>ING Belgium SA/NV</v>
          </cell>
          <cell r="D12" t="str">
            <v>Belgium</v>
          </cell>
          <cell r="E12" t="str">
            <v xml:space="preserve">A2       </v>
          </cell>
        </row>
        <row r="13">
          <cell r="C13" t="str">
            <v>BNP Paribas</v>
          </cell>
          <cell r="D13" t="str">
            <v>France</v>
          </cell>
          <cell r="E13" t="str">
            <v xml:space="preserve">A1       </v>
          </cell>
        </row>
        <row r="14">
          <cell r="C14" t="str">
            <v>Bayerische Landesbank</v>
          </cell>
          <cell r="D14" t="str">
            <v>Germany</v>
          </cell>
          <cell r="E14" t="str">
            <v xml:space="preserve">Aaa      </v>
          </cell>
        </row>
        <row r="15">
          <cell r="C15" t="str">
            <v>UniCredit Bank AG</v>
          </cell>
          <cell r="D15" t="str">
            <v>Germany</v>
          </cell>
          <cell r="E15" t="str">
            <v xml:space="preserve">Baa1     </v>
          </cell>
        </row>
        <row r="16">
          <cell r="C16" t="str">
            <v>Credit Agricole S.A.</v>
          </cell>
          <cell r="D16" t="str">
            <v>France</v>
          </cell>
          <cell r="E16" t="str">
            <v xml:space="preserve">A2       </v>
          </cell>
        </row>
        <row r="17">
          <cell r="C17" t="str">
            <v>Chiba Bank, Ltd.</v>
          </cell>
          <cell r="D17" t="str">
            <v>Japan</v>
          </cell>
          <cell r="E17" t="str">
            <v xml:space="preserve">A1       </v>
          </cell>
        </row>
        <row r="18">
          <cell r="C18" t="str">
            <v>Nordea Bank Norge ASA</v>
          </cell>
          <cell r="D18" t="str">
            <v>Norway</v>
          </cell>
          <cell r="E18" t="str">
            <v xml:space="preserve">Aa3      </v>
          </cell>
        </row>
        <row r="19">
          <cell r="C19" t="str">
            <v>Commonwealth Bank of Australia</v>
          </cell>
          <cell r="D19" t="str">
            <v>Australia</v>
          </cell>
          <cell r="E19" t="str">
            <v xml:space="preserve">Aa2      </v>
          </cell>
        </row>
        <row r="20">
          <cell r="C20" t="str">
            <v>HSBC France</v>
          </cell>
          <cell r="D20" t="str">
            <v>France</v>
          </cell>
          <cell r="E20" t="str">
            <v xml:space="preserve">A1       </v>
          </cell>
        </row>
        <row r="21">
          <cell r="C21" t="str">
            <v>LCL</v>
          </cell>
          <cell r="D21" t="str">
            <v>France</v>
          </cell>
          <cell r="E21" t="str">
            <v xml:space="preserve">A2       </v>
          </cell>
        </row>
        <row r="22">
          <cell r="C22" t="str">
            <v>Credit Suisse AG</v>
          </cell>
          <cell r="D22" t="str">
            <v>Switzerland</v>
          </cell>
          <cell r="E22" t="str">
            <v xml:space="preserve">A1       </v>
          </cell>
        </row>
        <row r="23">
          <cell r="C23" t="str">
            <v>UniCredit SpA</v>
          </cell>
          <cell r="D23" t="str">
            <v>Italy</v>
          </cell>
          <cell r="E23" t="str">
            <v xml:space="preserve">Baa2     </v>
          </cell>
        </row>
        <row r="24">
          <cell r="C24" t="str">
            <v>Comerica Bank</v>
          </cell>
          <cell r="D24" t="str">
            <v>United States</v>
          </cell>
          <cell r="E24" t="str">
            <v xml:space="preserve">A2       </v>
          </cell>
        </row>
        <row r="25">
          <cell r="C25" t="str">
            <v>Deutsche Bank AG</v>
          </cell>
          <cell r="D25" t="str">
            <v>Germany</v>
          </cell>
          <cell r="E25" t="str">
            <v xml:space="preserve">A3       </v>
          </cell>
        </row>
        <row r="26">
          <cell r="C26" t="str">
            <v>Resona Bank, Ltd.</v>
          </cell>
          <cell r="D26" t="str">
            <v>Japan</v>
          </cell>
          <cell r="E26" t="str">
            <v xml:space="preserve">A2       </v>
          </cell>
        </row>
        <row r="27">
          <cell r="C27" t="str">
            <v>Regions Bank</v>
          </cell>
          <cell r="D27" t="str">
            <v>United States</v>
          </cell>
          <cell r="E27" t="str">
            <v xml:space="preserve">Baa3     </v>
          </cell>
        </row>
        <row r="28">
          <cell r="C28" t="str">
            <v>Hongkong and Shanghai Banking Corp. Ltd (The)</v>
          </cell>
          <cell r="D28" t="str">
            <v>Hong Kong</v>
          </cell>
          <cell r="E28" t="str">
            <v xml:space="preserve">Aa2      </v>
          </cell>
        </row>
        <row r="29">
          <cell r="C29" t="str">
            <v>Banco Santander S.A. (Spain)</v>
          </cell>
          <cell r="D29" t="str">
            <v>Spain</v>
          </cell>
          <cell r="E29" t="str">
            <v xml:space="preserve">Baa1     </v>
          </cell>
        </row>
        <row r="30">
          <cell r="C30" t="str">
            <v>Abbey National Treasury Services plc</v>
          </cell>
          <cell r="D30" t="str">
            <v>United Kingdom</v>
          </cell>
          <cell r="E30" t="str">
            <v xml:space="preserve">A2       </v>
          </cell>
        </row>
        <row r="31">
          <cell r="C31" t="str">
            <v>KBC Bank N.V.</v>
          </cell>
          <cell r="D31" t="str">
            <v>Belgium</v>
          </cell>
          <cell r="E31" t="str">
            <v xml:space="preserve">A2       </v>
          </cell>
        </row>
        <row r="32">
          <cell r="C32" t="str">
            <v>Caisse centrale Desjardins</v>
          </cell>
          <cell r="D32" t="str">
            <v>Canada</v>
          </cell>
          <cell r="E32" t="str">
            <v xml:space="preserve">Aa2      </v>
          </cell>
        </row>
        <row r="33">
          <cell r="C33" t="str">
            <v>Lloyds Bank Plc</v>
          </cell>
          <cell r="D33" t="str">
            <v>United Kingdom</v>
          </cell>
          <cell r="E33" t="str">
            <v xml:space="preserve">A1       </v>
          </cell>
        </row>
        <row r="34">
          <cell r="C34" t="str">
            <v>Shinsei Bank, Limited</v>
          </cell>
          <cell r="D34" t="str">
            <v>Japan</v>
          </cell>
          <cell r="E34" t="str">
            <v xml:space="preserve">Baa3     </v>
          </cell>
        </row>
        <row r="35">
          <cell r="C35" t="str">
            <v>HSBC Bank USA, N.A.</v>
          </cell>
          <cell r="D35" t="str">
            <v>United States</v>
          </cell>
          <cell r="E35" t="str">
            <v xml:space="preserve">A1       </v>
          </cell>
        </row>
        <row r="36">
          <cell r="C36" t="str">
            <v>Mitsubishi UFJ Trust and Banking Corporation</v>
          </cell>
          <cell r="D36" t="str">
            <v>Japan</v>
          </cell>
          <cell r="E36" t="str">
            <v xml:space="preserve">Aa3      </v>
          </cell>
        </row>
        <row r="37">
          <cell r="C37" t="str">
            <v>Banca Monte dei Paschi di Siena S.p.A.</v>
          </cell>
          <cell r="D37" t="str">
            <v>Italy</v>
          </cell>
          <cell r="E37" t="str">
            <v xml:space="preserve">B1       </v>
          </cell>
        </row>
        <row r="38">
          <cell r="C38" t="str">
            <v>National Australia Bank Limited</v>
          </cell>
          <cell r="D38" t="str">
            <v>Australia</v>
          </cell>
          <cell r="E38" t="str">
            <v xml:space="preserve">Aa2      </v>
          </cell>
        </row>
        <row r="39">
          <cell r="C39" t="str">
            <v>Aozora Bank, Ltd.</v>
          </cell>
          <cell r="D39" t="str">
            <v>Japan</v>
          </cell>
          <cell r="E39" t="str">
            <v xml:space="preserve">Baa2     </v>
          </cell>
        </row>
        <row r="40">
          <cell r="C40" t="str">
            <v>Norinchukin Bank</v>
          </cell>
          <cell r="D40" t="str">
            <v>Japan</v>
          </cell>
          <cell r="E40" t="str">
            <v xml:space="preserve">A1       </v>
          </cell>
        </row>
        <row r="41">
          <cell r="C41" t="str">
            <v>Danske Bank Plc</v>
          </cell>
          <cell r="D41" t="str">
            <v>Finland</v>
          </cell>
          <cell r="E41" t="str">
            <v xml:space="preserve">A2       </v>
          </cell>
        </row>
        <row r="42">
          <cell r="C42" t="str">
            <v>Rabobank Nederland</v>
          </cell>
          <cell r="D42" t="str">
            <v>Netherlands</v>
          </cell>
          <cell r="E42" t="str">
            <v xml:space="preserve">Aa2      </v>
          </cell>
        </row>
        <row r="43">
          <cell r="C43" t="str">
            <v>Royal Bank of Canada</v>
          </cell>
          <cell r="D43" t="str">
            <v>Canada</v>
          </cell>
          <cell r="E43" t="str">
            <v xml:space="preserve">Aa3      </v>
          </cell>
        </row>
        <row r="44">
          <cell r="C44" t="str">
            <v>Royal Bank of Scotland plc</v>
          </cell>
          <cell r="D44" t="str">
            <v>United Kingdom</v>
          </cell>
          <cell r="E44" t="str">
            <v xml:space="preserve">Baa1     </v>
          </cell>
        </row>
        <row r="45">
          <cell r="C45" t="str">
            <v>Shizuoka Bank, Ltd.</v>
          </cell>
          <cell r="D45" t="str">
            <v>Japan</v>
          </cell>
          <cell r="E45" t="str">
            <v xml:space="preserve">Aa3      </v>
          </cell>
        </row>
        <row r="46">
          <cell r="C46" t="str">
            <v>SEB</v>
          </cell>
          <cell r="D46" t="str">
            <v>Sweden</v>
          </cell>
          <cell r="E46" t="str">
            <v xml:space="preserve">A1       </v>
          </cell>
        </row>
        <row r="47">
          <cell r="C47" t="str">
            <v>BNP Paribas Fortis SA/NV</v>
          </cell>
          <cell r="D47" t="str">
            <v>Belgium</v>
          </cell>
          <cell r="E47" t="str">
            <v xml:space="preserve">A2       </v>
          </cell>
        </row>
        <row r="48">
          <cell r="C48" t="str">
            <v>Nordea Bank Danmark A/S</v>
          </cell>
          <cell r="D48" t="str">
            <v>Denmark</v>
          </cell>
          <cell r="E48" t="str">
            <v xml:space="preserve">A1       </v>
          </cell>
        </row>
        <row r="49">
          <cell r="C49" t="str">
            <v>Sumitomo Mitsui Trust Bank, Limited</v>
          </cell>
          <cell r="D49" t="str">
            <v>Japan</v>
          </cell>
          <cell r="E49" t="str">
            <v xml:space="preserve">A1       </v>
          </cell>
        </row>
        <row r="50">
          <cell r="C50" t="str">
            <v>Toronto-Dominion Bank (The)</v>
          </cell>
          <cell r="D50" t="str">
            <v>Canada</v>
          </cell>
          <cell r="E50" t="str">
            <v xml:space="preserve">Aa1      </v>
          </cell>
        </row>
        <row r="51">
          <cell r="C51" t="str">
            <v>Credit Suisse International</v>
          </cell>
          <cell r="D51" t="str">
            <v>United Kingdom</v>
          </cell>
          <cell r="E51" t="str">
            <v xml:space="preserve">A1       </v>
          </cell>
        </row>
        <row r="52">
          <cell r="C52" t="str">
            <v>SunTrust Bank</v>
          </cell>
          <cell r="D52" t="str">
            <v>United States</v>
          </cell>
          <cell r="E52" t="str">
            <v xml:space="preserve">A3       </v>
          </cell>
        </row>
        <row r="53">
          <cell r="C53" t="str">
            <v>Portigon AG</v>
          </cell>
          <cell r="D53" t="str">
            <v>Germany</v>
          </cell>
          <cell r="E53" t="str">
            <v xml:space="preserve">Aa1      </v>
          </cell>
        </row>
        <row r="54">
          <cell r="C54" t="str">
            <v>Mizuho Trust &amp; Banking Co., Ltd.</v>
          </cell>
          <cell r="D54" t="str">
            <v>Japan</v>
          </cell>
          <cell r="E54" t="str">
            <v xml:space="preserve">A1       </v>
          </cell>
        </row>
        <row r="55">
          <cell r="C55" t="str">
            <v>UniCredit Bank Austria AG</v>
          </cell>
          <cell r="D55" t="str">
            <v>Austria</v>
          </cell>
          <cell r="E55" t="str">
            <v xml:space="preserve">Baa2     </v>
          </cell>
        </row>
        <row r="56">
          <cell r="C56" t="str">
            <v>Zions First National Bank</v>
          </cell>
          <cell r="D56" t="str">
            <v>United States</v>
          </cell>
          <cell r="E56" t="str">
            <v xml:space="preserve">Baa3     </v>
          </cell>
        </row>
        <row r="57">
          <cell r="C57" t="str">
            <v>CRCAM Paris et Ile-de-France</v>
          </cell>
          <cell r="D57" t="str">
            <v>France</v>
          </cell>
          <cell r="E57" t="str">
            <v xml:space="preserve">A2       </v>
          </cell>
        </row>
        <row r="58">
          <cell r="C58" t="str">
            <v>Banque Populaire d'Alsace</v>
          </cell>
          <cell r="D58" t="str">
            <v>France</v>
          </cell>
          <cell r="E58" t="str">
            <v xml:space="preserve">A2       </v>
          </cell>
        </row>
        <row r="59">
          <cell r="C59" t="str">
            <v>Allied Irish Banks, p.l.c.</v>
          </cell>
          <cell r="D59" t="str">
            <v>Ireland</v>
          </cell>
          <cell r="E59" t="str">
            <v xml:space="preserve">Ba3      </v>
          </cell>
        </row>
        <row r="60">
          <cell r="C60" t="str">
            <v>BRED-Banque Populaire</v>
          </cell>
          <cell r="D60" t="str">
            <v>France</v>
          </cell>
          <cell r="E60" t="str">
            <v xml:space="preserve">A2       </v>
          </cell>
        </row>
        <row r="61">
          <cell r="C61" t="str">
            <v>Bank of Hawaii</v>
          </cell>
          <cell r="D61" t="str">
            <v>United States</v>
          </cell>
          <cell r="E61" t="str">
            <v xml:space="preserve">Aa3      </v>
          </cell>
        </row>
        <row r="62">
          <cell r="C62" t="str">
            <v>Bank of Scotland plc</v>
          </cell>
          <cell r="D62" t="str">
            <v>United Kingdom</v>
          </cell>
          <cell r="E62" t="str">
            <v xml:space="preserve">A1       </v>
          </cell>
        </row>
        <row r="63">
          <cell r="C63" t="str">
            <v>Credit Agricole Corporate and Investment Bank</v>
          </cell>
          <cell r="D63" t="str">
            <v>France</v>
          </cell>
          <cell r="E63" t="str">
            <v xml:space="preserve">A2       </v>
          </cell>
        </row>
        <row r="64">
          <cell r="C64" t="str">
            <v>Barclays Bank PLC</v>
          </cell>
          <cell r="D64" t="str">
            <v>United Kingdom</v>
          </cell>
          <cell r="E64" t="str">
            <v xml:space="preserve">A2       </v>
          </cell>
        </row>
        <row r="65">
          <cell r="C65" t="str">
            <v>Branch Banking and Trust Company</v>
          </cell>
          <cell r="D65" t="str">
            <v>United States</v>
          </cell>
          <cell r="E65" t="str">
            <v xml:space="preserve">A1       </v>
          </cell>
        </row>
        <row r="66">
          <cell r="C66" t="str">
            <v>Caisse Des Depots et Consignations</v>
          </cell>
          <cell r="D66" t="str">
            <v>France</v>
          </cell>
          <cell r="E66" t="str">
            <v xml:space="preserve">Aa1      </v>
          </cell>
        </row>
        <row r="67">
          <cell r="C67" t="str">
            <v>Dexia Credit Local</v>
          </cell>
          <cell r="D67" t="str">
            <v>France</v>
          </cell>
          <cell r="E67" t="str">
            <v xml:space="preserve">Baa2     </v>
          </cell>
        </row>
        <row r="68">
          <cell r="C68" t="str">
            <v>Canadian Imperial Bank of Commerce</v>
          </cell>
          <cell r="D68" t="str">
            <v>Canada</v>
          </cell>
          <cell r="E68" t="str">
            <v xml:space="preserve">Aa3      </v>
          </cell>
        </row>
        <row r="69">
          <cell r="C69" t="str">
            <v>JPMorgan Chase Bank, NA</v>
          </cell>
          <cell r="D69" t="str">
            <v>United States</v>
          </cell>
          <cell r="E69" t="str">
            <v xml:space="preserve">Aa3      </v>
          </cell>
        </row>
        <row r="70">
          <cell r="C70" t="str">
            <v>Citibank, N.A.</v>
          </cell>
          <cell r="D70" t="str">
            <v>United States</v>
          </cell>
          <cell r="E70" t="str">
            <v xml:space="preserve">A2       </v>
          </cell>
        </row>
        <row r="71">
          <cell r="C71" t="str">
            <v>Natixis</v>
          </cell>
          <cell r="D71" t="str">
            <v>France</v>
          </cell>
          <cell r="E71" t="str">
            <v xml:space="preserve">A2       </v>
          </cell>
        </row>
        <row r="72">
          <cell r="C72" t="str">
            <v>Danske Bank A/S</v>
          </cell>
          <cell r="D72" t="str">
            <v>Denmark</v>
          </cell>
          <cell r="E72" t="str">
            <v xml:space="preserve">Baa1     </v>
          </cell>
        </row>
        <row r="73">
          <cell r="C73" t="str">
            <v>Fifth Third Bank, Ohio</v>
          </cell>
          <cell r="D73" t="str">
            <v>United States</v>
          </cell>
          <cell r="E73" t="str">
            <v xml:space="preserve">A3       </v>
          </cell>
        </row>
        <row r="74">
          <cell r="C74" t="str">
            <v>U.S. Bank National Association</v>
          </cell>
          <cell r="D74" t="str">
            <v>United States</v>
          </cell>
          <cell r="E74" t="str">
            <v xml:space="preserve">Aa3      </v>
          </cell>
        </row>
        <row r="75">
          <cell r="C75" t="str">
            <v>BMO Harris Bank National Association</v>
          </cell>
          <cell r="D75" t="str">
            <v>United States</v>
          </cell>
          <cell r="E75" t="str">
            <v xml:space="preserve">A2       </v>
          </cell>
        </row>
        <row r="76">
          <cell r="C76" t="str">
            <v>Capital One, N.A.</v>
          </cell>
          <cell r="D76" t="str">
            <v>United States</v>
          </cell>
          <cell r="E76" t="str">
            <v xml:space="preserve">A3       </v>
          </cell>
        </row>
        <row r="77">
          <cell r="C77" t="str">
            <v>Huntington National Bank</v>
          </cell>
          <cell r="D77" t="str">
            <v>United States</v>
          </cell>
          <cell r="E77" t="str">
            <v xml:space="preserve">A3       </v>
          </cell>
        </row>
        <row r="78">
          <cell r="C78" t="str">
            <v>Bank of New York Mellon (The)</v>
          </cell>
          <cell r="D78" t="str">
            <v>United States</v>
          </cell>
          <cell r="E78" t="str">
            <v xml:space="preserve">Aa2      </v>
          </cell>
        </row>
        <row r="79">
          <cell r="C79" t="str">
            <v>Manufacturers and Traders Trust Company</v>
          </cell>
          <cell r="D79" t="str">
            <v>United States</v>
          </cell>
          <cell r="E79" t="str">
            <v xml:space="preserve">A2       </v>
          </cell>
        </row>
        <row r="80">
          <cell r="C80" t="str">
            <v>Chase Bank USA, National Association</v>
          </cell>
          <cell r="D80" t="str">
            <v>United States</v>
          </cell>
          <cell r="E80" t="str">
            <v xml:space="preserve">Aa3      </v>
          </cell>
        </row>
        <row r="81">
          <cell r="C81" t="str">
            <v>FIA Card Services, National Association</v>
          </cell>
          <cell r="D81" t="str">
            <v>United States</v>
          </cell>
          <cell r="E81" t="str">
            <v xml:space="preserve">A2       </v>
          </cell>
        </row>
        <row r="82">
          <cell r="C82" t="str">
            <v>BNY Mellon National Association</v>
          </cell>
          <cell r="D82" t="str">
            <v>United States</v>
          </cell>
          <cell r="E82" t="str">
            <v xml:space="preserve">Aa2      </v>
          </cell>
        </row>
        <row r="83">
          <cell r="C83" t="str">
            <v>Montreal Trust Company of Canada</v>
          </cell>
          <cell r="D83" t="str">
            <v>Canada</v>
          </cell>
          <cell r="E83" t="str">
            <v xml:space="preserve">Aa2      </v>
          </cell>
        </row>
        <row r="84">
          <cell r="C84" t="str">
            <v>National Westminster Bank PLC</v>
          </cell>
          <cell r="D84" t="str">
            <v>United Kingdom</v>
          </cell>
          <cell r="E84" t="str">
            <v xml:space="preserve">Baa1     </v>
          </cell>
        </row>
        <row r="85">
          <cell r="C85" t="str">
            <v>Banque Populaire de l'Ouest</v>
          </cell>
          <cell r="D85" t="str">
            <v>France</v>
          </cell>
          <cell r="E85" t="str">
            <v xml:space="preserve">A2       </v>
          </cell>
        </row>
        <row r="86">
          <cell r="C86" t="str">
            <v>Banque Populaire du Nord</v>
          </cell>
          <cell r="D86" t="str">
            <v>France</v>
          </cell>
          <cell r="E86" t="str">
            <v xml:space="preserve">A2       </v>
          </cell>
        </row>
        <row r="87">
          <cell r="C87" t="str">
            <v>Banque Populaire Lorraine Champagne</v>
          </cell>
          <cell r="D87" t="str">
            <v>France</v>
          </cell>
          <cell r="E87" t="str">
            <v xml:space="preserve">A2       </v>
          </cell>
        </row>
        <row r="88">
          <cell r="C88" t="str">
            <v>Banque Populaire Rives de Paris</v>
          </cell>
          <cell r="D88" t="str">
            <v>France</v>
          </cell>
          <cell r="E88" t="str">
            <v xml:space="preserve">A2       </v>
          </cell>
        </row>
        <row r="89">
          <cell r="C89" t="str">
            <v>CASDEN - Banque Populaire</v>
          </cell>
          <cell r="D89" t="str">
            <v>France</v>
          </cell>
          <cell r="E89" t="str">
            <v xml:space="preserve">A2       </v>
          </cell>
        </row>
        <row r="90">
          <cell r="C90" t="str">
            <v>Norddeutsche Landesbank GZ</v>
          </cell>
          <cell r="D90" t="str">
            <v>Germany</v>
          </cell>
          <cell r="E90" t="str">
            <v xml:space="preserve">Aa1      </v>
          </cell>
        </row>
        <row r="91">
          <cell r="C91" t="str">
            <v>Pohjola Bank plc</v>
          </cell>
          <cell r="D91" t="str">
            <v>Finland</v>
          </cell>
          <cell r="E91" t="str">
            <v xml:space="preserve">Aa3      </v>
          </cell>
        </row>
        <row r="92">
          <cell r="C92" t="str">
            <v>People's United Bank</v>
          </cell>
          <cell r="D92" t="str">
            <v>United States</v>
          </cell>
          <cell r="E92" t="str">
            <v xml:space="preserve">A3       </v>
          </cell>
        </row>
        <row r="93">
          <cell r="C93" t="str">
            <v>PNC Bank, N.A.</v>
          </cell>
          <cell r="D93" t="str">
            <v>United States</v>
          </cell>
          <cell r="E93" t="str">
            <v xml:space="preserve">A2       </v>
          </cell>
        </row>
        <row r="94">
          <cell r="C94" t="str">
            <v>Banque Monetaire et Financiere</v>
          </cell>
          <cell r="D94" t="str">
            <v>France</v>
          </cell>
          <cell r="E94" t="str">
            <v xml:space="preserve">A2       </v>
          </cell>
        </row>
        <row r="95">
          <cell r="C95" t="str">
            <v>Royal Trust Corporation of Canada</v>
          </cell>
          <cell r="D95" t="str">
            <v>Canada</v>
          </cell>
          <cell r="E95" t="str">
            <v xml:space="preserve">Aa3      </v>
          </cell>
        </row>
        <row r="96">
          <cell r="C96" t="str">
            <v>KeyBank National Association</v>
          </cell>
          <cell r="D96" t="str">
            <v>United States</v>
          </cell>
          <cell r="E96" t="str">
            <v xml:space="preserve">A3       </v>
          </cell>
        </row>
        <row r="97">
          <cell r="C97" t="str">
            <v>Swedbank AB</v>
          </cell>
          <cell r="D97" t="str">
            <v>Sweden</v>
          </cell>
          <cell r="E97" t="str">
            <v xml:space="preserve">A1       </v>
          </cell>
        </row>
        <row r="98">
          <cell r="C98" t="str">
            <v>State Street Bank and Trust Company</v>
          </cell>
          <cell r="D98" t="str">
            <v>United States</v>
          </cell>
          <cell r="E98" t="str">
            <v xml:space="preserve">Aa3      </v>
          </cell>
        </row>
        <row r="99">
          <cell r="C99" t="str">
            <v>Svenska Handelsbanken AB</v>
          </cell>
          <cell r="D99" t="str">
            <v>Sweden</v>
          </cell>
          <cell r="E99" t="str">
            <v xml:space="preserve">Aa3      </v>
          </cell>
        </row>
        <row r="100">
          <cell r="C100" t="str">
            <v>American Express Centurion Bank</v>
          </cell>
          <cell r="D100" t="str">
            <v>United States</v>
          </cell>
          <cell r="E100" t="str">
            <v xml:space="preserve">A2       </v>
          </cell>
        </row>
        <row r="101">
          <cell r="C101" t="str">
            <v>Banco Bilbao Vizcaya Argentaria, S.A.</v>
          </cell>
          <cell r="D101" t="str">
            <v>Spain</v>
          </cell>
          <cell r="E101" t="str">
            <v xml:space="preserve">Baa2     </v>
          </cell>
        </row>
        <row r="102">
          <cell r="C102" t="str">
            <v>Deutsche Bank Trust Company Americas</v>
          </cell>
          <cell r="D102" t="str">
            <v>United States</v>
          </cell>
          <cell r="E102" t="str">
            <v xml:space="preserve">A3       </v>
          </cell>
        </row>
        <row r="103">
          <cell r="C103" t="str">
            <v>Wells Fargo Bank Northwest, N.A.</v>
          </cell>
          <cell r="D103" t="str">
            <v>United States</v>
          </cell>
          <cell r="E103" t="str">
            <v xml:space="preserve">Aa3      </v>
          </cell>
        </row>
        <row r="104">
          <cell r="C104" t="str">
            <v>Raiffeisen Zentralbank Oesterreich AG</v>
          </cell>
          <cell r="D104" t="str">
            <v>Austria</v>
          </cell>
          <cell r="E104" t="str">
            <v xml:space="preserve">Baa1     </v>
          </cell>
        </row>
        <row r="105">
          <cell r="C105" t="str">
            <v>HSBC Bank plc</v>
          </cell>
          <cell r="D105" t="str">
            <v>United Kingdom</v>
          </cell>
          <cell r="E105" t="str">
            <v xml:space="preserve">Aa3      </v>
          </cell>
        </row>
        <row r="106">
          <cell r="C106" t="str">
            <v>ING Bank N.V.</v>
          </cell>
          <cell r="D106" t="str">
            <v>Netherlands</v>
          </cell>
          <cell r="E106" t="str">
            <v xml:space="preserve">A2       </v>
          </cell>
        </row>
        <row r="107">
          <cell r="C107" t="str">
            <v>Northern Trust Company</v>
          </cell>
          <cell r="D107" t="str">
            <v>United States</v>
          </cell>
          <cell r="E107" t="str">
            <v xml:space="preserve">A1       </v>
          </cell>
        </row>
        <row r="108">
          <cell r="C108" t="str">
            <v>Societe Generale</v>
          </cell>
          <cell r="D108" t="str">
            <v>France</v>
          </cell>
          <cell r="E108" t="str">
            <v xml:space="preserve">A2       </v>
          </cell>
        </row>
        <row r="109">
          <cell r="C109" t="str">
            <v>Standard Chartered Bank</v>
          </cell>
          <cell r="D109" t="str">
            <v>United Kingdom</v>
          </cell>
          <cell r="E109" t="str">
            <v xml:space="preserve">A1       </v>
          </cell>
        </row>
        <row r="110">
          <cell r="C110" t="str">
            <v>State Bank of India</v>
          </cell>
          <cell r="D110" t="str">
            <v>India</v>
          </cell>
          <cell r="E110" t="str">
            <v xml:space="preserve">Baa3     </v>
          </cell>
        </row>
        <row r="111">
          <cell r="C111" t="str">
            <v>Wells Fargo Bank, N.A.</v>
          </cell>
          <cell r="D111" t="str">
            <v>United States</v>
          </cell>
          <cell r="E111" t="str">
            <v xml:space="preserve">Aa3      </v>
          </cell>
        </row>
        <row r="112">
          <cell r="C112" t="str">
            <v>Bank of New Zealand</v>
          </cell>
          <cell r="D112" t="str">
            <v>New Zealand</v>
          </cell>
          <cell r="E112" t="str">
            <v xml:space="preserve">Aa3      </v>
          </cell>
        </row>
        <row r="113">
          <cell r="C113" t="str">
            <v>Commerzbank AG</v>
          </cell>
          <cell r="D113" t="str">
            <v>Germany</v>
          </cell>
          <cell r="E113" t="str">
            <v xml:space="preserve">Baa1     </v>
          </cell>
        </row>
        <row r="114">
          <cell r="C114" t="str">
            <v>Belfius Bank SA/NV</v>
          </cell>
          <cell r="D114" t="str">
            <v>Belgium</v>
          </cell>
          <cell r="E114" t="str">
            <v xml:space="preserve">Baa1     </v>
          </cell>
        </row>
        <row r="115">
          <cell r="C115" t="str">
            <v>National Bank of Canada</v>
          </cell>
          <cell r="D115" t="str">
            <v>Canada</v>
          </cell>
          <cell r="E115" t="str">
            <v xml:space="preserve">Aa3      </v>
          </cell>
        </row>
        <row r="116">
          <cell r="C116" t="str">
            <v>BNY Mellon Trust of Delaware</v>
          </cell>
          <cell r="D116" t="str">
            <v>United States</v>
          </cell>
          <cell r="E116" t="str">
            <v xml:space="preserve">Aa2      </v>
          </cell>
        </row>
        <row r="117">
          <cell r="C117" t="str">
            <v>Banco Popular de Puerto Rico</v>
          </cell>
          <cell r="D117" t="str">
            <v>United States</v>
          </cell>
          <cell r="E117" t="str">
            <v xml:space="preserve">Ba3      </v>
          </cell>
        </row>
        <row r="118">
          <cell r="C118" t="str">
            <v>Banque Palatine</v>
          </cell>
          <cell r="D118" t="str">
            <v>France</v>
          </cell>
          <cell r="E118" t="str">
            <v xml:space="preserve">A2       </v>
          </cell>
        </row>
        <row r="119">
          <cell r="C119" t="str">
            <v>Deutsche Bank Trust Company Delaware</v>
          </cell>
          <cell r="D119" t="str">
            <v>United States</v>
          </cell>
          <cell r="E119" t="str">
            <v xml:space="preserve">A3       </v>
          </cell>
        </row>
        <row r="120">
          <cell r="C120" t="str">
            <v>Deutsche Bank National Trust Company</v>
          </cell>
          <cell r="D120" t="str">
            <v>United States</v>
          </cell>
          <cell r="E120" t="str">
            <v xml:space="preserve">A3       </v>
          </cell>
        </row>
        <row r="121">
          <cell r="C121" t="str">
            <v>Discover Bank</v>
          </cell>
          <cell r="D121" t="str">
            <v>United States</v>
          </cell>
          <cell r="E121" t="str">
            <v xml:space="preserve">Baa3     </v>
          </cell>
        </row>
        <row r="122">
          <cell r="C122" t="str">
            <v>Banque Populaire Atlantique</v>
          </cell>
          <cell r="D122" t="str">
            <v>France</v>
          </cell>
          <cell r="E122" t="str">
            <v xml:space="preserve">A2       </v>
          </cell>
        </row>
        <row r="123">
          <cell r="C123" t="str">
            <v>Jyske Bank A/S</v>
          </cell>
          <cell r="D123" t="str">
            <v>Denmark</v>
          </cell>
          <cell r="E123" t="str">
            <v xml:space="preserve">Baa1     </v>
          </cell>
        </row>
        <row r="124">
          <cell r="C124" t="str">
            <v>CRCAM Morbihan</v>
          </cell>
          <cell r="D124" t="str">
            <v>France</v>
          </cell>
          <cell r="E124" t="str">
            <v xml:space="preserve">A2       </v>
          </cell>
        </row>
        <row r="125">
          <cell r="C125" t="str">
            <v>Royal Bank of Scotland N.V.</v>
          </cell>
          <cell r="D125" t="str">
            <v>Netherlands</v>
          </cell>
          <cell r="E125" t="str">
            <v xml:space="preserve">Baa1     </v>
          </cell>
        </row>
        <row r="126">
          <cell r="C126" t="str">
            <v>Banque Populaire Occitane</v>
          </cell>
          <cell r="D126" t="str">
            <v>France</v>
          </cell>
          <cell r="E126" t="str">
            <v xml:space="preserve">A2       </v>
          </cell>
        </row>
        <row r="127">
          <cell r="C127" t="str">
            <v>Banque Populaire Bourgogne Franche-Comte</v>
          </cell>
          <cell r="D127" t="str">
            <v>France</v>
          </cell>
          <cell r="E127" t="str">
            <v xml:space="preserve">A2       </v>
          </cell>
        </row>
        <row r="128">
          <cell r="C128" t="str">
            <v>CRCAM Nord Est</v>
          </cell>
          <cell r="D128" t="str">
            <v>France</v>
          </cell>
          <cell r="E128" t="str">
            <v xml:space="preserve">A2       </v>
          </cell>
        </row>
        <row r="129">
          <cell r="C129" t="str">
            <v>CRCAM Finistere</v>
          </cell>
          <cell r="D129" t="str">
            <v>France</v>
          </cell>
          <cell r="E129" t="str">
            <v xml:space="preserve">A2       </v>
          </cell>
        </row>
        <row r="130">
          <cell r="C130" t="str">
            <v>LfA Foerderbank Bayern</v>
          </cell>
          <cell r="D130" t="str">
            <v>Germany</v>
          </cell>
          <cell r="E130" t="str">
            <v xml:space="preserve">Aaa      </v>
          </cell>
        </row>
        <row r="131">
          <cell r="C131" t="str">
            <v>DB UK Bank Limited</v>
          </cell>
          <cell r="D131" t="str">
            <v>United Kingdom</v>
          </cell>
          <cell r="E131" t="str">
            <v xml:space="preserve">Baa3     </v>
          </cell>
        </row>
        <row r="132">
          <cell r="C132" t="str">
            <v>Gunma Bank, Ltd. (The)</v>
          </cell>
          <cell r="D132" t="str">
            <v>Japan</v>
          </cell>
          <cell r="E132" t="str">
            <v xml:space="preserve">A2       </v>
          </cell>
        </row>
        <row r="133">
          <cell r="C133" t="str">
            <v>Joyo Bank, Ltd.</v>
          </cell>
          <cell r="D133" t="str">
            <v>Japan</v>
          </cell>
          <cell r="E133" t="str">
            <v xml:space="preserve">A2       </v>
          </cell>
        </row>
        <row r="134">
          <cell r="C134" t="str">
            <v>CRCAM Cotes d'Armor</v>
          </cell>
          <cell r="D134" t="str">
            <v>France</v>
          </cell>
          <cell r="E134" t="str">
            <v xml:space="preserve">A2       </v>
          </cell>
        </row>
        <row r="135">
          <cell r="C135" t="str">
            <v>Landesbank Baden-Wuerttemberg</v>
          </cell>
          <cell r="D135" t="str">
            <v>Germany</v>
          </cell>
          <cell r="E135" t="str">
            <v xml:space="preserve">Aaa      </v>
          </cell>
        </row>
        <row r="136">
          <cell r="C136" t="str">
            <v>Banco Santander Totta S.A.</v>
          </cell>
          <cell r="D136" t="str">
            <v>Portugal</v>
          </cell>
          <cell r="E136" t="str">
            <v xml:space="preserve">Ba1      </v>
          </cell>
        </row>
        <row r="137">
          <cell r="C137" t="str">
            <v>Bank of Fukuoka, Ltd.</v>
          </cell>
          <cell r="D137" t="str">
            <v>Japan</v>
          </cell>
          <cell r="E137" t="str">
            <v xml:space="preserve">Baa1     </v>
          </cell>
        </row>
        <row r="138">
          <cell r="C138" t="str">
            <v>Hyakujushi Bank Limited</v>
          </cell>
          <cell r="D138" t="str">
            <v>Japan</v>
          </cell>
          <cell r="E138" t="str">
            <v xml:space="preserve">A3       </v>
          </cell>
        </row>
        <row r="139">
          <cell r="C139" t="str">
            <v>Hiroshima Bank, Limited</v>
          </cell>
          <cell r="D139" t="str">
            <v>Japan</v>
          </cell>
          <cell r="E139" t="str">
            <v xml:space="preserve">Baa1     </v>
          </cell>
        </row>
        <row r="140">
          <cell r="C140" t="str">
            <v>Permanent tsb p.l.c.</v>
          </cell>
          <cell r="D140" t="str">
            <v>Ireland</v>
          </cell>
          <cell r="E140" t="str">
            <v xml:space="preserve">B3       </v>
          </cell>
        </row>
        <row r="141">
          <cell r="C141" t="str">
            <v>First Hawaiian Bank</v>
          </cell>
          <cell r="D141" t="str">
            <v>United States</v>
          </cell>
          <cell r="E141" t="str">
            <v xml:space="preserve">A2       </v>
          </cell>
        </row>
        <row r="142">
          <cell r="C142" t="str">
            <v>CRCAM Atlantique Vendee</v>
          </cell>
          <cell r="D142" t="str">
            <v>France</v>
          </cell>
          <cell r="E142" t="str">
            <v xml:space="preserve">A2       </v>
          </cell>
        </row>
        <row r="143">
          <cell r="C143" t="str">
            <v>NRAM PLC</v>
          </cell>
          <cell r="D143" t="str">
            <v>United Kingdom</v>
          </cell>
          <cell r="E143" t="str">
            <v xml:space="preserve">A1       </v>
          </cell>
        </row>
        <row r="144">
          <cell r="C144" t="str">
            <v>DZ BANK AG</v>
          </cell>
          <cell r="D144" t="str">
            <v>Germany</v>
          </cell>
          <cell r="E144" t="str">
            <v xml:space="preserve">A1       </v>
          </cell>
        </row>
        <row r="145">
          <cell r="C145" t="str">
            <v>First Tennessee Bank, National Association</v>
          </cell>
          <cell r="D145" t="str">
            <v>United States</v>
          </cell>
          <cell r="E145" t="str">
            <v xml:space="preserve">Baa2     </v>
          </cell>
        </row>
        <row r="146">
          <cell r="C146" t="str">
            <v>Yorkshire Building Society</v>
          </cell>
          <cell r="D146" t="str">
            <v>United Kingdom</v>
          </cell>
          <cell r="E146" t="str">
            <v xml:space="preserve">Baa1     </v>
          </cell>
        </row>
        <row r="147">
          <cell r="C147" t="str">
            <v>Ogaki Kyoritsu Bank, Ltd.</v>
          </cell>
          <cell r="D147" t="str">
            <v>Japan</v>
          </cell>
          <cell r="E147" t="str">
            <v xml:space="preserve">Baa1     </v>
          </cell>
        </row>
        <row r="148">
          <cell r="C148" t="str">
            <v>Daishi Bank, Ltd. (The)</v>
          </cell>
          <cell r="D148" t="str">
            <v>Japan</v>
          </cell>
          <cell r="E148" t="str">
            <v xml:space="preserve">A3       </v>
          </cell>
        </row>
        <row r="149">
          <cell r="C149" t="str">
            <v>Korea Development Bank</v>
          </cell>
          <cell r="D149" t="str">
            <v>Korea</v>
          </cell>
          <cell r="E149" t="str">
            <v xml:space="preserve">Aa3      </v>
          </cell>
        </row>
        <row r="150">
          <cell r="C150" t="str">
            <v>California Bank &amp; Trust</v>
          </cell>
          <cell r="D150" t="str">
            <v>United States</v>
          </cell>
          <cell r="E150" t="str">
            <v xml:space="preserve">Baa3     </v>
          </cell>
        </row>
        <row r="151">
          <cell r="C151" t="str">
            <v>Compass Bank</v>
          </cell>
          <cell r="D151" t="str">
            <v>United States</v>
          </cell>
          <cell r="E151" t="str">
            <v xml:space="preserve">Baa2     </v>
          </cell>
        </row>
        <row r="152">
          <cell r="C152" t="str">
            <v>CRCAM Anjou et du Maine</v>
          </cell>
          <cell r="D152" t="str">
            <v>France</v>
          </cell>
          <cell r="E152" t="str">
            <v xml:space="preserve">A2       </v>
          </cell>
        </row>
        <row r="153">
          <cell r="C153" t="str">
            <v>Clydesdale Bank plc</v>
          </cell>
          <cell r="D153" t="str">
            <v>United Kingdom</v>
          </cell>
          <cell r="E153" t="str">
            <v xml:space="preserve">Baa2     </v>
          </cell>
        </row>
        <row r="154">
          <cell r="C154" t="str">
            <v>Banco Nacional de Mexico, S.A.</v>
          </cell>
          <cell r="D154" t="str">
            <v>Mexico</v>
          </cell>
          <cell r="E154" t="str">
            <v xml:space="preserve">A3       </v>
          </cell>
        </row>
        <row r="155">
          <cell r="C155" t="str">
            <v>Banco Santander Rio S.A.</v>
          </cell>
          <cell r="D155" t="str">
            <v>Argentina</v>
          </cell>
          <cell r="E155" t="str">
            <v xml:space="preserve">Caa2     </v>
          </cell>
        </row>
        <row r="156">
          <cell r="C156" t="str">
            <v>Banco Sabadell, S.A.</v>
          </cell>
          <cell r="D156" t="str">
            <v>Spain</v>
          </cell>
          <cell r="E156" t="str">
            <v xml:space="preserve">Ba2      </v>
          </cell>
        </row>
        <row r="157">
          <cell r="C157" t="str">
            <v>Bank of America, N.A.</v>
          </cell>
          <cell r="D157" t="str">
            <v>United States</v>
          </cell>
          <cell r="E157" t="str">
            <v xml:space="preserve">A2       </v>
          </cell>
        </row>
        <row r="158">
          <cell r="C158" t="str">
            <v>China Construction Bank Corporation</v>
          </cell>
          <cell r="D158" t="str">
            <v>China</v>
          </cell>
          <cell r="E158" t="str">
            <v xml:space="preserve">A1       </v>
          </cell>
        </row>
        <row r="159">
          <cell r="C159" t="str">
            <v>Mizuho Bank, Ltd., Paris Branch</v>
          </cell>
          <cell r="D159" t="str">
            <v>France</v>
          </cell>
          <cell r="E159" t="str">
            <v xml:space="preserve">A1       </v>
          </cell>
        </row>
        <row r="160">
          <cell r="C160" t="str">
            <v>Shinkin Central Bank</v>
          </cell>
          <cell r="D160" t="str">
            <v>Japan</v>
          </cell>
          <cell r="E160" t="str">
            <v xml:space="preserve">A1       </v>
          </cell>
        </row>
        <row r="161">
          <cell r="C161" t="str">
            <v>Bradford &amp; Bingley plc</v>
          </cell>
          <cell r="D161" t="str">
            <v>United Kingdom</v>
          </cell>
          <cell r="E161" t="str">
            <v xml:space="preserve">A1       </v>
          </cell>
        </row>
        <row r="162">
          <cell r="C162" t="str">
            <v>Nationwide Building Society</v>
          </cell>
          <cell r="D162" t="str">
            <v>United Kingdom</v>
          </cell>
          <cell r="E162" t="str">
            <v xml:space="preserve">A2       </v>
          </cell>
        </row>
        <row r="163">
          <cell r="C163" t="str">
            <v>Credit Industriel et Commercial</v>
          </cell>
          <cell r="D163" t="str">
            <v>France</v>
          </cell>
          <cell r="E163" t="str">
            <v xml:space="preserve">Aa3      </v>
          </cell>
        </row>
        <row r="164">
          <cell r="C164" t="str">
            <v>Barclays Bank PLC, Paris</v>
          </cell>
          <cell r="D164" t="str">
            <v>France</v>
          </cell>
          <cell r="E164" t="str">
            <v xml:space="preserve">A2       </v>
          </cell>
        </row>
        <row r="165">
          <cell r="C165" t="str">
            <v>Bayerische Landesbank, (Paris Branch)</v>
          </cell>
          <cell r="D165" t="str">
            <v>France</v>
          </cell>
          <cell r="E165" t="str">
            <v xml:space="preserve">A3       </v>
          </cell>
        </row>
        <row r="166">
          <cell r="C166" t="str">
            <v>Bayerische Landesbank, (Paris Branch)</v>
          </cell>
          <cell r="D166" t="str">
            <v>France</v>
          </cell>
          <cell r="E166" t="str">
            <v xml:space="preserve">Aaa      </v>
          </cell>
        </row>
        <row r="167">
          <cell r="C167" t="str">
            <v>Chase Manhattan Bank, Paris Branch</v>
          </cell>
          <cell r="D167" t="str">
            <v>France</v>
          </cell>
          <cell r="E167" t="str">
            <v xml:space="preserve">Aa3      </v>
          </cell>
        </row>
        <row r="168">
          <cell r="C168" t="str">
            <v>Deutsche Bank AG, Paris Branch</v>
          </cell>
          <cell r="D168" t="str">
            <v>France</v>
          </cell>
          <cell r="E168" t="str">
            <v xml:space="preserve">A3       </v>
          </cell>
        </row>
        <row r="169">
          <cell r="C169" t="str">
            <v>Santander UK PLC</v>
          </cell>
          <cell r="D169" t="str">
            <v>United Kingdom</v>
          </cell>
          <cell r="E169" t="str">
            <v xml:space="preserve">A2       </v>
          </cell>
        </row>
        <row r="170">
          <cell r="C170" t="str">
            <v>Synovus Bank</v>
          </cell>
          <cell r="D170" t="str">
            <v>United States</v>
          </cell>
          <cell r="E170" t="str">
            <v xml:space="preserve">Ba2      </v>
          </cell>
        </row>
        <row r="171">
          <cell r="C171" t="str">
            <v>Shoko Chukin Bank, Ltd.</v>
          </cell>
          <cell r="D171" t="str">
            <v>Japan</v>
          </cell>
          <cell r="E171" t="str">
            <v xml:space="preserve">Aa3      </v>
          </cell>
        </row>
        <row r="172">
          <cell r="C172" t="str">
            <v>Banco de Galicia y Buenos Aires S.A.</v>
          </cell>
          <cell r="D172" t="str">
            <v>Argentina</v>
          </cell>
          <cell r="E172" t="str">
            <v xml:space="preserve">Caa2     </v>
          </cell>
        </row>
        <row r="173">
          <cell r="C173" t="str">
            <v>Commerce Bank</v>
          </cell>
          <cell r="D173" t="str">
            <v>United States</v>
          </cell>
          <cell r="E173" t="str">
            <v xml:space="preserve">Aa3      </v>
          </cell>
        </row>
        <row r="174">
          <cell r="C174" t="str">
            <v>Old National Bank</v>
          </cell>
          <cell r="D174" t="str">
            <v>United States</v>
          </cell>
          <cell r="E174" t="str">
            <v xml:space="preserve">A2       </v>
          </cell>
        </row>
        <row r="175">
          <cell r="C175" t="str">
            <v>BBVA Bancomer, S.A.</v>
          </cell>
          <cell r="D175" t="str">
            <v>Mexico</v>
          </cell>
          <cell r="E175" t="str">
            <v xml:space="preserve">A3       </v>
          </cell>
        </row>
        <row r="176">
          <cell r="C176" t="str">
            <v>CRCAM Centre France</v>
          </cell>
          <cell r="D176" t="str">
            <v>France</v>
          </cell>
          <cell r="E176" t="str">
            <v xml:space="preserve">A2       </v>
          </cell>
        </row>
        <row r="177">
          <cell r="C177" t="str">
            <v>CRCAM de Toulouse 31</v>
          </cell>
          <cell r="D177" t="str">
            <v>France</v>
          </cell>
          <cell r="E177" t="str">
            <v xml:space="preserve">A2       </v>
          </cell>
        </row>
        <row r="178">
          <cell r="C178" t="str">
            <v>CRCAM Normandie Seine</v>
          </cell>
          <cell r="D178" t="str">
            <v>France</v>
          </cell>
          <cell r="E178" t="str">
            <v xml:space="preserve">A2       </v>
          </cell>
        </row>
        <row r="179">
          <cell r="C179" t="str">
            <v>Internationale Nederlanden Bank N.V., Paris</v>
          </cell>
          <cell r="D179" t="str">
            <v>France</v>
          </cell>
          <cell r="E179" t="str">
            <v xml:space="preserve">A2       </v>
          </cell>
        </row>
        <row r="180">
          <cell r="C180" t="str">
            <v>T.C. Ziraat Bankasi</v>
          </cell>
          <cell r="D180" t="str">
            <v>Turkey</v>
          </cell>
          <cell r="E180" t="str">
            <v xml:space="preserve">Baa3     </v>
          </cell>
        </row>
        <row r="181">
          <cell r="C181" t="str">
            <v>Bank of China Limited</v>
          </cell>
          <cell r="D181" t="str">
            <v>China</v>
          </cell>
          <cell r="E181" t="str">
            <v xml:space="preserve">A1       </v>
          </cell>
        </row>
        <row r="182">
          <cell r="C182" t="str">
            <v>Chugoku Bank, Limited (The)</v>
          </cell>
          <cell r="D182" t="str">
            <v>Japan</v>
          </cell>
          <cell r="E182" t="str">
            <v xml:space="preserve">Aa3      </v>
          </cell>
        </row>
        <row r="183">
          <cell r="C183" t="str">
            <v>Suruga Bank, Ltd.</v>
          </cell>
          <cell r="D183" t="str">
            <v>Japan</v>
          </cell>
          <cell r="E183" t="str">
            <v xml:space="preserve">A3       </v>
          </cell>
        </row>
        <row r="184">
          <cell r="C184" t="str">
            <v>Banco del Estado de Chile</v>
          </cell>
          <cell r="D184" t="str">
            <v>Chile</v>
          </cell>
          <cell r="E184" t="str">
            <v xml:space="preserve">Aa3      </v>
          </cell>
        </row>
        <row r="185">
          <cell r="C185" t="str">
            <v>CRCAM Nord de France</v>
          </cell>
          <cell r="D185" t="str">
            <v>France</v>
          </cell>
          <cell r="E185" t="str">
            <v xml:space="preserve">A2       </v>
          </cell>
        </row>
        <row r="186">
          <cell r="C186" t="str">
            <v>Intesa Sanpaolo Spa</v>
          </cell>
          <cell r="D186" t="str">
            <v>Italy</v>
          </cell>
          <cell r="E186" t="str">
            <v xml:space="preserve">Baa2     </v>
          </cell>
        </row>
        <row r="187">
          <cell r="C187" t="str">
            <v>Philippine National Bank</v>
          </cell>
          <cell r="D187" t="str">
            <v>Philippines</v>
          </cell>
          <cell r="E187" t="str">
            <v xml:space="preserve">Ba2      </v>
          </cell>
        </row>
        <row r="188">
          <cell r="C188" t="str">
            <v>Shinhan Bank</v>
          </cell>
          <cell r="D188" t="str">
            <v>Korea</v>
          </cell>
          <cell r="E188" t="str">
            <v xml:space="preserve">A1       </v>
          </cell>
        </row>
        <row r="189">
          <cell r="C189" t="str">
            <v>San-in Godo Bank, Ltd.</v>
          </cell>
          <cell r="D189" t="str">
            <v>Japan</v>
          </cell>
          <cell r="E189" t="str">
            <v xml:space="preserve">A3       </v>
          </cell>
        </row>
        <row r="190">
          <cell r="C190" t="str">
            <v>Banque Populaire Val de France</v>
          </cell>
          <cell r="D190" t="str">
            <v>France</v>
          </cell>
          <cell r="E190" t="str">
            <v xml:space="preserve">A2       </v>
          </cell>
        </row>
        <row r="191">
          <cell r="C191" t="str">
            <v>Banque et Caisse d'Epargne de l'Etat</v>
          </cell>
          <cell r="D191" t="str">
            <v>Luxembourg</v>
          </cell>
          <cell r="E191" t="str">
            <v xml:space="preserve">Aa1      </v>
          </cell>
        </row>
        <row r="192">
          <cell r="C192" t="str">
            <v>St. Galler Kantonalbank</v>
          </cell>
          <cell r="D192" t="str">
            <v>Switzerland</v>
          </cell>
          <cell r="E192" t="str">
            <v xml:space="preserve">Aa1      </v>
          </cell>
        </row>
        <row r="193">
          <cell r="C193" t="str">
            <v>Citibank International Plc</v>
          </cell>
          <cell r="D193" t="str">
            <v>United Kingdom</v>
          </cell>
          <cell r="E193" t="str">
            <v xml:space="preserve">A2       </v>
          </cell>
        </row>
        <row r="194">
          <cell r="C194" t="str">
            <v>Bank Nederlandse Gemeenten N.V.</v>
          </cell>
          <cell r="D194" t="str">
            <v>Netherlands</v>
          </cell>
          <cell r="E194" t="str">
            <v xml:space="preserve">Aaa      </v>
          </cell>
        </row>
        <row r="195">
          <cell r="C195" t="str">
            <v>Bank of Communications Co., Ltd.</v>
          </cell>
          <cell r="D195" t="str">
            <v>China</v>
          </cell>
          <cell r="E195" t="str">
            <v xml:space="preserve">A2       </v>
          </cell>
        </row>
        <row r="196">
          <cell r="C196" t="str">
            <v>Korea Exchange Bank</v>
          </cell>
          <cell r="D196" t="str">
            <v>Korea</v>
          </cell>
          <cell r="E196" t="str">
            <v xml:space="preserve">A1       </v>
          </cell>
        </row>
        <row r="197">
          <cell r="C197" t="str">
            <v>Standard Chartered Bank Korea Limited</v>
          </cell>
          <cell r="D197" t="str">
            <v>Korea</v>
          </cell>
          <cell r="E197" t="str">
            <v xml:space="preserve">A1       </v>
          </cell>
        </row>
        <row r="198">
          <cell r="C198" t="str">
            <v>Bremer Landesbank Kreditanstalt Oldenburg GZ</v>
          </cell>
          <cell r="D198" t="str">
            <v>Germany</v>
          </cell>
          <cell r="E198" t="str">
            <v xml:space="preserve">Aa1      </v>
          </cell>
        </row>
        <row r="199">
          <cell r="C199" t="str">
            <v>Erste Group Bank AG</v>
          </cell>
          <cell r="D199" t="str">
            <v>Austria</v>
          </cell>
          <cell r="E199" t="str">
            <v xml:space="preserve">Baa1     </v>
          </cell>
        </row>
        <row r="200">
          <cell r="C200" t="str">
            <v>Landesbank Berlin AG</v>
          </cell>
          <cell r="D200" t="str">
            <v>Germany</v>
          </cell>
          <cell r="E200" t="str">
            <v xml:space="preserve">Aa1      </v>
          </cell>
        </row>
        <row r="201">
          <cell r="C201" t="str">
            <v>KASIKORNBANK Public Company Limited</v>
          </cell>
          <cell r="D201" t="str">
            <v>Thailand</v>
          </cell>
          <cell r="E201" t="str">
            <v xml:space="preserve">Baa1     </v>
          </cell>
        </row>
        <row r="202">
          <cell r="C202" t="str">
            <v>Industrial &amp; Commercial Bank of China Ltd</v>
          </cell>
          <cell r="D202" t="str">
            <v>China</v>
          </cell>
          <cell r="E202" t="str">
            <v xml:space="preserve">A1       </v>
          </cell>
        </row>
        <row r="203">
          <cell r="C203" t="str">
            <v>Bangkok Bank Public Company Limited</v>
          </cell>
          <cell r="D203" t="str">
            <v>Thailand</v>
          </cell>
          <cell r="E203" t="str">
            <v xml:space="preserve">Baa1     </v>
          </cell>
        </row>
        <row r="204">
          <cell r="C204" t="str">
            <v>Capital One Bank (USA), N.A.</v>
          </cell>
          <cell r="D204" t="str">
            <v>United States</v>
          </cell>
          <cell r="E204" t="str">
            <v xml:space="preserve">A3       </v>
          </cell>
        </row>
        <row r="205">
          <cell r="C205" t="str">
            <v>Banco Comercial Portugues, S.A.</v>
          </cell>
          <cell r="D205" t="str">
            <v>Portugal</v>
          </cell>
          <cell r="E205" t="str">
            <v xml:space="preserve">B1       </v>
          </cell>
        </row>
        <row r="206">
          <cell r="C206" t="str">
            <v>Landwirtschaftliche Rentenbank</v>
          </cell>
          <cell r="D206" t="str">
            <v>Germany</v>
          </cell>
          <cell r="E206" t="str">
            <v xml:space="preserve">Aaa      </v>
          </cell>
        </row>
        <row r="207">
          <cell r="C207" t="str">
            <v>Susquehanna Bank</v>
          </cell>
          <cell r="D207" t="str">
            <v>United States</v>
          </cell>
          <cell r="E207" t="str">
            <v xml:space="preserve">Baa1     </v>
          </cell>
        </row>
        <row r="208">
          <cell r="C208" t="str">
            <v>NIBC Bank N.V.</v>
          </cell>
          <cell r="D208" t="str">
            <v>Netherlands</v>
          </cell>
          <cell r="E208" t="str">
            <v xml:space="preserve">Baa3     </v>
          </cell>
        </row>
        <row r="209">
          <cell r="C209" t="str">
            <v>Bankinter, S.A.</v>
          </cell>
          <cell r="D209" t="str">
            <v>Spain</v>
          </cell>
          <cell r="E209" t="str">
            <v xml:space="preserve">Baa3     </v>
          </cell>
        </row>
        <row r="210">
          <cell r="C210" t="str">
            <v>Banque Internationale a Luxembourg</v>
          </cell>
          <cell r="D210" t="str">
            <v>Luxembourg</v>
          </cell>
          <cell r="E210" t="str">
            <v xml:space="preserve">Baa1     </v>
          </cell>
        </row>
        <row r="211">
          <cell r="C211" t="str">
            <v>Banco do Brasil S.A.</v>
          </cell>
          <cell r="D211" t="str">
            <v>Brazil</v>
          </cell>
          <cell r="E211" t="str">
            <v xml:space="preserve">Baa2     </v>
          </cell>
        </row>
        <row r="212">
          <cell r="C212" t="str">
            <v>Banco Bradesco S.A.</v>
          </cell>
          <cell r="D212" t="str">
            <v>Brazil</v>
          </cell>
          <cell r="E212" t="str">
            <v xml:space="preserve">Baa2     </v>
          </cell>
        </row>
        <row r="213">
          <cell r="C213" t="str">
            <v>HSBC Bank Brasil S.A. - Banco Multiplo</v>
          </cell>
          <cell r="D213" t="str">
            <v>Brazil</v>
          </cell>
          <cell r="E213" t="str">
            <v xml:space="preserve">Baa2     </v>
          </cell>
        </row>
        <row r="214">
          <cell r="C214" t="str">
            <v>Banco Safra S.A.</v>
          </cell>
          <cell r="D214" t="str">
            <v>Brazil</v>
          </cell>
          <cell r="E214" t="str">
            <v xml:space="preserve">Baa2     </v>
          </cell>
        </row>
        <row r="215">
          <cell r="C215" t="str">
            <v>BBVA (Chile)</v>
          </cell>
          <cell r="D215" t="str">
            <v>Chile</v>
          </cell>
          <cell r="E215" t="str">
            <v xml:space="preserve">Baa1     </v>
          </cell>
        </row>
        <row r="216">
          <cell r="C216" t="str">
            <v>CorpBanca</v>
          </cell>
          <cell r="D216" t="str">
            <v>Chile</v>
          </cell>
          <cell r="E216" t="str">
            <v xml:space="preserve">Baa3     </v>
          </cell>
        </row>
        <row r="217">
          <cell r="C217" t="str">
            <v>Banco de Chile</v>
          </cell>
          <cell r="D217" t="str">
            <v>Chile</v>
          </cell>
          <cell r="E217" t="str">
            <v xml:space="preserve">Aa3      </v>
          </cell>
        </row>
        <row r="218">
          <cell r="C218" t="str">
            <v>Banco Santander-Chile</v>
          </cell>
          <cell r="D218" t="str">
            <v>Chile</v>
          </cell>
          <cell r="E218" t="str">
            <v xml:space="preserve">Aa3      </v>
          </cell>
        </row>
        <row r="219">
          <cell r="C219" t="str">
            <v>FirstMerit Bank, N.A.</v>
          </cell>
          <cell r="D219" t="str">
            <v>United States</v>
          </cell>
          <cell r="E219" t="str">
            <v xml:space="preserve">A2       </v>
          </cell>
        </row>
        <row r="220">
          <cell r="C220" t="str">
            <v>China Construction Bank (Asia) Corp. Ltd.</v>
          </cell>
          <cell r="D220" t="str">
            <v>Hong Kong</v>
          </cell>
          <cell r="E220" t="str">
            <v xml:space="preserve">A2       </v>
          </cell>
        </row>
        <row r="221">
          <cell r="C221" t="str">
            <v>Kreditanstalt fuer Wiederaufbau</v>
          </cell>
          <cell r="D221" t="str">
            <v>Germany</v>
          </cell>
          <cell r="E221" t="str">
            <v xml:space="preserve">Aaa      </v>
          </cell>
        </row>
        <row r="222">
          <cell r="C222" t="str">
            <v>Oesterreichische Kontrollbank AG</v>
          </cell>
          <cell r="D222" t="str">
            <v>Austria</v>
          </cell>
          <cell r="E222" t="str">
            <v xml:space="preserve">Aaa      </v>
          </cell>
        </row>
        <row r="223">
          <cell r="C223" t="str">
            <v>Kookmin Bank</v>
          </cell>
          <cell r="D223" t="str">
            <v>Korea</v>
          </cell>
          <cell r="E223" t="str">
            <v xml:space="preserve">A1       </v>
          </cell>
        </row>
        <row r="224">
          <cell r="C224" t="str">
            <v>Bank of the Philippine Islands</v>
          </cell>
          <cell r="D224" t="str">
            <v>Philippines</v>
          </cell>
          <cell r="E224" t="str">
            <v xml:space="preserve">Baa3     </v>
          </cell>
        </row>
        <row r="225">
          <cell r="C225" t="str">
            <v>Metropolitan Bank &amp; Trust Company</v>
          </cell>
          <cell r="D225" t="str">
            <v>Philippines</v>
          </cell>
          <cell r="E225" t="str">
            <v xml:space="preserve">Baa3     </v>
          </cell>
        </row>
        <row r="226">
          <cell r="C226" t="str">
            <v>Agricultural Bank of China Limited</v>
          </cell>
          <cell r="D226" t="str">
            <v>China</v>
          </cell>
          <cell r="E226" t="str">
            <v xml:space="preserve">A1       </v>
          </cell>
        </row>
        <row r="227">
          <cell r="C227" t="str">
            <v>Nordea Bank Finland Plc</v>
          </cell>
          <cell r="D227" t="str">
            <v>Finland</v>
          </cell>
          <cell r="E227" t="str">
            <v xml:space="preserve">Aa3      </v>
          </cell>
        </row>
        <row r="228">
          <cell r="C228" t="str">
            <v>Bank of Ayudhya</v>
          </cell>
          <cell r="D228" t="str">
            <v>Thailand</v>
          </cell>
          <cell r="E228" t="str">
            <v xml:space="preserve">Baa1     </v>
          </cell>
        </row>
        <row r="229">
          <cell r="C229" t="str">
            <v>Malayan Banking Berhad</v>
          </cell>
          <cell r="D229" t="str">
            <v>Malaysia</v>
          </cell>
          <cell r="E229" t="str">
            <v xml:space="preserve">A3       </v>
          </cell>
        </row>
        <row r="230">
          <cell r="C230" t="str">
            <v>DBS Bank Ltd.</v>
          </cell>
          <cell r="D230" t="str">
            <v>Singapore</v>
          </cell>
          <cell r="E230" t="str">
            <v xml:space="preserve">Aa1      </v>
          </cell>
        </row>
        <row r="231">
          <cell r="C231" t="str">
            <v>BBVA Colombia S.A.</v>
          </cell>
          <cell r="D231" t="str">
            <v>Colombia</v>
          </cell>
          <cell r="E231" t="str">
            <v xml:space="preserve">Baa2     </v>
          </cell>
        </row>
        <row r="232">
          <cell r="C232" t="str">
            <v>DZ-Bank Ireland plc</v>
          </cell>
          <cell r="D232" t="str">
            <v>Ireland</v>
          </cell>
          <cell r="E232" t="str">
            <v xml:space="preserve">A3       </v>
          </cell>
        </row>
        <row r="233">
          <cell r="C233" t="str">
            <v>TCF National Bank</v>
          </cell>
          <cell r="D233" t="str">
            <v>United States</v>
          </cell>
          <cell r="E233" t="str">
            <v xml:space="preserve">Baa1     </v>
          </cell>
        </row>
        <row r="234">
          <cell r="C234" t="str">
            <v>Banco Santander (Mexico), S.A.</v>
          </cell>
          <cell r="D234" t="str">
            <v>Mexico</v>
          </cell>
          <cell r="E234" t="str">
            <v xml:space="preserve">A3       </v>
          </cell>
        </row>
        <row r="235">
          <cell r="C235" t="str">
            <v>HSBC Mexico, S.A.</v>
          </cell>
          <cell r="D235" t="str">
            <v>Mexico</v>
          </cell>
          <cell r="E235" t="str">
            <v xml:space="preserve">A3       </v>
          </cell>
        </row>
        <row r="236">
          <cell r="C236" t="str">
            <v>Banco de la Nacion Argentina</v>
          </cell>
          <cell r="D236" t="str">
            <v>Argentina</v>
          </cell>
          <cell r="E236" t="str">
            <v xml:space="preserve">Caa2     </v>
          </cell>
        </row>
        <row r="237">
          <cell r="C237" t="str">
            <v>Banco de la Ciudad de Buenos Aires</v>
          </cell>
          <cell r="D237" t="str">
            <v>Argentina</v>
          </cell>
          <cell r="E237" t="str">
            <v xml:space="preserve">Caa2     </v>
          </cell>
        </row>
        <row r="238">
          <cell r="C238" t="str">
            <v>HSBC Bank Argentina S.A.</v>
          </cell>
          <cell r="D238" t="str">
            <v>Argentina</v>
          </cell>
          <cell r="E238" t="str">
            <v xml:space="preserve">Caa2     </v>
          </cell>
        </row>
        <row r="239">
          <cell r="C239" t="str">
            <v>Banco Macro S.A.</v>
          </cell>
          <cell r="D239" t="str">
            <v>Argentina</v>
          </cell>
          <cell r="E239" t="str">
            <v xml:space="preserve">Caa2     </v>
          </cell>
        </row>
        <row r="240">
          <cell r="C240" t="str">
            <v>Hang Seng Bank Limited</v>
          </cell>
          <cell r="D240" t="str">
            <v>Hong Kong</v>
          </cell>
          <cell r="E240" t="str">
            <v xml:space="preserve">Aa2      </v>
          </cell>
        </row>
        <row r="241">
          <cell r="C241" t="str">
            <v>Commerzbank International S.A.</v>
          </cell>
          <cell r="D241" t="str">
            <v>Luxembourg</v>
          </cell>
          <cell r="E241" t="str">
            <v xml:space="preserve">Baa2     </v>
          </cell>
        </row>
        <row r="242">
          <cell r="C242" t="str">
            <v>Sparkasse KoelnBonn</v>
          </cell>
          <cell r="D242" t="str">
            <v>Germany</v>
          </cell>
          <cell r="E242" t="str">
            <v xml:space="preserve">A1       </v>
          </cell>
        </row>
        <row r="243">
          <cell r="C243" t="str">
            <v>ING Bank Slaski S.A.</v>
          </cell>
          <cell r="D243" t="str">
            <v>Poland</v>
          </cell>
          <cell r="E243" t="str">
            <v xml:space="preserve">Baa1     </v>
          </cell>
        </row>
        <row r="244">
          <cell r="C244" t="str">
            <v>Bank BPH S.A.</v>
          </cell>
          <cell r="D244" t="str">
            <v>Poland</v>
          </cell>
          <cell r="E244" t="str">
            <v xml:space="preserve">Baa2     </v>
          </cell>
        </row>
        <row r="245">
          <cell r="C245" t="str">
            <v>Turkiye Garanti Bankasi AS</v>
          </cell>
          <cell r="D245" t="str">
            <v>Turkey</v>
          </cell>
          <cell r="E245" t="str">
            <v xml:space="preserve">Baa3     </v>
          </cell>
        </row>
        <row r="246">
          <cell r="C246" t="str">
            <v>Akbank TAS</v>
          </cell>
          <cell r="D246" t="str">
            <v>Turkey</v>
          </cell>
          <cell r="E246" t="str">
            <v xml:space="preserve">Baa3     </v>
          </cell>
        </row>
        <row r="247">
          <cell r="C247" t="str">
            <v>Siam Commercial Bank Public Company Limited</v>
          </cell>
          <cell r="D247" t="str">
            <v>Thailand</v>
          </cell>
          <cell r="E247" t="str">
            <v xml:space="preserve">Baa1     </v>
          </cell>
        </row>
        <row r="248">
          <cell r="C248" t="str">
            <v>Krung Thai Bank Public Company Limited</v>
          </cell>
          <cell r="D248" t="str">
            <v>Thailand</v>
          </cell>
          <cell r="E248" t="str">
            <v xml:space="preserve">Baa1     </v>
          </cell>
        </row>
        <row r="249">
          <cell r="C249" t="str">
            <v>TMB Bank Public Company Limited</v>
          </cell>
          <cell r="D249" t="str">
            <v>Thailand</v>
          </cell>
          <cell r="E249" t="str">
            <v xml:space="preserve">Baa3     </v>
          </cell>
        </row>
        <row r="250">
          <cell r="C250" t="str">
            <v>United Coconut Planters Bank</v>
          </cell>
          <cell r="D250" t="str">
            <v>Philippines</v>
          </cell>
          <cell r="E250" t="str">
            <v xml:space="preserve">B2       </v>
          </cell>
        </row>
        <row r="251">
          <cell r="C251" t="str">
            <v>Land Bank of the Philippines</v>
          </cell>
          <cell r="D251" t="str">
            <v>Philippines</v>
          </cell>
          <cell r="E251" t="str">
            <v xml:space="preserve">Baa3     </v>
          </cell>
        </row>
        <row r="252">
          <cell r="C252" t="str">
            <v>Rizal Commercial Banking Corporation</v>
          </cell>
          <cell r="D252" t="str">
            <v>Philippines</v>
          </cell>
          <cell r="E252" t="str">
            <v xml:space="preserve">Ba2      </v>
          </cell>
        </row>
        <row r="253">
          <cell r="C253" t="str">
            <v>Bank Negara Indonesia TBK (P.T.)</v>
          </cell>
          <cell r="D253" t="str">
            <v>Indonesia</v>
          </cell>
          <cell r="E253" t="str">
            <v xml:space="preserve">Baa3     </v>
          </cell>
        </row>
        <row r="254">
          <cell r="C254" t="str">
            <v>Bank Rakyat Indonesia (P.T.)</v>
          </cell>
          <cell r="D254" t="str">
            <v>Indonesia</v>
          </cell>
          <cell r="E254" t="str">
            <v xml:space="preserve">Baa3     </v>
          </cell>
        </row>
        <row r="255">
          <cell r="C255" t="str">
            <v>Banca del Mezzogiorno - MedioCredito Centrale</v>
          </cell>
          <cell r="D255" t="str">
            <v>Italy</v>
          </cell>
          <cell r="E255" t="str">
            <v xml:space="preserve">Ba1      </v>
          </cell>
        </row>
        <row r="256">
          <cell r="C256" t="str">
            <v>mBank S.A.</v>
          </cell>
          <cell r="D256" t="str">
            <v>Poland</v>
          </cell>
          <cell r="E256" t="str">
            <v xml:space="preserve">Baa3     </v>
          </cell>
        </row>
        <row r="257">
          <cell r="C257" t="str">
            <v>Bank of Baroda</v>
          </cell>
          <cell r="D257" t="str">
            <v>India</v>
          </cell>
          <cell r="E257" t="str">
            <v xml:space="preserve">Baa3     </v>
          </cell>
        </row>
        <row r="258">
          <cell r="C258" t="str">
            <v>Bank of India</v>
          </cell>
          <cell r="D258" t="str">
            <v>India</v>
          </cell>
          <cell r="E258" t="str">
            <v xml:space="preserve">Baa3     </v>
          </cell>
        </row>
        <row r="259">
          <cell r="C259" t="str">
            <v>Central Bank of India</v>
          </cell>
          <cell r="D259" t="str">
            <v>India</v>
          </cell>
          <cell r="E259" t="str">
            <v xml:space="preserve">Baa3     </v>
          </cell>
        </row>
        <row r="260">
          <cell r="C260" t="str">
            <v>Alpha Bank AE</v>
          </cell>
          <cell r="D260" t="str">
            <v>Greece</v>
          </cell>
          <cell r="E260" t="str">
            <v xml:space="preserve">Caa1     </v>
          </cell>
        </row>
        <row r="261">
          <cell r="C261" t="str">
            <v>National Bank of Greece S.A.</v>
          </cell>
          <cell r="D261" t="str">
            <v>Greece</v>
          </cell>
          <cell r="E261" t="str">
            <v xml:space="preserve">Caa1     </v>
          </cell>
        </row>
        <row r="262">
          <cell r="C262" t="str">
            <v>Turk Ekonomi Bankasi AS</v>
          </cell>
          <cell r="D262" t="str">
            <v>Turkey</v>
          </cell>
          <cell r="E262" t="str">
            <v xml:space="preserve">Baa3     </v>
          </cell>
        </row>
        <row r="263">
          <cell r="C263" t="str">
            <v>Saudi British Bank</v>
          </cell>
          <cell r="D263" t="str">
            <v>Saudi Arabia</v>
          </cell>
          <cell r="E263" t="str">
            <v xml:space="preserve">Aa3      </v>
          </cell>
        </row>
        <row r="264">
          <cell r="C264" t="str">
            <v>Banque Saudi Fransi</v>
          </cell>
          <cell r="D264" t="str">
            <v>Saudi Arabia</v>
          </cell>
          <cell r="E264" t="str">
            <v xml:space="preserve">Aa3      </v>
          </cell>
        </row>
        <row r="265">
          <cell r="C265" t="str">
            <v>Al Rajhi Bank</v>
          </cell>
          <cell r="D265" t="str">
            <v>Saudi Arabia</v>
          </cell>
          <cell r="E265" t="str">
            <v xml:space="preserve">A1       </v>
          </cell>
        </row>
        <row r="266">
          <cell r="C266" t="str">
            <v>Arab National Bank</v>
          </cell>
          <cell r="D266" t="str">
            <v>Saudi Arabia</v>
          </cell>
          <cell r="E266" t="str">
            <v xml:space="preserve">A1       </v>
          </cell>
        </row>
        <row r="267">
          <cell r="C267" t="str">
            <v>Bank Al-Jazira</v>
          </cell>
          <cell r="D267" t="str">
            <v>Saudi Arabia</v>
          </cell>
          <cell r="E267" t="str">
            <v xml:space="preserve">A3       </v>
          </cell>
        </row>
        <row r="268">
          <cell r="C268" t="str">
            <v>National Commercial Bank</v>
          </cell>
          <cell r="D268" t="str">
            <v>Saudi Arabia</v>
          </cell>
          <cell r="E268" t="str">
            <v xml:space="preserve">A1       </v>
          </cell>
        </row>
        <row r="269">
          <cell r="C269" t="str">
            <v>Riyad Bank</v>
          </cell>
          <cell r="D269" t="str">
            <v>Saudi Arabia</v>
          </cell>
          <cell r="E269" t="str">
            <v xml:space="preserve">A1       </v>
          </cell>
        </row>
        <row r="270">
          <cell r="C270" t="str">
            <v>Samba Financial Group</v>
          </cell>
          <cell r="D270" t="str">
            <v>Saudi Arabia</v>
          </cell>
          <cell r="E270" t="str">
            <v xml:space="preserve">Aa3      </v>
          </cell>
        </row>
        <row r="271">
          <cell r="C271" t="str">
            <v>Saudi Hollandi Bank</v>
          </cell>
          <cell r="D271" t="str">
            <v>Saudi Arabia</v>
          </cell>
          <cell r="E271" t="str">
            <v xml:space="preserve">A1       </v>
          </cell>
        </row>
        <row r="272">
          <cell r="C272" t="str">
            <v>Saudi Investment Bank</v>
          </cell>
          <cell r="D272" t="str">
            <v>Saudi Arabia</v>
          </cell>
          <cell r="E272" t="str">
            <v xml:space="preserve">A2       </v>
          </cell>
        </row>
        <row r="273">
          <cell r="C273" t="str">
            <v>Al Ahli Bank of Kuwait K.S.C</v>
          </cell>
          <cell r="D273" t="str">
            <v>Kuwait</v>
          </cell>
          <cell r="E273" t="str">
            <v xml:space="preserve">A2       </v>
          </cell>
        </row>
        <row r="274">
          <cell r="C274" t="str">
            <v>Burgan Bank SAK</v>
          </cell>
          <cell r="D274" t="str">
            <v>Kuwait</v>
          </cell>
          <cell r="E274" t="str">
            <v xml:space="preserve">A3       </v>
          </cell>
        </row>
        <row r="275">
          <cell r="C275" t="str">
            <v>Gulf Bank K.S.C.</v>
          </cell>
          <cell r="D275" t="str">
            <v>Kuwait</v>
          </cell>
          <cell r="E275" t="str">
            <v xml:space="preserve">Baa1     </v>
          </cell>
        </row>
        <row r="276">
          <cell r="C276" t="str">
            <v>Kuwait Finance House</v>
          </cell>
          <cell r="D276" t="str">
            <v>Kuwait</v>
          </cell>
          <cell r="E276" t="str">
            <v xml:space="preserve">A1       </v>
          </cell>
        </row>
        <row r="277">
          <cell r="C277" t="str">
            <v>National Bank of Kuwait S.A.K.</v>
          </cell>
          <cell r="D277" t="str">
            <v>Kuwait</v>
          </cell>
          <cell r="E277" t="str">
            <v xml:space="preserve">Aa3      </v>
          </cell>
        </row>
        <row r="278">
          <cell r="C278" t="str">
            <v>Bank Hapoalim B.M.</v>
          </cell>
          <cell r="D278" t="str">
            <v>Israel</v>
          </cell>
          <cell r="E278" t="str">
            <v xml:space="preserve">A2       </v>
          </cell>
        </row>
        <row r="279">
          <cell r="C279" t="str">
            <v>Bank Leumi</v>
          </cell>
          <cell r="D279" t="str">
            <v>Israel</v>
          </cell>
          <cell r="E279" t="str">
            <v xml:space="preserve">A2       </v>
          </cell>
        </row>
        <row r="280">
          <cell r="C280" t="str">
            <v>First International Bank of Israel</v>
          </cell>
          <cell r="D280" t="str">
            <v>Israel</v>
          </cell>
          <cell r="E280" t="str">
            <v xml:space="preserve">A3       </v>
          </cell>
        </row>
        <row r="281">
          <cell r="C281" t="str">
            <v>Israel Discount Bank</v>
          </cell>
          <cell r="D281" t="str">
            <v>Israel</v>
          </cell>
          <cell r="E281" t="str">
            <v xml:space="preserve">A3       </v>
          </cell>
        </row>
        <row r="282">
          <cell r="C282" t="str">
            <v>Mizrahi Tefahot Bank</v>
          </cell>
          <cell r="D282" t="str">
            <v>Israel</v>
          </cell>
          <cell r="E282" t="str">
            <v xml:space="preserve">A2       </v>
          </cell>
        </row>
        <row r="283">
          <cell r="C283" t="str">
            <v>Bank Millennium S.A.</v>
          </cell>
          <cell r="D283" t="str">
            <v>Poland</v>
          </cell>
          <cell r="E283" t="str">
            <v xml:space="preserve">Ba2      </v>
          </cell>
        </row>
        <row r="284">
          <cell r="C284" t="str">
            <v>United Overseas Bank Limited</v>
          </cell>
          <cell r="D284" t="str">
            <v>Singapore</v>
          </cell>
          <cell r="E284" t="str">
            <v xml:space="preserve">Aa1      </v>
          </cell>
        </row>
        <row r="285">
          <cell r="C285" t="str">
            <v>Oversea-Chinese Banking Corp Ltd</v>
          </cell>
          <cell r="D285" t="str">
            <v>Singapore</v>
          </cell>
          <cell r="E285" t="str">
            <v xml:space="preserve">Aa1      </v>
          </cell>
        </row>
        <row r="286">
          <cell r="C286" t="str">
            <v>Royal Bank of Scotland N.V., Paris Branch</v>
          </cell>
          <cell r="D286" t="str">
            <v>France</v>
          </cell>
          <cell r="E286" t="str">
            <v xml:space="preserve">Baa1     </v>
          </cell>
        </row>
        <row r="287">
          <cell r="C287" t="str">
            <v>Banco Popular Espanol, S.A.</v>
          </cell>
          <cell r="D287" t="str">
            <v>Spain</v>
          </cell>
          <cell r="E287" t="str">
            <v xml:space="preserve">Ba3      </v>
          </cell>
        </row>
        <row r="288">
          <cell r="C288" t="str">
            <v>Bank of East Asia, Limited</v>
          </cell>
          <cell r="D288" t="str">
            <v>Hong Kong</v>
          </cell>
          <cell r="E288" t="str">
            <v xml:space="preserve">A2       </v>
          </cell>
        </row>
        <row r="289">
          <cell r="C289" t="str">
            <v>Shanghai Commercial Bank</v>
          </cell>
          <cell r="D289" t="str">
            <v>Hong Kong</v>
          </cell>
          <cell r="E289" t="str">
            <v xml:space="preserve">A2       </v>
          </cell>
        </row>
        <row r="290">
          <cell r="C290" t="str">
            <v>DBS Bank (Hong Kong) Limited</v>
          </cell>
          <cell r="D290" t="str">
            <v>Hong Kong</v>
          </cell>
          <cell r="E290" t="str">
            <v xml:space="preserve">Aa3      </v>
          </cell>
        </row>
        <row r="291">
          <cell r="C291" t="str">
            <v>Wing Hang Bank, Limited</v>
          </cell>
          <cell r="D291" t="str">
            <v>Hong Kong</v>
          </cell>
          <cell r="E291" t="str">
            <v xml:space="preserve">Aa3      </v>
          </cell>
        </row>
        <row r="292">
          <cell r="C292" t="str">
            <v>Wing Lung Bank Limited</v>
          </cell>
          <cell r="D292" t="str">
            <v>Hong Kong</v>
          </cell>
          <cell r="E292" t="str">
            <v xml:space="preserve">A3       </v>
          </cell>
        </row>
        <row r="293">
          <cell r="C293" t="str">
            <v>First National Bank of Omaha</v>
          </cell>
          <cell r="D293" t="str">
            <v>United States</v>
          </cell>
          <cell r="E293" t="str">
            <v xml:space="preserve">Baa1     </v>
          </cell>
        </row>
        <row r="294">
          <cell r="C294" t="str">
            <v>Bank Tabungan Negara (P.T.)</v>
          </cell>
          <cell r="D294" t="str">
            <v>Indonesia</v>
          </cell>
          <cell r="E294" t="str">
            <v xml:space="preserve">Baa3     </v>
          </cell>
        </row>
        <row r="295">
          <cell r="C295" t="str">
            <v>CRCAM Centre Est</v>
          </cell>
          <cell r="D295" t="str">
            <v>France</v>
          </cell>
          <cell r="E295" t="str">
            <v xml:space="preserve">A2       </v>
          </cell>
        </row>
        <row r="296">
          <cell r="C296" t="str">
            <v>CRCAM Centre Loire</v>
          </cell>
          <cell r="D296" t="str">
            <v>France</v>
          </cell>
          <cell r="E296" t="str">
            <v xml:space="preserve">A2       </v>
          </cell>
        </row>
        <row r="297">
          <cell r="C297" t="str">
            <v>ABSA Bank Limited</v>
          </cell>
          <cell r="D297" t="str">
            <v>South Africa</v>
          </cell>
          <cell r="E297" t="str">
            <v xml:space="preserve">Baa1     </v>
          </cell>
        </row>
        <row r="298">
          <cell r="C298" t="str">
            <v>Investec Bank Ltd.</v>
          </cell>
          <cell r="D298" t="str">
            <v>South Africa</v>
          </cell>
          <cell r="E298" t="str">
            <v xml:space="preserve">Baa1     </v>
          </cell>
        </row>
        <row r="299">
          <cell r="C299" t="str">
            <v>FirstRand Bank Limited</v>
          </cell>
          <cell r="D299" t="str">
            <v>South Africa</v>
          </cell>
          <cell r="E299" t="str">
            <v xml:space="preserve">Baa1     </v>
          </cell>
        </row>
        <row r="300">
          <cell r="C300" t="str">
            <v>Nedbank Limited</v>
          </cell>
          <cell r="D300" t="str">
            <v>South Africa</v>
          </cell>
          <cell r="E300" t="str">
            <v xml:space="preserve">Baa1     </v>
          </cell>
        </row>
        <row r="301">
          <cell r="C301" t="str">
            <v>Standard Bank of South Africa</v>
          </cell>
          <cell r="D301" t="str">
            <v>South Africa</v>
          </cell>
          <cell r="E301" t="str">
            <v xml:space="preserve">Baa1     </v>
          </cell>
        </row>
        <row r="302">
          <cell r="C302" t="str">
            <v>Ceska Sporitelna, a.s.</v>
          </cell>
          <cell r="D302" t="str">
            <v>Czech Republic</v>
          </cell>
          <cell r="E302" t="str">
            <v xml:space="preserve">A2       </v>
          </cell>
        </row>
        <row r="303">
          <cell r="C303" t="str">
            <v>Komercni Banka a.s.</v>
          </cell>
          <cell r="D303" t="str">
            <v>Czech Republic</v>
          </cell>
          <cell r="E303" t="str">
            <v xml:space="preserve">A2       </v>
          </cell>
        </row>
        <row r="304">
          <cell r="C304" t="str">
            <v>Ceskoslovenska Obchodni Banka, a.s.</v>
          </cell>
          <cell r="D304" t="str">
            <v>Czech Republic</v>
          </cell>
          <cell r="E304" t="str">
            <v xml:space="preserve">A2       </v>
          </cell>
        </row>
        <row r="305">
          <cell r="C305" t="str">
            <v>Bank of Taiwan</v>
          </cell>
          <cell r="D305" t="str">
            <v>Taiwan</v>
          </cell>
          <cell r="E305" t="str">
            <v xml:space="preserve">Aa3      </v>
          </cell>
        </row>
        <row r="306">
          <cell r="C306" t="str">
            <v>Itau Unibanco S.A.</v>
          </cell>
          <cell r="D306" t="str">
            <v>Brazil</v>
          </cell>
          <cell r="E306" t="str">
            <v xml:space="preserve">Baa2     </v>
          </cell>
        </row>
        <row r="307">
          <cell r="C307" t="str">
            <v>Banco BTG Pactual S.A.</v>
          </cell>
          <cell r="D307" t="str">
            <v>Brazil</v>
          </cell>
          <cell r="E307" t="str">
            <v xml:space="preserve">Baa3     </v>
          </cell>
        </row>
        <row r="308">
          <cell r="C308" t="str">
            <v>Banco de Credito e Inversiones</v>
          </cell>
          <cell r="D308" t="str">
            <v>Chile</v>
          </cell>
          <cell r="E308" t="str">
            <v xml:space="preserve">A1       </v>
          </cell>
        </row>
        <row r="309">
          <cell r="C309" t="str">
            <v>Canara Bank</v>
          </cell>
          <cell r="D309" t="str">
            <v>India</v>
          </cell>
          <cell r="E309" t="str">
            <v xml:space="preserve">Baa3     </v>
          </cell>
        </row>
        <row r="310">
          <cell r="C310" t="str">
            <v>Punjab National Bank</v>
          </cell>
          <cell r="D310" t="str">
            <v>India</v>
          </cell>
          <cell r="E310" t="str">
            <v xml:space="preserve">Baa3     </v>
          </cell>
        </row>
        <row r="311">
          <cell r="C311" t="str">
            <v>FirstBank Puerto Rico</v>
          </cell>
          <cell r="D311" t="str">
            <v>United States</v>
          </cell>
          <cell r="E311" t="str">
            <v xml:space="preserve">B2       </v>
          </cell>
        </row>
        <row r="312">
          <cell r="C312" t="str">
            <v>DNB Bank ASA</v>
          </cell>
          <cell r="D312" t="str">
            <v>Norway</v>
          </cell>
          <cell r="E312" t="str">
            <v xml:space="preserve">A1       </v>
          </cell>
        </row>
        <row r="313">
          <cell r="C313" t="str">
            <v>Nanyang Commercial Bank, Ltd.</v>
          </cell>
          <cell r="D313" t="str">
            <v>Hong Kong</v>
          </cell>
          <cell r="E313" t="str">
            <v xml:space="preserve">Aa3      </v>
          </cell>
        </row>
        <row r="314">
          <cell r="C314" t="str">
            <v>Chiyu Banking Corporation, Ltd.</v>
          </cell>
          <cell r="D314" t="str">
            <v>Hong Kong</v>
          </cell>
          <cell r="E314" t="str">
            <v xml:space="preserve">Aa3      </v>
          </cell>
        </row>
        <row r="315">
          <cell r="C315" t="str">
            <v>National Bank of Abu Dhabi</v>
          </cell>
          <cell r="D315" t="str">
            <v>United Arab Emirates</v>
          </cell>
          <cell r="E315" t="str">
            <v xml:space="preserve">Aa3      </v>
          </cell>
        </row>
        <row r="316">
          <cell r="C316" t="str">
            <v>MashreqBank psc</v>
          </cell>
          <cell r="D316" t="str">
            <v>United Arab Emirates</v>
          </cell>
          <cell r="E316" t="str">
            <v xml:space="preserve">Baa2     </v>
          </cell>
        </row>
        <row r="317">
          <cell r="C317" t="str">
            <v>Abu Dhabi Commercial Bank</v>
          </cell>
          <cell r="D317" t="str">
            <v>United Arab Emirates</v>
          </cell>
          <cell r="E317" t="str">
            <v xml:space="preserve">A1       </v>
          </cell>
        </row>
        <row r="318">
          <cell r="C318" t="str">
            <v>National Bank of Bahrain BSC</v>
          </cell>
          <cell r="D318" t="str">
            <v>Bahrain</v>
          </cell>
          <cell r="E318" t="str">
            <v xml:space="preserve">Baa2     </v>
          </cell>
        </row>
        <row r="319">
          <cell r="C319" t="str">
            <v>BBK B.S.C.</v>
          </cell>
          <cell r="D319" t="str">
            <v>Bahrain</v>
          </cell>
          <cell r="E319" t="str">
            <v xml:space="preserve">Baa2     </v>
          </cell>
        </row>
        <row r="320">
          <cell r="C320" t="str">
            <v>CIBC World Markets plc</v>
          </cell>
          <cell r="D320" t="str">
            <v>United Kingdom</v>
          </cell>
          <cell r="E320" t="str">
            <v xml:space="preserve">Aa3      </v>
          </cell>
        </row>
        <row r="321">
          <cell r="C321" t="str">
            <v>Bank Danamon Indonesia TBK (P.T.)</v>
          </cell>
          <cell r="D321" t="str">
            <v>Indonesia</v>
          </cell>
          <cell r="E321" t="str">
            <v xml:space="preserve">Baa3     </v>
          </cell>
        </row>
        <row r="322">
          <cell r="C322" t="str">
            <v>Bancolombia S.A.</v>
          </cell>
          <cell r="D322" t="str">
            <v>Colombia</v>
          </cell>
          <cell r="E322" t="str">
            <v xml:space="preserve">Baa2     </v>
          </cell>
        </row>
        <row r="323">
          <cell r="C323" t="str">
            <v>Banco de Bogota S.A.</v>
          </cell>
          <cell r="D323" t="str">
            <v>Colombia</v>
          </cell>
          <cell r="E323" t="str">
            <v xml:space="preserve">Baa2     </v>
          </cell>
        </row>
        <row r="324">
          <cell r="C324" t="str">
            <v>Kereskedelmi &amp; Hitel Bank Rt.</v>
          </cell>
          <cell r="D324" t="str">
            <v>Hungary</v>
          </cell>
          <cell r="E324" t="str">
            <v xml:space="preserve">Ba3      </v>
          </cell>
        </row>
        <row r="325">
          <cell r="C325" t="str">
            <v>MKB Bank Zrt.</v>
          </cell>
          <cell r="D325" t="str">
            <v>Hungary</v>
          </cell>
          <cell r="E325" t="str">
            <v xml:space="preserve">Caa2     </v>
          </cell>
        </row>
        <row r="326">
          <cell r="C326" t="str">
            <v>OTP Bank NyRt</v>
          </cell>
          <cell r="D326" t="str">
            <v>Hungary</v>
          </cell>
          <cell r="E326" t="str">
            <v xml:space="preserve">Ba2      </v>
          </cell>
        </row>
        <row r="327">
          <cell r="C327" t="str">
            <v>Gulf International Bank BSC</v>
          </cell>
          <cell r="D327" t="str">
            <v>Bahrain - Off Shore</v>
          </cell>
          <cell r="E327" t="str">
            <v xml:space="preserve">A3       </v>
          </cell>
        </row>
        <row r="328">
          <cell r="C328" t="str">
            <v>Arab Banking Corporation B.S.C.</v>
          </cell>
          <cell r="D328" t="str">
            <v>Bahrain</v>
          </cell>
          <cell r="E328" t="str">
            <v xml:space="preserve">Ba1      </v>
          </cell>
        </row>
        <row r="329">
          <cell r="C329" t="str">
            <v>Turkiye Is Bankasi AS</v>
          </cell>
          <cell r="D329" t="str">
            <v>Turkey</v>
          </cell>
          <cell r="E329" t="str">
            <v xml:space="preserve">Baa3     </v>
          </cell>
        </row>
        <row r="330">
          <cell r="C330" t="str">
            <v>Turkiye Vakiflar Bankasi TAO</v>
          </cell>
          <cell r="D330" t="str">
            <v>Turkey</v>
          </cell>
          <cell r="E330" t="str">
            <v xml:space="preserve">Baa3     </v>
          </cell>
        </row>
        <row r="331">
          <cell r="C331" t="str">
            <v>CTBC Bank Co., Ltd.</v>
          </cell>
          <cell r="D331" t="str">
            <v>Taiwan</v>
          </cell>
          <cell r="E331" t="str">
            <v xml:space="preserve">A2       </v>
          </cell>
        </row>
        <row r="332">
          <cell r="C332" t="str">
            <v>Hua Nan Commercial Bank Ltd.</v>
          </cell>
          <cell r="D332" t="str">
            <v>Taiwan</v>
          </cell>
          <cell r="E332" t="str">
            <v xml:space="preserve">A3       </v>
          </cell>
        </row>
        <row r="333">
          <cell r="C333" t="str">
            <v>First Commercial Bank</v>
          </cell>
          <cell r="D333" t="str">
            <v>Taiwan</v>
          </cell>
          <cell r="E333" t="str">
            <v xml:space="preserve">A3       </v>
          </cell>
        </row>
        <row r="334">
          <cell r="C334" t="str">
            <v>Chang Hwa Commercial Bank</v>
          </cell>
          <cell r="D334" t="str">
            <v>Taiwan</v>
          </cell>
          <cell r="E334" t="str">
            <v xml:space="preserve">A3       </v>
          </cell>
        </row>
        <row r="335">
          <cell r="C335" t="str">
            <v>Banco Mercantil del Norte, S.A.</v>
          </cell>
          <cell r="D335" t="str">
            <v>Mexico</v>
          </cell>
          <cell r="E335" t="str">
            <v xml:space="preserve">A3       </v>
          </cell>
        </row>
        <row r="336">
          <cell r="C336" t="str">
            <v>Scotiabank Inverlat S.A.</v>
          </cell>
          <cell r="D336" t="str">
            <v>Mexico</v>
          </cell>
          <cell r="E336" t="str">
            <v xml:space="preserve">A3       </v>
          </cell>
        </row>
        <row r="337">
          <cell r="C337" t="str">
            <v>Bank of Tokyo-Mitsubishi UFJ, Ltd. (The)</v>
          </cell>
          <cell r="D337" t="str">
            <v>Japan</v>
          </cell>
          <cell r="E337" t="str">
            <v xml:space="preserve">Aa3      </v>
          </cell>
        </row>
        <row r="338">
          <cell r="C338" t="str">
            <v>MUFG Union Bank, N.A.</v>
          </cell>
          <cell r="D338" t="str">
            <v>United States</v>
          </cell>
          <cell r="E338" t="str">
            <v xml:space="preserve">A2       </v>
          </cell>
        </row>
        <row r="339">
          <cell r="C339" t="str">
            <v>Muenchener Hypothekenbank eG</v>
          </cell>
          <cell r="D339" t="str">
            <v>Germany</v>
          </cell>
          <cell r="E339" t="str">
            <v xml:space="preserve">A2       </v>
          </cell>
        </row>
        <row r="340">
          <cell r="C340" t="str">
            <v>Bank of the West</v>
          </cell>
          <cell r="D340" t="str">
            <v>United States</v>
          </cell>
          <cell r="E340" t="str">
            <v xml:space="preserve">A2       </v>
          </cell>
        </row>
        <row r="341">
          <cell r="C341" t="str">
            <v>Qatar National Bank</v>
          </cell>
          <cell r="D341" t="str">
            <v>Qatar</v>
          </cell>
          <cell r="E341" t="str">
            <v xml:space="preserve">Aa3      </v>
          </cell>
        </row>
        <row r="342">
          <cell r="C342" t="str">
            <v>Doha Bank Q.S.C.</v>
          </cell>
          <cell r="D342" t="str">
            <v>Qatar</v>
          </cell>
          <cell r="E342" t="str">
            <v xml:space="preserve">A2       </v>
          </cell>
        </row>
        <row r="343">
          <cell r="C343" t="str">
            <v>Commercial Bank of Qatar</v>
          </cell>
          <cell r="D343" t="str">
            <v>Qatar</v>
          </cell>
          <cell r="E343" t="str">
            <v xml:space="preserve">A1       </v>
          </cell>
        </row>
        <row r="344">
          <cell r="C344" t="str">
            <v>Bank Handlowy w Warszawie S.A.</v>
          </cell>
          <cell r="D344" t="str">
            <v>Poland</v>
          </cell>
          <cell r="E344" t="str">
            <v xml:space="preserve">Baa3     </v>
          </cell>
        </row>
        <row r="345">
          <cell r="C345" t="str">
            <v>Bank Permata TBK (P.T.)</v>
          </cell>
          <cell r="D345" t="str">
            <v>Indonesia</v>
          </cell>
          <cell r="E345" t="str">
            <v xml:space="preserve">Baa3     </v>
          </cell>
        </row>
        <row r="346">
          <cell r="C346" t="str">
            <v>Dexia Crediop S.p.A.</v>
          </cell>
          <cell r="D346" t="str">
            <v>Italy</v>
          </cell>
          <cell r="E346" t="str">
            <v xml:space="preserve">B2       </v>
          </cell>
        </row>
        <row r="347">
          <cell r="C347" t="str">
            <v>Industrial Bank of Korea</v>
          </cell>
          <cell r="D347" t="str">
            <v>Korea</v>
          </cell>
          <cell r="E347" t="str">
            <v xml:space="preserve">Aa3      </v>
          </cell>
        </row>
        <row r="348">
          <cell r="C348" t="str">
            <v>National Bank of Oman Limited (SAOG)</v>
          </cell>
          <cell r="D348" t="str">
            <v>Oman</v>
          </cell>
          <cell r="E348" t="str">
            <v xml:space="preserve">A3       </v>
          </cell>
        </row>
        <row r="349">
          <cell r="C349" t="str">
            <v>Co-Operative Bank Plc</v>
          </cell>
          <cell r="D349" t="str">
            <v>United Kingdom</v>
          </cell>
          <cell r="E349" t="str">
            <v xml:space="preserve">Caa2     </v>
          </cell>
        </row>
        <row r="350">
          <cell r="C350" t="str">
            <v>BankMuscat S.A.O.G.</v>
          </cell>
          <cell r="D350" t="str">
            <v>Oman</v>
          </cell>
          <cell r="E350" t="str">
            <v xml:space="preserve">A1       </v>
          </cell>
        </row>
        <row r="351">
          <cell r="C351" t="str">
            <v>HSBC Bank Oman SAOG</v>
          </cell>
          <cell r="D351" t="str">
            <v>Oman</v>
          </cell>
          <cell r="E351" t="str">
            <v xml:space="preserve">A3       </v>
          </cell>
        </row>
        <row r="352">
          <cell r="C352" t="str">
            <v>Oman Arab Bank (SAOC)</v>
          </cell>
          <cell r="D352" t="str">
            <v>Oman</v>
          </cell>
          <cell r="E352" t="str">
            <v xml:space="preserve">A2       </v>
          </cell>
        </row>
        <row r="353">
          <cell r="C353" t="str">
            <v>Pan Indonesia Bank TBK (P.T.)</v>
          </cell>
          <cell r="D353" t="str">
            <v>Indonesia</v>
          </cell>
          <cell r="E353" t="str">
            <v xml:space="preserve">Baa3     </v>
          </cell>
        </row>
        <row r="354">
          <cell r="C354" t="str">
            <v>Finansbank AS</v>
          </cell>
          <cell r="D354" t="str">
            <v>Turkey</v>
          </cell>
          <cell r="E354" t="str">
            <v xml:space="preserve">Ba2      </v>
          </cell>
        </row>
        <row r="355">
          <cell r="C355" t="str">
            <v>Citibank Korea Inc</v>
          </cell>
          <cell r="D355" t="str">
            <v>Korea</v>
          </cell>
          <cell r="E355" t="str">
            <v xml:space="preserve">A2       </v>
          </cell>
        </row>
        <row r="356">
          <cell r="C356" t="str">
            <v>Hana Bank</v>
          </cell>
          <cell r="D356" t="str">
            <v>Korea</v>
          </cell>
          <cell r="E356" t="str">
            <v xml:space="preserve">A1       </v>
          </cell>
        </row>
        <row r="357">
          <cell r="C357" t="str">
            <v>Public Bank Berhad</v>
          </cell>
          <cell r="D357" t="str">
            <v>Malaysia</v>
          </cell>
          <cell r="E357" t="str">
            <v xml:space="preserve">A3       </v>
          </cell>
        </row>
        <row r="358">
          <cell r="C358" t="str">
            <v>Societe Tunisienne de Banque</v>
          </cell>
          <cell r="D358" t="str">
            <v>Tunisia</v>
          </cell>
          <cell r="E358" t="str">
            <v xml:space="preserve">B1       </v>
          </cell>
        </row>
        <row r="359">
          <cell r="C359" t="str">
            <v>Banque Internationale Arabe de Tunisie</v>
          </cell>
          <cell r="D359" t="str">
            <v>Tunisia</v>
          </cell>
          <cell r="E359" t="str">
            <v xml:space="preserve">B1       </v>
          </cell>
        </row>
        <row r="360">
          <cell r="C360" t="str">
            <v>Banque de Tunisie</v>
          </cell>
          <cell r="D360" t="str">
            <v>Tunisia</v>
          </cell>
          <cell r="E360" t="str">
            <v xml:space="preserve">B1       </v>
          </cell>
        </row>
        <row r="361">
          <cell r="C361" t="str">
            <v>BGL BNP Paribas</v>
          </cell>
          <cell r="D361" t="str">
            <v>Luxembourg</v>
          </cell>
          <cell r="E361" t="str">
            <v xml:space="preserve">A2       </v>
          </cell>
        </row>
        <row r="362">
          <cell r="C362" t="str">
            <v>Investcorp Bank B.S.C.</v>
          </cell>
          <cell r="D362" t="str">
            <v>Bahrain - Off Shore</v>
          </cell>
          <cell r="E362" t="str">
            <v xml:space="preserve">Ba2      </v>
          </cell>
        </row>
        <row r="363">
          <cell r="C363" t="str">
            <v>BANK OF CYPRUS PUBLIC COMPANY LIMITED</v>
          </cell>
          <cell r="D363" t="str">
            <v>Cyprus</v>
          </cell>
          <cell r="E363" t="str">
            <v xml:space="preserve">Ca       </v>
          </cell>
        </row>
        <row r="364">
          <cell r="C364" t="str">
            <v>Macquarie Bank Limited</v>
          </cell>
          <cell r="D364" t="str">
            <v>Australia</v>
          </cell>
          <cell r="E364" t="str">
            <v xml:space="preserve">A2       </v>
          </cell>
        </row>
        <row r="365">
          <cell r="C365" t="str">
            <v>Daegu Bank, Ltd.</v>
          </cell>
          <cell r="D365" t="str">
            <v>Korea</v>
          </cell>
          <cell r="E365" t="str">
            <v xml:space="preserve">A2       </v>
          </cell>
        </row>
        <row r="366">
          <cell r="C366" t="str">
            <v>Busan Bank</v>
          </cell>
          <cell r="D366" t="str">
            <v>Korea</v>
          </cell>
          <cell r="E366" t="str">
            <v xml:space="preserve">A2       </v>
          </cell>
        </row>
        <row r="367">
          <cell r="C367" t="str">
            <v>Citigroup Pty Limited</v>
          </cell>
          <cell r="D367" t="str">
            <v>Australia</v>
          </cell>
          <cell r="E367" t="str">
            <v xml:space="preserve">A3       </v>
          </cell>
        </row>
        <row r="368">
          <cell r="C368" t="str">
            <v>National Bank of Pakistan</v>
          </cell>
          <cell r="D368" t="str">
            <v>Pakistan</v>
          </cell>
          <cell r="E368" t="str">
            <v xml:space="preserve">Caa2     </v>
          </cell>
        </row>
        <row r="369">
          <cell r="C369" t="str">
            <v>MCB Bank Limited</v>
          </cell>
          <cell r="D369" t="str">
            <v>Pakistan</v>
          </cell>
          <cell r="E369" t="str">
            <v xml:space="preserve">Caa2     </v>
          </cell>
        </row>
        <row r="370">
          <cell r="C370" t="str">
            <v>Habib Bank Ltd.</v>
          </cell>
          <cell r="D370" t="str">
            <v>Pakistan</v>
          </cell>
          <cell r="E370" t="str">
            <v xml:space="preserve">Caa2     </v>
          </cell>
        </row>
        <row r="371">
          <cell r="C371" t="str">
            <v>United Bank Ltd.</v>
          </cell>
          <cell r="D371" t="str">
            <v>Pakistan</v>
          </cell>
          <cell r="E371" t="str">
            <v xml:space="preserve">Caa2     </v>
          </cell>
        </row>
        <row r="372">
          <cell r="C372" t="str">
            <v>Vseobecna uverova banka, a.s.</v>
          </cell>
          <cell r="D372" t="str">
            <v>Slovak Republic</v>
          </cell>
          <cell r="E372" t="str">
            <v xml:space="preserve">A3       </v>
          </cell>
        </row>
        <row r="373">
          <cell r="C373" t="str">
            <v>CRCAM Sud Rhone Alpes</v>
          </cell>
          <cell r="D373" t="str">
            <v>France</v>
          </cell>
          <cell r="E373" t="str">
            <v xml:space="preserve">A2       </v>
          </cell>
        </row>
        <row r="374">
          <cell r="C374" t="str">
            <v>Eurobank Ergasias S.A.</v>
          </cell>
          <cell r="D374" t="str">
            <v>Greece</v>
          </cell>
          <cell r="E374" t="str">
            <v xml:space="preserve">Caa2     </v>
          </cell>
        </row>
        <row r="375">
          <cell r="C375" t="str">
            <v>Banco do Nordeste do Brasil S.A.</v>
          </cell>
          <cell r="D375" t="str">
            <v>Brazil</v>
          </cell>
          <cell r="E375" t="str">
            <v xml:space="preserve">Baa3     </v>
          </cell>
        </row>
        <row r="376">
          <cell r="C376" t="str">
            <v>Banco Nac. Desenv. Economico e Social - BNDES</v>
          </cell>
          <cell r="D376" t="str">
            <v>Brazil</v>
          </cell>
          <cell r="E376" t="str">
            <v xml:space="preserve">Baa2     </v>
          </cell>
        </row>
        <row r="377">
          <cell r="C377" t="str">
            <v>Banco Citibank S.A.</v>
          </cell>
          <cell r="D377" t="str">
            <v>Brazil</v>
          </cell>
          <cell r="E377" t="str">
            <v xml:space="preserve">Baa2     </v>
          </cell>
        </row>
        <row r="378">
          <cell r="C378" t="str">
            <v>SNS Bank N.V.</v>
          </cell>
          <cell r="D378" t="str">
            <v>Netherlands</v>
          </cell>
          <cell r="E378" t="str">
            <v xml:space="preserve">Baa2     </v>
          </cell>
        </row>
        <row r="379">
          <cell r="C379" t="str">
            <v>Nederlandse Waterschapsbank N.V.</v>
          </cell>
          <cell r="D379" t="str">
            <v>Netherlands</v>
          </cell>
          <cell r="E379" t="str">
            <v xml:space="preserve">Aaa      </v>
          </cell>
        </row>
        <row r="380">
          <cell r="C380" t="str">
            <v>E. Sun Commercial Bank, Ltd.</v>
          </cell>
          <cell r="D380" t="str">
            <v>Taiwan</v>
          </cell>
          <cell r="E380" t="str">
            <v xml:space="preserve">A3       </v>
          </cell>
        </row>
        <row r="381">
          <cell r="C381" t="str">
            <v>Mega International Commercial Bank</v>
          </cell>
          <cell r="D381" t="str">
            <v>Taiwan</v>
          </cell>
          <cell r="E381" t="str">
            <v xml:space="preserve">A1       </v>
          </cell>
        </row>
        <row r="382">
          <cell r="C382" t="str">
            <v>Cathay United Bank Co., Ltd</v>
          </cell>
          <cell r="D382" t="str">
            <v>Taiwan</v>
          </cell>
          <cell r="E382" t="str">
            <v xml:space="preserve">A2       </v>
          </cell>
        </row>
        <row r="383">
          <cell r="C383" t="str">
            <v>Commercial Bank of Kuwait S.A.K.</v>
          </cell>
          <cell r="D383" t="str">
            <v>Kuwait</v>
          </cell>
          <cell r="E383" t="str">
            <v xml:space="preserve">A3       </v>
          </cell>
        </row>
        <row r="384">
          <cell r="C384" t="str">
            <v>Ahli United Bank K.S.C.</v>
          </cell>
          <cell r="D384" t="str">
            <v>Kuwait</v>
          </cell>
          <cell r="E384" t="str">
            <v xml:space="preserve">A2       </v>
          </cell>
        </row>
        <row r="385">
          <cell r="C385" t="str">
            <v>Banco Itau Chile</v>
          </cell>
          <cell r="D385" t="str">
            <v>Chile</v>
          </cell>
          <cell r="E385" t="str">
            <v xml:space="preserve">A3       </v>
          </cell>
        </row>
        <row r="386">
          <cell r="C386" t="str">
            <v>China Guangfa Bank</v>
          </cell>
          <cell r="D386" t="str">
            <v>China</v>
          </cell>
          <cell r="E386" t="str">
            <v xml:space="preserve">Ba2      </v>
          </cell>
        </row>
        <row r="387">
          <cell r="C387" t="str">
            <v>Banco BPI S.A.</v>
          </cell>
          <cell r="D387" t="str">
            <v>Portugal</v>
          </cell>
          <cell r="E387" t="str">
            <v xml:space="preserve">Ba3      </v>
          </cell>
        </row>
        <row r="388">
          <cell r="C388" t="str">
            <v>United Overseas Bank (Thai) Public Co Ltd</v>
          </cell>
          <cell r="D388" t="str">
            <v>Thailand</v>
          </cell>
          <cell r="E388" t="str">
            <v xml:space="preserve">Baa1     </v>
          </cell>
        </row>
        <row r="389">
          <cell r="C389" t="str">
            <v>Banca Comerciala Romana S.A.</v>
          </cell>
          <cell r="D389" t="str">
            <v>Romania</v>
          </cell>
          <cell r="E389" t="str">
            <v xml:space="preserve">Ba3      </v>
          </cell>
        </row>
        <row r="390">
          <cell r="C390" t="str">
            <v>BRD - Groupe Societe Generale</v>
          </cell>
          <cell r="D390" t="str">
            <v>Romania</v>
          </cell>
          <cell r="E390" t="str">
            <v xml:space="preserve">Ba2      </v>
          </cell>
        </row>
        <row r="391">
          <cell r="C391" t="str">
            <v>Raiffeisen Bank SA</v>
          </cell>
          <cell r="D391" t="str">
            <v>Romania</v>
          </cell>
          <cell r="E391" t="str">
            <v xml:space="preserve">Ba1      </v>
          </cell>
        </row>
        <row r="392">
          <cell r="C392" t="str">
            <v>Astoria Bank</v>
          </cell>
          <cell r="D392" t="str">
            <v>United States</v>
          </cell>
          <cell r="E392" t="str">
            <v xml:space="preserve">Baa1     </v>
          </cell>
        </row>
        <row r="393">
          <cell r="C393" t="str">
            <v>LGT Bank AG</v>
          </cell>
          <cell r="D393" t="str">
            <v>Liechtenstein</v>
          </cell>
          <cell r="E393" t="str">
            <v xml:space="preserve">A1       </v>
          </cell>
        </row>
        <row r="394">
          <cell r="C394" t="str">
            <v>China CITIC Bank</v>
          </cell>
          <cell r="D394" t="str">
            <v>China</v>
          </cell>
          <cell r="E394" t="str">
            <v xml:space="preserve">Baa2     </v>
          </cell>
        </row>
        <row r="395">
          <cell r="C395" t="str">
            <v>China Merchants Bank</v>
          </cell>
          <cell r="D395" t="str">
            <v>China</v>
          </cell>
          <cell r="E395" t="str">
            <v xml:space="preserve">Baa1     </v>
          </cell>
        </row>
        <row r="396">
          <cell r="C396" t="str">
            <v>Banco de la Republica Oriental del Uruguay</v>
          </cell>
          <cell r="D396" t="str">
            <v>Uruguay</v>
          </cell>
          <cell r="E396" t="str">
            <v xml:space="preserve">Baa2     </v>
          </cell>
        </row>
        <row r="397">
          <cell r="C397" t="str">
            <v>BAWAG P.S.K.</v>
          </cell>
          <cell r="D397" t="str">
            <v>Austria</v>
          </cell>
          <cell r="E397" t="str">
            <v xml:space="preserve">Baa2     </v>
          </cell>
        </row>
        <row r="398">
          <cell r="C398" t="str">
            <v>WGZ BANK AG</v>
          </cell>
          <cell r="D398" t="str">
            <v>Germany</v>
          </cell>
          <cell r="E398" t="str">
            <v xml:space="preserve">A1       </v>
          </cell>
        </row>
        <row r="399">
          <cell r="C399" t="str">
            <v>Banco de Credito del Peru</v>
          </cell>
          <cell r="D399" t="str">
            <v>Peru</v>
          </cell>
          <cell r="E399" t="str">
            <v xml:space="preserve">Baa1     </v>
          </cell>
        </row>
        <row r="400">
          <cell r="C400" t="str">
            <v>Scotiabank Peru</v>
          </cell>
          <cell r="D400" t="str">
            <v>Peru</v>
          </cell>
          <cell r="E400" t="str">
            <v xml:space="preserve">Baa1     </v>
          </cell>
        </row>
        <row r="401">
          <cell r="C401" t="str">
            <v>Banco Internacional del Peru - Interbank</v>
          </cell>
          <cell r="D401" t="str">
            <v>Peru</v>
          </cell>
          <cell r="E401" t="str">
            <v xml:space="preserve">Baa2     </v>
          </cell>
        </row>
        <row r="402">
          <cell r="C402" t="str">
            <v>Hypo Public Finance Bank</v>
          </cell>
          <cell r="D402" t="str">
            <v>Ireland</v>
          </cell>
          <cell r="E402" t="str">
            <v xml:space="preserve">Baa3     </v>
          </cell>
        </row>
        <row r="403">
          <cell r="C403" t="str">
            <v>Hypo Public Finance Bank</v>
          </cell>
          <cell r="D403" t="str">
            <v>Ireland</v>
          </cell>
          <cell r="E403" t="str">
            <v xml:space="preserve">Baa3     </v>
          </cell>
        </row>
        <row r="404">
          <cell r="C404" t="str">
            <v>TD Bank, N.A.</v>
          </cell>
          <cell r="D404" t="str">
            <v>United States</v>
          </cell>
          <cell r="E404" t="str">
            <v xml:space="preserve">Aa3      </v>
          </cell>
        </row>
        <row r="405">
          <cell r="C405" t="str">
            <v>Frost Bank</v>
          </cell>
          <cell r="D405" t="str">
            <v>United States</v>
          </cell>
          <cell r="E405" t="str">
            <v xml:space="preserve">Aa3      </v>
          </cell>
        </row>
        <row r="406">
          <cell r="C406" t="str">
            <v>Banca Carige S.p.A.</v>
          </cell>
          <cell r="D406" t="str">
            <v>Italy</v>
          </cell>
          <cell r="E406" t="str">
            <v xml:space="preserve">Caa1     </v>
          </cell>
        </row>
        <row r="407">
          <cell r="C407" t="str">
            <v>Budapest Bank Rt.</v>
          </cell>
          <cell r="D407" t="str">
            <v>Hungary</v>
          </cell>
          <cell r="E407" t="str">
            <v xml:space="preserve">Ba3      </v>
          </cell>
        </row>
        <row r="408">
          <cell r="C408" t="str">
            <v>National Bank of Egypt SAE</v>
          </cell>
          <cell r="D408" t="str">
            <v>Egypt</v>
          </cell>
          <cell r="E408" t="str">
            <v xml:space="preserve">Caa2     </v>
          </cell>
        </row>
        <row r="409">
          <cell r="C409" t="str">
            <v>Banque Misr SAE</v>
          </cell>
          <cell r="D409" t="str">
            <v>Egypt</v>
          </cell>
          <cell r="E409" t="str">
            <v xml:space="preserve">Caa2     </v>
          </cell>
        </row>
        <row r="410">
          <cell r="C410" t="str">
            <v>Banque du Caire SAE</v>
          </cell>
          <cell r="D410" t="str">
            <v>Egypt</v>
          </cell>
          <cell r="E410" t="str">
            <v xml:space="preserve">Caa2     </v>
          </cell>
        </row>
        <row r="411">
          <cell r="C411" t="str">
            <v>Bank of Alexandria SAE</v>
          </cell>
          <cell r="D411" t="str">
            <v>Egypt</v>
          </cell>
          <cell r="E411" t="str">
            <v xml:space="preserve">Caa2     </v>
          </cell>
        </row>
        <row r="412">
          <cell r="C412" t="str">
            <v>Commercial International Bank (Egypt) SAE</v>
          </cell>
          <cell r="D412" t="str">
            <v>Egypt</v>
          </cell>
          <cell r="E412" t="str">
            <v xml:space="preserve">Caa2     </v>
          </cell>
        </row>
        <row r="413">
          <cell r="C413" t="str">
            <v>Cairo Amman Bank</v>
          </cell>
          <cell r="D413" t="str">
            <v>Jordan</v>
          </cell>
          <cell r="E413" t="str">
            <v xml:space="preserve">B2       </v>
          </cell>
        </row>
        <row r="414">
          <cell r="C414" t="str">
            <v>Housing Bank for Trade and Finance (The)</v>
          </cell>
          <cell r="D414" t="str">
            <v>Jordan</v>
          </cell>
          <cell r="E414" t="str">
            <v xml:space="preserve">B2       </v>
          </cell>
        </row>
        <row r="415">
          <cell r="C415" t="str">
            <v>Banco Votorantim S.A.</v>
          </cell>
          <cell r="D415" t="str">
            <v>Brazil</v>
          </cell>
          <cell r="E415" t="str">
            <v xml:space="preserve">Baa2     </v>
          </cell>
        </row>
        <row r="416">
          <cell r="C416" t="str">
            <v>Banca Popolare di Milano S.C.a r.l.</v>
          </cell>
          <cell r="D416" t="str">
            <v>Italy</v>
          </cell>
          <cell r="E416" t="str">
            <v xml:space="preserve">B1       </v>
          </cell>
        </row>
        <row r="417">
          <cell r="C417" t="str">
            <v>Nova Ljubljanska banka d.d.</v>
          </cell>
          <cell r="D417" t="str">
            <v>Slovenia</v>
          </cell>
          <cell r="E417" t="str">
            <v xml:space="preserve">Caa1     </v>
          </cell>
        </row>
        <row r="418">
          <cell r="C418" t="str">
            <v>Oriental Bank of Commerce</v>
          </cell>
          <cell r="D418" t="str">
            <v>India</v>
          </cell>
          <cell r="E418" t="str">
            <v xml:space="preserve">Baa3     </v>
          </cell>
        </row>
        <row r="419">
          <cell r="C419" t="str">
            <v>Union Bank of India</v>
          </cell>
          <cell r="D419" t="str">
            <v>India</v>
          </cell>
          <cell r="E419" t="str">
            <v xml:space="preserve">Baa3     </v>
          </cell>
        </row>
        <row r="420">
          <cell r="C420" t="str">
            <v>Yapi ve Kredi Bankasi AS</v>
          </cell>
          <cell r="D420" t="str">
            <v>Turkey</v>
          </cell>
          <cell r="E420" t="str">
            <v xml:space="preserve">Baa3     </v>
          </cell>
        </row>
        <row r="421">
          <cell r="C421" t="str">
            <v>Government Housing Bank of Thailand</v>
          </cell>
          <cell r="D421" t="str">
            <v>Thailand</v>
          </cell>
          <cell r="E421" t="str">
            <v xml:space="preserve">Baa1     </v>
          </cell>
        </row>
        <row r="422">
          <cell r="C422" t="str">
            <v>Banco Santander Puerto Rico</v>
          </cell>
          <cell r="D422" t="str">
            <v>United States</v>
          </cell>
          <cell r="E422" t="str">
            <v xml:space="preserve">Baa1     </v>
          </cell>
        </row>
        <row r="423">
          <cell r="C423" t="str">
            <v>Deutsche Apotheker- und Aerztebank eG</v>
          </cell>
          <cell r="D423" t="str">
            <v>Germany</v>
          </cell>
          <cell r="E423" t="str">
            <v xml:space="preserve">A1       </v>
          </cell>
        </row>
        <row r="424">
          <cell r="C424" t="str">
            <v>Banco Popolare Societa Cooperativa</v>
          </cell>
          <cell r="D424" t="str">
            <v>Italy</v>
          </cell>
          <cell r="E424" t="str">
            <v xml:space="preserve">Ba3      </v>
          </cell>
        </row>
        <row r="425">
          <cell r="C425" t="str">
            <v>BOKF, NA</v>
          </cell>
          <cell r="D425" t="str">
            <v>United States</v>
          </cell>
          <cell r="E425" t="str">
            <v xml:space="preserve">A1       </v>
          </cell>
        </row>
        <row r="426">
          <cell r="C426" t="str">
            <v>Aljba Alliance Commercial Bank</v>
          </cell>
          <cell r="D426" t="str">
            <v>Russia</v>
          </cell>
          <cell r="E426" t="str">
            <v xml:space="preserve">B3       </v>
          </cell>
        </row>
        <row r="427">
          <cell r="C427" t="str">
            <v>Alfa-Bank</v>
          </cell>
          <cell r="D427" t="str">
            <v>Russia</v>
          </cell>
          <cell r="E427" t="str">
            <v xml:space="preserve">Ba1      </v>
          </cell>
        </row>
        <row r="428">
          <cell r="C428" t="str">
            <v>Hellenic Bank Public Company Ltd</v>
          </cell>
          <cell r="D428" t="str">
            <v>Cyprus</v>
          </cell>
          <cell r="E428" t="str">
            <v xml:space="preserve">Caa3     </v>
          </cell>
        </row>
        <row r="429">
          <cell r="C429" t="str">
            <v>Kazkommertsbank</v>
          </cell>
          <cell r="D429" t="str">
            <v>Kazakhstan</v>
          </cell>
          <cell r="E429" t="str">
            <v xml:space="preserve">B2       </v>
          </cell>
        </row>
        <row r="430">
          <cell r="C430" t="str">
            <v>Oesterreichische Volksbanken AG</v>
          </cell>
          <cell r="D430" t="str">
            <v>Austria</v>
          </cell>
          <cell r="E430" t="str">
            <v xml:space="preserve">Ba3      </v>
          </cell>
        </row>
        <row r="431">
          <cell r="C431" t="str">
            <v>Rossiyskiy Kredit Bank</v>
          </cell>
          <cell r="D431" t="str">
            <v>Russia</v>
          </cell>
          <cell r="E431" t="str">
            <v xml:space="preserve">Caa1     </v>
          </cell>
        </row>
        <row r="432">
          <cell r="C432" t="str">
            <v>Bank Audi S.A.L.</v>
          </cell>
          <cell r="D432" t="str">
            <v>Lebanon</v>
          </cell>
          <cell r="E432" t="str">
            <v xml:space="preserve">B1       </v>
          </cell>
        </row>
        <row r="433">
          <cell r="C433" t="str">
            <v>BLOM BANK S.A.L.</v>
          </cell>
          <cell r="D433" t="str">
            <v>Lebanon</v>
          </cell>
          <cell r="E433" t="str">
            <v xml:space="preserve">B1       </v>
          </cell>
        </row>
        <row r="434">
          <cell r="C434" t="str">
            <v>Byblos Bank S.A.L.</v>
          </cell>
          <cell r="D434" t="str">
            <v>Lebanon</v>
          </cell>
          <cell r="E434" t="str">
            <v xml:space="preserve">B1       </v>
          </cell>
        </row>
        <row r="435">
          <cell r="C435" t="str">
            <v>Amen Bank</v>
          </cell>
          <cell r="D435" t="str">
            <v>Tunisia</v>
          </cell>
          <cell r="E435" t="str">
            <v xml:space="preserve">B1       </v>
          </cell>
        </row>
        <row r="436">
          <cell r="C436" t="str">
            <v>Arab Tunisian Bank</v>
          </cell>
          <cell r="D436" t="str">
            <v>Tunisia</v>
          </cell>
          <cell r="E436" t="str">
            <v xml:space="preserve">B1       </v>
          </cell>
        </row>
        <row r="437">
          <cell r="C437" t="str">
            <v>Higo Bank, Ltd. (The)</v>
          </cell>
          <cell r="D437" t="str">
            <v>Japan</v>
          </cell>
          <cell r="E437" t="str">
            <v xml:space="preserve">A1       </v>
          </cell>
        </row>
        <row r="438">
          <cell r="C438" t="str">
            <v>Halyk Savings Bank of Kazakhstan</v>
          </cell>
          <cell r="D438" t="str">
            <v>Kazakhstan</v>
          </cell>
          <cell r="E438" t="str">
            <v xml:space="preserve">Ba2      </v>
          </cell>
        </row>
        <row r="439">
          <cell r="C439" t="str">
            <v>Suncorp-Metway Ltd.</v>
          </cell>
          <cell r="D439" t="str">
            <v>Australia</v>
          </cell>
          <cell r="E439" t="str">
            <v xml:space="preserve">A1       </v>
          </cell>
        </row>
        <row r="440">
          <cell r="C440" t="str">
            <v>CIMB Bank Berhad</v>
          </cell>
          <cell r="D440" t="str">
            <v>Malaysia</v>
          </cell>
          <cell r="E440" t="str">
            <v xml:space="preserve">A3       </v>
          </cell>
        </row>
        <row r="441">
          <cell r="C441" t="str">
            <v>RHB Bank Berhad</v>
          </cell>
          <cell r="D441" t="str">
            <v>Malaysia</v>
          </cell>
          <cell r="E441" t="str">
            <v xml:space="preserve">A3       </v>
          </cell>
        </row>
        <row r="442">
          <cell r="C442" t="str">
            <v>Bermuda Commercial Bank Limited</v>
          </cell>
          <cell r="D442" t="str">
            <v>Bermuda</v>
          </cell>
          <cell r="E442" t="str">
            <v xml:space="preserve">Ba2      </v>
          </cell>
        </row>
        <row r="443">
          <cell r="C443" t="str">
            <v>Bank of N.T. Butterfield &amp; Son Ltd.(The)</v>
          </cell>
          <cell r="D443" t="str">
            <v>Bermuda</v>
          </cell>
          <cell r="E443" t="str">
            <v xml:space="preserve">A3       </v>
          </cell>
        </row>
        <row r="444">
          <cell r="C444" t="str">
            <v>Caisse C'ale du Credit Immobilier de France</v>
          </cell>
          <cell r="D444" t="str">
            <v>France</v>
          </cell>
          <cell r="E444" t="str">
            <v xml:space="preserve">Baa2     </v>
          </cell>
        </row>
        <row r="445">
          <cell r="C445" t="str">
            <v>Mauritius Commercial Bank Limited</v>
          </cell>
          <cell r="D445" t="str">
            <v>Mauritius</v>
          </cell>
          <cell r="E445" t="str">
            <v xml:space="preserve">Baa1     </v>
          </cell>
        </row>
        <row r="446">
          <cell r="C446" t="str">
            <v>City National Bank</v>
          </cell>
          <cell r="D446" t="str">
            <v>United States</v>
          </cell>
          <cell r="E446" t="str">
            <v xml:space="preserve">A2       </v>
          </cell>
        </row>
        <row r="447">
          <cell r="C447" t="str">
            <v>Bank VTB, JSC</v>
          </cell>
          <cell r="D447" t="str">
            <v>Russia</v>
          </cell>
          <cell r="E447" t="str">
            <v xml:space="preserve">Baa2     </v>
          </cell>
        </row>
        <row r="448">
          <cell r="C448" t="str">
            <v>Bank Polska Kasa Opieki S.A.</v>
          </cell>
          <cell r="D448" t="str">
            <v>Poland</v>
          </cell>
          <cell r="E448" t="str">
            <v xml:space="preserve">A2       </v>
          </cell>
        </row>
        <row r="449">
          <cell r="C449" t="str">
            <v>Powszechna Kasa Oszczednosci Bank Polski S.A.</v>
          </cell>
          <cell r="D449" t="str">
            <v>Poland</v>
          </cell>
          <cell r="E449" t="str">
            <v xml:space="preserve">A2       </v>
          </cell>
        </row>
        <row r="450">
          <cell r="C450" t="str">
            <v>National Reserve Bank</v>
          </cell>
          <cell r="D450" t="str">
            <v>Russia</v>
          </cell>
          <cell r="E450" t="str">
            <v xml:space="preserve">B3       </v>
          </cell>
        </row>
        <row r="451">
          <cell r="C451" t="str">
            <v>Principality Building Society</v>
          </cell>
          <cell r="D451" t="str">
            <v>United Kingdom</v>
          </cell>
          <cell r="E451" t="str">
            <v xml:space="preserve">Ba1      </v>
          </cell>
        </row>
        <row r="452">
          <cell r="C452" t="str">
            <v>Coventry Building Society</v>
          </cell>
          <cell r="D452" t="str">
            <v>United Kingdom</v>
          </cell>
          <cell r="E452" t="str">
            <v xml:space="preserve">A3       </v>
          </cell>
        </row>
        <row r="453">
          <cell r="C453" t="str">
            <v>SpareBank 1 SMN</v>
          </cell>
          <cell r="D453" t="str">
            <v>Norway</v>
          </cell>
          <cell r="E453" t="str">
            <v xml:space="preserve">A2       </v>
          </cell>
        </row>
        <row r="454">
          <cell r="C454" t="str">
            <v>SpareBank 1 SR-Bank ASA</v>
          </cell>
          <cell r="D454" t="str">
            <v>Norway</v>
          </cell>
          <cell r="E454" t="str">
            <v xml:space="preserve">A2       </v>
          </cell>
        </row>
        <row r="455">
          <cell r="C455" t="str">
            <v>Hypothekenbank Frankfurt AG</v>
          </cell>
          <cell r="D455" t="str">
            <v>Germany</v>
          </cell>
          <cell r="E455" t="str">
            <v xml:space="preserve">Baa3     </v>
          </cell>
        </row>
        <row r="456">
          <cell r="C456" t="str">
            <v>First-Citizens Bank &amp; Trust Company</v>
          </cell>
          <cell r="D456" t="str">
            <v>United States</v>
          </cell>
          <cell r="E456" t="str">
            <v xml:space="preserve">A3       </v>
          </cell>
        </row>
        <row r="457">
          <cell r="C457" t="str">
            <v>Ulster Bank Limited</v>
          </cell>
          <cell r="D457" t="str">
            <v>United Kingdom</v>
          </cell>
          <cell r="E457" t="str">
            <v xml:space="preserve">Baa3     </v>
          </cell>
        </row>
        <row r="458">
          <cell r="C458" t="str">
            <v>Credit du Maroc</v>
          </cell>
          <cell r="D458" t="str">
            <v>Morocco</v>
          </cell>
          <cell r="E458" t="str">
            <v xml:space="preserve">Ba2      </v>
          </cell>
        </row>
        <row r="459">
          <cell r="C459" t="str">
            <v>BMCE Bank</v>
          </cell>
          <cell r="D459" t="str">
            <v>Morocco</v>
          </cell>
          <cell r="E459" t="str">
            <v xml:space="preserve">Ba2      </v>
          </cell>
        </row>
        <row r="460">
          <cell r="C460" t="str">
            <v>Hypo Alpe-Adria-Bank International AG</v>
          </cell>
          <cell r="D460" t="str">
            <v>Austria</v>
          </cell>
          <cell r="E460" t="str">
            <v xml:space="preserve">Caa2     </v>
          </cell>
        </row>
        <row r="461">
          <cell r="C461" t="str">
            <v>Gazprombank</v>
          </cell>
          <cell r="D461" t="str">
            <v>Russia</v>
          </cell>
          <cell r="E461" t="str">
            <v xml:space="preserve">Baa3     </v>
          </cell>
        </row>
        <row r="462">
          <cell r="C462" t="str">
            <v>UniCredit Luxembourg S.A.</v>
          </cell>
          <cell r="D462" t="str">
            <v>Luxembourg</v>
          </cell>
          <cell r="E462" t="str">
            <v xml:space="preserve">Baa3     </v>
          </cell>
        </row>
        <row r="463">
          <cell r="C463" t="str">
            <v>Unione di Banche Italiane S.c.p.A.</v>
          </cell>
          <cell r="D463" t="str">
            <v>Italy</v>
          </cell>
          <cell r="E463" t="str">
            <v xml:space="preserve">Baa3     </v>
          </cell>
        </row>
        <row r="464">
          <cell r="C464" t="str">
            <v>Skipton Building Society</v>
          </cell>
          <cell r="D464" t="str">
            <v>United Kingdom</v>
          </cell>
          <cell r="E464" t="str">
            <v xml:space="preserve">Ba1      </v>
          </cell>
        </row>
        <row r="465">
          <cell r="C465" t="str">
            <v>Piraeus Bank S.A.</v>
          </cell>
          <cell r="D465" t="str">
            <v>Greece</v>
          </cell>
          <cell r="E465" t="str">
            <v xml:space="preserve">Caa1     </v>
          </cell>
        </row>
        <row r="466">
          <cell r="C466" t="str">
            <v>UBS AG</v>
          </cell>
          <cell r="D466" t="str">
            <v>Switzerland</v>
          </cell>
          <cell r="E466" t="str">
            <v xml:space="preserve">A2       </v>
          </cell>
        </row>
        <row r="467">
          <cell r="C467" t="str">
            <v>BTA Bank</v>
          </cell>
          <cell r="D467" t="str">
            <v>Kazakhstan</v>
          </cell>
          <cell r="E467" t="str">
            <v xml:space="preserve">B3       </v>
          </cell>
        </row>
        <row r="468">
          <cell r="C468" t="str">
            <v>Shanghai Pudong Development Bank Co., Ltd.</v>
          </cell>
          <cell r="D468" t="str">
            <v>China</v>
          </cell>
          <cell r="E468" t="str">
            <v xml:space="preserve">Baa3     </v>
          </cell>
        </row>
        <row r="469">
          <cell r="C469" t="str">
            <v>China Everbright Bank</v>
          </cell>
          <cell r="D469" t="str">
            <v>China</v>
          </cell>
          <cell r="E469" t="str">
            <v xml:space="preserve">Baa3     </v>
          </cell>
        </row>
        <row r="470">
          <cell r="C470" t="str">
            <v>Ping An Bank Co., Ltd</v>
          </cell>
          <cell r="D470" t="str">
            <v>China</v>
          </cell>
          <cell r="E470" t="str">
            <v xml:space="preserve">Ba1      </v>
          </cell>
        </row>
        <row r="471">
          <cell r="C471" t="str">
            <v>AMP Bank Limited</v>
          </cell>
          <cell r="D471" t="str">
            <v>Australia</v>
          </cell>
          <cell r="E471" t="str">
            <v xml:space="preserve">A2       </v>
          </cell>
        </row>
        <row r="472">
          <cell r="C472" t="str">
            <v>Leeds Building Society</v>
          </cell>
          <cell r="D472" t="str">
            <v>United Kingdom</v>
          </cell>
          <cell r="E472" t="str">
            <v xml:space="preserve">A3       </v>
          </cell>
        </row>
        <row r="473">
          <cell r="C473" t="str">
            <v>Arab Bank PLC</v>
          </cell>
          <cell r="D473" t="str">
            <v>Jordan</v>
          </cell>
          <cell r="E473" t="str">
            <v xml:space="preserve">B2       </v>
          </cell>
        </row>
        <row r="474">
          <cell r="C474" t="str">
            <v>Caja Laboral Popular Coop. de Credito</v>
          </cell>
          <cell r="D474" t="str">
            <v>Spain</v>
          </cell>
          <cell r="E474" t="str">
            <v xml:space="preserve">Ba1      </v>
          </cell>
        </row>
        <row r="475">
          <cell r="C475" t="str">
            <v>Land Bank of Taiwan</v>
          </cell>
          <cell r="D475" t="str">
            <v>Taiwan</v>
          </cell>
          <cell r="E475" t="str">
            <v xml:space="preserve">Aa3      </v>
          </cell>
        </row>
        <row r="476">
          <cell r="C476" t="str">
            <v>L-Bank</v>
          </cell>
          <cell r="D476" t="str">
            <v>Germany</v>
          </cell>
          <cell r="E476" t="str">
            <v xml:space="preserve">Aaa      </v>
          </cell>
        </row>
        <row r="477">
          <cell r="C477" t="str">
            <v>Banco Santander (Brasil) S.A.</v>
          </cell>
          <cell r="D477" t="str">
            <v>Brazil</v>
          </cell>
          <cell r="E477" t="str">
            <v xml:space="preserve">Baa2     </v>
          </cell>
        </row>
        <row r="478">
          <cell r="C478" t="str">
            <v>Caixa Geral de Depositos, S.A.</v>
          </cell>
          <cell r="D478" t="str">
            <v>Portugal</v>
          </cell>
          <cell r="E478" t="str">
            <v xml:space="preserve">Ba3      </v>
          </cell>
        </row>
        <row r="479">
          <cell r="C479" t="str">
            <v>HSBC Bank Malaysia Berhad</v>
          </cell>
          <cell r="D479" t="str">
            <v>Malaysia</v>
          </cell>
          <cell r="E479" t="str">
            <v xml:space="preserve">A3       </v>
          </cell>
        </row>
        <row r="480">
          <cell r="C480" t="str">
            <v>Standard Chartered Bank Malaysia Berhad</v>
          </cell>
          <cell r="D480" t="str">
            <v>Malaysia</v>
          </cell>
          <cell r="E480" t="str">
            <v xml:space="preserve">A3       </v>
          </cell>
        </row>
        <row r="481">
          <cell r="C481" t="str">
            <v>EBS Ltd</v>
          </cell>
          <cell r="D481" t="str">
            <v>Ireland</v>
          </cell>
          <cell r="E481" t="str">
            <v xml:space="preserve">Ba3      </v>
          </cell>
        </row>
        <row r="482">
          <cell r="C482" t="str">
            <v>Santander Bank, N.A.</v>
          </cell>
          <cell r="D482" t="str">
            <v>United States</v>
          </cell>
          <cell r="E482" t="str">
            <v xml:space="preserve">Baa1     </v>
          </cell>
        </row>
        <row r="483">
          <cell r="C483" t="str">
            <v>Bank of Queensland Limited</v>
          </cell>
          <cell r="D483" t="str">
            <v>Australia</v>
          </cell>
          <cell r="E483" t="str">
            <v xml:space="preserve">A3       </v>
          </cell>
        </row>
        <row r="484">
          <cell r="C484" t="str">
            <v>Woori Bank</v>
          </cell>
          <cell r="D484" t="str">
            <v>Korea</v>
          </cell>
          <cell r="E484" t="str">
            <v xml:space="preserve">A1       </v>
          </cell>
        </row>
        <row r="485">
          <cell r="C485" t="str">
            <v>CRCAM Pyrenees Gascogne</v>
          </cell>
          <cell r="D485" t="str">
            <v>France</v>
          </cell>
          <cell r="E485" t="str">
            <v xml:space="preserve">A2       </v>
          </cell>
        </row>
        <row r="486">
          <cell r="C486" t="str">
            <v>Banco BISA S.A.</v>
          </cell>
          <cell r="D486" t="str">
            <v>Bolivia</v>
          </cell>
          <cell r="E486" t="str">
            <v xml:space="preserve">B1       </v>
          </cell>
        </row>
        <row r="487">
          <cell r="C487" t="str">
            <v>Caixa Economica Montepio Geral</v>
          </cell>
          <cell r="D487" t="str">
            <v>Portugal</v>
          </cell>
          <cell r="E487" t="str">
            <v xml:space="preserve">B2       </v>
          </cell>
        </row>
        <row r="488">
          <cell r="C488" t="str">
            <v>Attica Bank S.A.</v>
          </cell>
          <cell r="D488" t="str">
            <v>Greece</v>
          </cell>
          <cell r="E488" t="str">
            <v xml:space="preserve">Caa2     </v>
          </cell>
        </row>
        <row r="489">
          <cell r="C489" t="str">
            <v>WGZ Bank Ireland Plc</v>
          </cell>
          <cell r="D489" t="str">
            <v>Ireland</v>
          </cell>
          <cell r="E489" t="str">
            <v xml:space="preserve">A3       </v>
          </cell>
        </row>
        <row r="490">
          <cell r="C490" t="str">
            <v>Bank Mandiri (P.T.)</v>
          </cell>
          <cell r="D490" t="str">
            <v>Indonesia</v>
          </cell>
          <cell r="E490" t="str">
            <v xml:space="preserve">Baa3     </v>
          </cell>
        </row>
        <row r="491">
          <cell r="C491" t="str">
            <v>Credit Foncier de France</v>
          </cell>
          <cell r="D491" t="str">
            <v>France</v>
          </cell>
          <cell r="E491" t="str">
            <v xml:space="preserve">A2       </v>
          </cell>
        </row>
        <row r="492">
          <cell r="C492" t="str">
            <v>Associated Bank, N.A.</v>
          </cell>
          <cell r="D492" t="str">
            <v>United States</v>
          </cell>
          <cell r="E492" t="str">
            <v xml:space="preserve">A3       </v>
          </cell>
        </row>
        <row r="493">
          <cell r="C493" t="str">
            <v>Aktia Bank p.l.c.</v>
          </cell>
          <cell r="D493" t="str">
            <v>Finland</v>
          </cell>
          <cell r="E493" t="str">
            <v xml:space="preserve">A3       </v>
          </cell>
        </row>
        <row r="494">
          <cell r="C494" t="str">
            <v>China CITIC Bank International Limited</v>
          </cell>
          <cell r="D494" t="str">
            <v>Hong Kong</v>
          </cell>
          <cell r="E494" t="str">
            <v xml:space="preserve">Baa2     </v>
          </cell>
        </row>
        <row r="495">
          <cell r="C495" t="str">
            <v>Dah Sing Bank, Limited</v>
          </cell>
          <cell r="D495" t="str">
            <v>Hong Kong</v>
          </cell>
          <cell r="E495" t="str">
            <v xml:space="preserve">A3       </v>
          </cell>
        </row>
        <row r="496">
          <cell r="C496" t="str">
            <v>Bank Gospodarki Zywnosciowej S.A.</v>
          </cell>
          <cell r="D496" t="str">
            <v>Poland</v>
          </cell>
          <cell r="E496" t="str">
            <v xml:space="preserve">Baa3     </v>
          </cell>
        </row>
        <row r="497">
          <cell r="C497" t="str">
            <v>Deutsche Postbank AG</v>
          </cell>
          <cell r="D497" t="str">
            <v>Germany</v>
          </cell>
          <cell r="E497" t="str">
            <v xml:space="preserve">A3       </v>
          </cell>
        </row>
        <row r="498">
          <cell r="C498" t="str">
            <v>DVB Bank S.E.</v>
          </cell>
          <cell r="D498" t="str">
            <v>Germany</v>
          </cell>
          <cell r="E498" t="str">
            <v xml:space="preserve">Baa1     </v>
          </cell>
        </row>
        <row r="499">
          <cell r="C499" t="str">
            <v>American Savings Bank, FSB</v>
          </cell>
          <cell r="D499" t="str">
            <v>United States</v>
          </cell>
          <cell r="E499" t="str">
            <v xml:space="preserve">A3       </v>
          </cell>
        </row>
        <row r="500">
          <cell r="C500" t="str">
            <v>DekaBank Deutsche Girozentrale</v>
          </cell>
          <cell r="D500" t="str">
            <v>Germany</v>
          </cell>
          <cell r="E500" t="str">
            <v xml:space="preserve">Aaa      </v>
          </cell>
        </row>
        <row r="501">
          <cell r="C501" t="str">
            <v>Monogram Credit Card Bank of Georgia</v>
          </cell>
          <cell r="D501" t="str">
            <v>United States</v>
          </cell>
          <cell r="E501" t="str">
            <v xml:space="preserve">A1       </v>
          </cell>
        </row>
        <row r="502">
          <cell r="C502" t="str">
            <v>National Bank of Ras-Al-Khaimah</v>
          </cell>
          <cell r="D502" t="str">
            <v>United Arab Emirates</v>
          </cell>
          <cell r="E502" t="str">
            <v xml:space="preserve">Baa1     </v>
          </cell>
        </row>
        <row r="503">
          <cell r="C503" t="str">
            <v>State Bank of Mauritius Ltd.</v>
          </cell>
          <cell r="D503" t="str">
            <v>Mauritius</v>
          </cell>
          <cell r="E503" t="str">
            <v xml:space="preserve">Baa1     </v>
          </cell>
        </row>
        <row r="504">
          <cell r="C504" t="str">
            <v>Nova Kreditna banka Maribor d.d.</v>
          </cell>
          <cell r="D504" t="str">
            <v>Slovenia</v>
          </cell>
          <cell r="E504" t="str">
            <v xml:space="preserve">Caa1     </v>
          </cell>
        </row>
        <row r="505">
          <cell r="C505" t="str">
            <v>Banque Populaire de la Cote d'Azur</v>
          </cell>
          <cell r="D505" t="str">
            <v>France</v>
          </cell>
          <cell r="E505" t="str">
            <v xml:space="preserve">A2       </v>
          </cell>
        </row>
        <row r="506">
          <cell r="C506" t="str">
            <v>SpareBank 1 Nord-Norge</v>
          </cell>
          <cell r="D506" t="str">
            <v>Norway</v>
          </cell>
          <cell r="E506" t="str">
            <v xml:space="preserve">A2       </v>
          </cell>
        </row>
        <row r="507">
          <cell r="C507" t="str">
            <v>Sparebanken Vest</v>
          </cell>
          <cell r="D507" t="str">
            <v>Norway</v>
          </cell>
          <cell r="E507" t="str">
            <v xml:space="preserve">A2       </v>
          </cell>
        </row>
        <row r="508">
          <cell r="C508" t="str">
            <v>Sydbank A/S</v>
          </cell>
          <cell r="D508" t="str">
            <v>Denmark</v>
          </cell>
          <cell r="E508" t="str">
            <v xml:space="preserve">Baa1     </v>
          </cell>
        </row>
        <row r="509">
          <cell r="C509" t="str">
            <v>KBC Bank Ireland PLC</v>
          </cell>
          <cell r="D509" t="str">
            <v>Ireland</v>
          </cell>
          <cell r="E509" t="str">
            <v xml:space="preserve">Ba1      </v>
          </cell>
        </row>
        <row r="510">
          <cell r="C510" t="str">
            <v>Volkswagen Bank GmbH</v>
          </cell>
          <cell r="D510" t="str">
            <v>Germany</v>
          </cell>
          <cell r="E510" t="str">
            <v xml:space="preserve">A3       </v>
          </cell>
        </row>
        <row r="511">
          <cell r="C511" t="str">
            <v>Hewlett-Packard International Bank Plc</v>
          </cell>
          <cell r="D511" t="str">
            <v>Ireland</v>
          </cell>
          <cell r="E511" t="str">
            <v xml:space="preserve">Baa1     </v>
          </cell>
        </row>
        <row r="512">
          <cell r="C512" t="str">
            <v>Cassa di Risp.di Bolzano-Sudtiroler Sparkasse</v>
          </cell>
          <cell r="D512" t="str">
            <v>Italy</v>
          </cell>
          <cell r="E512" t="str">
            <v xml:space="preserve">Ba2      </v>
          </cell>
        </row>
        <row r="513">
          <cell r="C513" t="str">
            <v>Standard Chartered Bank (Thai) Public Co Ltd</v>
          </cell>
          <cell r="D513" t="str">
            <v>Thailand</v>
          </cell>
          <cell r="E513" t="str">
            <v xml:space="preserve">Baa1     </v>
          </cell>
        </row>
        <row r="514">
          <cell r="C514" t="str">
            <v>Banca Sella Holding</v>
          </cell>
          <cell r="D514" t="str">
            <v>Italy</v>
          </cell>
          <cell r="E514" t="str">
            <v xml:space="preserve">Ba1      </v>
          </cell>
        </row>
        <row r="515">
          <cell r="C515" t="str">
            <v>Valiant Bank AG</v>
          </cell>
          <cell r="D515" t="str">
            <v>Switzerland</v>
          </cell>
          <cell r="E515" t="str">
            <v xml:space="preserve">A3       </v>
          </cell>
        </row>
        <row r="516">
          <cell r="C516" t="str">
            <v>Sumitomo Mitsui Banking Corporation</v>
          </cell>
          <cell r="D516" t="str">
            <v>Japan</v>
          </cell>
          <cell r="E516" t="str">
            <v xml:space="preserve">Aa3      </v>
          </cell>
        </row>
        <row r="517">
          <cell r="C517" t="str">
            <v>CRCAM de la Touraine et du Poitou</v>
          </cell>
          <cell r="D517" t="str">
            <v>France</v>
          </cell>
          <cell r="E517" t="str">
            <v xml:space="preserve">A2       </v>
          </cell>
        </row>
        <row r="518">
          <cell r="C518" t="str">
            <v>VTB Capital plc</v>
          </cell>
          <cell r="D518" t="str">
            <v>United Kingdom</v>
          </cell>
          <cell r="E518" t="str">
            <v xml:space="preserve">Baa3     </v>
          </cell>
        </row>
        <row r="519">
          <cell r="C519" t="str">
            <v>Citibank Europe plc</v>
          </cell>
          <cell r="D519" t="str">
            <v>Ireland</v>
          </cell>
          <cell r="E519" t="str">
            <v xml:space="preserve">A2       </v>
          </cell>
        </row>
        <row r="520">
          <cell r="C520" t="str">
            <v>Deutsche Hypothekenbank AG</v>
          </cell>
          <cell r="D520" t="str">
            <v>Germany</v>
          </cell>
          <cell r="E520" t="str">
            <v xml:space="preserve">Baa1     </v>
          </cell>
        </row>
        <row r="521">
          <cell r="C521" t="str">
            <v>Morgan Stanley Bank, N.A.</v>
          </cell>
          <cell r="D521" t="str">
            <v>United States</v>
          </cell>
          <cell r="E521" t="str">
            <v xml:space="preserve">A3       </v>
          </cell>
        </row>
        <row r="522">
          <cell r="C522" t="str">
            <v>Trust &amp; Custody Services Bank, Ltd.</v>
          </cell>
          <cell r="D522" t="str">
            <v>Japan</v>
          </cell>
          <cell r="E522" t="str">
            <v xml:space="preserve">A1       </v>
          </cell>
        </row>
        <row r="523">
          <cell r="C523" t="str">
            <v>GE Capital Interbanca S.p.A</v>
          </cell>
          <cell r="D523" t="str">
            <v>Italy</v>
          </cell>
          <cell r="E523" t="str">
            <v xml:space="preserve">B2       </v>
          </cell>
        </row>
        <row r="524">
          <cell r="C524" t="str">
            <v>Bank Zachodni WBK S.A.</v>
          </cell>
          <cell r="D524" t="str">
            <v>Poland</v>
          </cell>
          <cell r="E524" t="str">
            <v xml:space="preserve">Baa1     </v>
          </cell>
        </row>
        <row r="525">
          <cell r="C525" t="str">
            <v>Iccrea BancaImpresa S.p.a.</v>
          </cell>
          <cell r="D525" t="str">
            <v>Italy</v>
          </cell>
          <cell r="E525" t="str">
            <v xml:space="preserve">Ba2      </v>
          </cell>
        </row>
        <row r="526">
          <cell r="C526" t="str">
            <v>JSB Rosbank</v>
          </cell>
          <cell r="D526" t="str">
            <v>Russia</v>
          </cell>
          <cell r="E526" t="str">
            <v xml:space="preserve">Baa3     </v>
          </cell>
        </row>
        <row r="527">
          <cell r="C527" t="str">
            <v>Deutsche Pfandbriefbank AG</v>
          </cell>
          <cell r="D527" t="str">
            <v>Germany</v>
          </cell>
          <cell r="E527" t="str">
            <v xml:space="preserve">Baa2     </v>
          </cell>
        </row>
        <row r="528">
          <cell r="C528" t="str">
            <v>Friesland Bank N.V.</v>
          </cell>
          <cell r="D528" t="str">
            <v>Netherlands</v>
          </cell>
          <cell r="E528" t="str">
            <v xml:space="preserve">Aa2      </v>
          </cell>
        </row>
        <row r="529">
          <cell r="C529" t="str">
            <v>Raiffeisenlandesbank Oberoesterreich AG</v>
          </cell>
          <cell r="D529" t="str">
            <v>Austria</v>
          </cell>
          <cell r="E529" t="str">
            <v xml:space="preserve">A3       </v>
          </cell>
        </row>
        <row r="530">
          <cell r="C530" t="str">
            <v>Sparebanken Oest</v>
          </cell>
          <cell r="D530" t="str">
            <v>Norway</v>
          </cell>
          <cell r="E530" t="str">
            <v xml:space="preserve">Baa1     </v>
          </cell>
        </row>
        <row r="531">
          <cell r="C531" t="str">
            <v>Storebrand Bank</v>
          </cell>
          <cell r="D531" t="str">
            <v>Norway</v>
          </cell>
          <cell r="E531" t="str">
            <v xml:space="preserve">Baa1     </v>
          </cell>
        </row>
        <row r="532">
          <cell r="C532" t="str">
            <v>Citizens Bank of Pennsylvania</v>
          </cell>
          <cell r="D532" t="str">
            <v>United States</v>
          </cell>
          <cell r="E532" t="str">
            <v xml:space="preserve">A3       </v>
          </cell>
        </row>
        <row r="533">
          <cell r="C533" t="str">
            <v>Bank of China (Hong Kong) Limited</v>
          </cell>
          <cell r="D533" t="str">
            <v>Hong Kong</v>
          </cell>
          <cell r="E533" t="str">
            <v xml:space="preserve">Aa3      </v>
          </cell>
        </row>
        <row r="534">
          <cell r="C534" t="str">
            <v>Credito Valtellinese</v>
          </cell>
          <cell r="D534" t="str">
            <v>Italy</v>
          </cell>
          <cell r="E534" t="str">
            <v xml:space="preserve">Ba3      </v>
          </cell>
        </row>
        <row r="535">
          <cell r="C535" t="str">
            <v>Fulton Bank</v>
          </cell>
          <cell r="D535" t="str">
            <v>United States</v>
          </cell>
          <cell r="E535" t="str">
            <v xml:space="preserve">A3       </v>
          </cell>
        </row>
        <row r="536">
          <cell r="C536" t="str">
            <v>First Republic Bank</v>
          </cell>
          <cell r="D536" t="str">
            <v>United States</v>
          </cell>
          <cell r="E536" t="str">
            <v xml:space="preserve">A3       </v>
          </cell>
        </row>
        <row r="537">
          <cell r="C537" t="str">
            <v>Silicon Valley Bank</v>
          </cell>
          <cell r="D537" t="str">
            <v>United States</v>
          </cell>
          <cell r="E537" t="str">
            <v xml:space="preserve">A2       </v>
          </cell>
        </row>
        <row r="538">
          <cell r="C538" t="str">
            <v>Mizuho Bank, Ltd.</v>
          </cell>
          <cell r="D538" t="str">
            <v>Japan</v>
          </cell>
          <cell r="E538" t="str">
            <v xml:space="preserve">A1       </v>
          </cell>
        </row>
        <row r="539">
          <cell r="C539" t="str">
            <v>Banco Itau BBA S.A.</v>
          </cell>
          <cell r="D539" t="str">
            <v>Brazil</v>
          </cell>
          <cell r="E539" t="str">
            <v xml:space="preserve">Baa2     </v>
          </cell>
        </row>
        <row r="540">
          <cell r="C540" t="str">
            <v>RCI Banque</v>
          </cell>
          <cell r="D540" t="str">
            <v>France</v>
          </cell>
          <cell r="E540" t="str">
            <v xml:space="preserve">Baa3     </v>
          </cell>
        </row>
        <row r="541">
          <cell r="C541" t="str">
            <v>Trustmark National Bank</v>
          </cell>
          <cell r="D541" t="str">
            <v>United States</v>
          </cell>
          <cell r="E541" t="str">
            <v xml:space="preserve">A3       </v>
          </cell>
        </row>
        <row r="542">
          <cell r="C542" t="str">
            <v>Banco Santander, S.A. (Uruguay)</v>
          </cell>
          <cell r="D542" t="str">
            <v>Uruguay</v>
          </cell>
          <cell r="E542" t="str">
            <v xml:space="preserve">Baa3     </v>
          </cell>
        </row>
        <row r="543">
          <cell r="C543" t="str">
            <v>Banque Heritage (Uruguay) S.A.</v>
          </cell>
          <cell r="D543" t="str">
            <v>Uruguay</v>
          </cell>
          <cell r="E543" t="str">
            <v xml:space="preserve">B3       </v>
          </cell>
        </row>
        <row r="544">
          <cell r="C544" t="str">
            <v>Banco Itau Uruguay S.A.</v>
          </cell>
          <cell r="D544" t="str">
            <v>Uruguay</v>
          </cell>
          <cell r="E544" t="str">
            <v xml:space="preserve">Baa2     </v>
          </cell>
        </row>
        <row r="545">
          <cell r="C545" t="str">
            <v>Banco Fibra S.A.</v>
          </cell>
          <cell r="D545" t="str">
            <v>Brazil</v>
          </cell>
          <cell r="E545" t="str">
            <v xml:space="preserve">B1       </v>
          </cell>
        </row>
        <row r="546">
          <cell r="C546" t="str">
            <v>Caixa Economica Federal (CAIXA)</v>
          </cell>
          <cell r="D546" t="str">
            <v>Brazil</v>
          </cell>
          <cell r="E546" t="str">
            <v xml:space="preserve">Baa2     </v>
          </cell>
        </row>
        <row r="547">
          <cell r="C547" t="str">
            <v>ICICI Bank Limited</v>
          </cell>
          <cell r="D547" t="str">
            <v>India</v>
          </cell>
          <cell r="E547" t="str">
            <v xml:space="preserve">Baa3     </v>
          </cell>
        </row>
        <row r="548">
          <cell r="C548" t="str">
            <v>Banque PSA Finance</v>
          </cell>
          <cell r="D548" t="str">
            <v>France</v>
          </cell>
          <cell r="E548" t="str">
            <v xml:space="preserve">Ba1      </v>
          </cell>
        </row>
        <row r="549">
          <cell r="C549" t="str">
            <v>New York Community Bank</v>
          </cell>
          <cell r="D549" t="str">
            <v>United States</v>
          </cell>
          <cell r="E549" t="str">
            <v xml:space="preserve">A3       </v>
          </cell>
        </row>
        <row r="550">
          <cell r="C550" t="str">
            <v>Nedbank Private Wealth Limited</v>
          </cell>
          <cell r="D550" t="str">
            <v>Isle of Man</v>
          </cell>
          <cell r="E550" t="str">
            <v xml:space="preserve">Baa2     </v>
          </cell>
        </row>
        <row r="551">
          <cell r="C551" t="str">
            <v>Webster Bank N.A.</v>
          </cell>
          <cell r="D551" t="str">
            <v>United States</v>
          </cell>
          <cell r="E551" t="str">
            <v xml:space="preserve">A3       </v>
          </cell>
        </row>
        <row r="552">
          <cell r="C552" t="str">
            <v>DEPFA Bank plc</v>
          </cell>
          <cell r="D552" t="str">
            <v>Ireland</v>
          </cell>
          <cell r="E552" t="str">
            <v xml:space="preserve">Baa3     </v>
          </cell>
        </row>
        <row r="553">
          <cell r="C553" t="str">
            <v>MPS Capital Services</v>
          </cell>
          <cell r="D553" t="str">
            <v>Italy</v>
          </cell>
          <cell r="E553" t="str">
            <v xml:space="preserve">B1       </v>
          </cell>
        </row>
        <row r="554">
          <cell r="C554" t="str">
            <v>FHB Mortgage Bank Co. Plc.</v>
          </cell>
          <cell r="D554" t="str">
            <v>Hungary</v>
          </cell>
          <cell r="E554" t="str">
            <v xml:space="preserve">B3       </v>
          </cell>
        </row>
        <row r="555">
          <cell r="C555" t="str">
            <v>RCB Bank Ltd.</v>
          </cell>
          <cell r="D555" t="str">
            <v>Cyprus</v>
          </cell>
          <cell r="E555" t="str">
            <v xml:space="preserve">Caa2     </v>
          </cell>
        </row>
        <row r="556">
          <cell r="C556" t="str">
            <v>DSK Bank PLC</v>
          </cell>
          <cell r="D556" t="str">
            <v>Bulgaria</v>
          </cell>
          <cell r="E556" t="str">
            <v xml:space="preserve">Ba1      </v>
          </cell>
        </row>
        <row r="557">
          <cell r="C557" t="str">
            <v>ATF Bank</v>
          </cell>
          <cell r="D557" t="str">
            <v>Kazakhstan</v>
          </cell>
          <cell r="E557" t="str">
            <v xml:space="preserve">Caa1     </v>
          </cell>
        </row>
        <row r="558">
          <cell r="C558" t="str">
            <v>Zenit Bank</v>
          </cell>
          <cell r="D558" t="str">
            <v>Russia</v>
          </cell>
          <cell r="E558" t="str">
            <v xml:space="preserve">Ba3      </v>
          </cell>
        </row>
        <row r="559">
          <cell r="C559" t="str">
            <v>Vorarlberger Landes- und Hypothekenbank AG</v>
          </cell>
          <cell r="D559" t="str">
            <v>Austria</v>
          </cell>
          <cell r="E559" t="str">
            <v xml:space="preserve">A2       </v>
          </cell>
        </row>
        <row r="560">
          <cell r="C560" t="str">
            <v>Vorarlberger Landes- und Hypothekenbank AG</v>
          </cell>
          <cell r="D560" t="str">
            <v>Austria</v>
          </cell>
          <cell r="E560" t="str">
            <v xml:space="preserve">A1       </v>
          </cell>
        </row>
        <row r="561">
          <cell r="C561" t="str">
            <v>Bank CenterCredit</v>
          </cell>
          <cell r="D561" t="str">
            <v>Kazakhstan</v>
          </cell>
          <cell r="E561" t="str">
            <v xml:space="preserve">B2       </v>
          </cell>
        </row>
        <row r="562">
          <cell r="C562" t="str">
            <v>Mediocredito Trentino-Alto Adige S.p.A.</v>
          </cell>
          <cell r="D562" t="str">
            <v>Italy</v>
          </cell>
          <cell r="E562" t="str">
            <v xml:space="preserve">Baa3     </v>
          </cell>
        </row>
        <row r="563">
          <cell r="C563" t="str">
            <v>BANIF-Banco Internacional do Funchal, S.A.</v>
          </cell>
          <cell r="D563" t="str">
            <v>Portugal</v>
          </cell>
          <cell r="E563" t="str">
            <v xml:space="preserve">Caa1     </v>
          </cell>
        </row>
        <row r="564">
          <cell r="C564" t="str">
            <v>DEPFA ACS BANK</v>
          </cell>
          <cell r="D564" t="str">
            <v>Ireland</v>
          </cell>
          <cell r="E564" t="str">
            <v xml:space="preserve">Baa3     </v>
          </cell>
        </row>
        <row r="565">
          <cell r="C565" t="str">
            <v>Taipei Fubon Commercial Bank Co Ltd</v>
          </cell>
          <cell r="D565" t="str">
            <v>Taiwan</v>
          </cell>
          <cell r="E565" t="str">
            <v xml:space="preserve">A2       </v>
          </cell>
        </row>
        <row r="566">
          <cell r="C566" t="str">
            <v>Banco Mercantil Santa Cruz S.A.</v>
          </cell>
          <cell r="D566" t="str">
            <v>Bolivia</v>
          </cell>
          <cell r="E566" t="str">
            <v xml:space="preserve">B1       </v>
          </cell>
        </row>
        <row r="567">
          <cell r="C567" t="str">
            <v>Banco Union S.A. (Bolivia)</v>
          </cell>
          <cell r="D567" t="str">
            <v>Bolivia</v>
          </cell>
          <cell r="E567" t="str">
            <v xml:space="preserve">B1       </v>
          </cell>
        </row>
        <row r="568">
          <cell r="C568" t="str">
            <v>Banco Ganadero S.A.</v>
          </cell>
          <cell r="D568" t="str">
            <v>Bolivia</v>
          </cell>
          <cell r="E568" t="str">
            <v xml:space="preserve">B1       </v>
          </cell>
        </row>
        <row r="569">
          <cell r="C569" t="str">
            <v>Banco FIE S.A.</v>
          </cell>
          <cell r="D569" t="str">
            <v>Bolivia</v>
          </cell>
          <cell r="E569" t="str">
            <v xml:space="preserve">B1       </v>
          </cell>
        </row>
        <row r="570">
          <cell r="C570" t="str">
            <v>Banco de la Nacion Argentina (Bolivia)</v>
          </cell>
          <cell r="D570" t="str">
            <v>Bolivia</v>
          </cell>
          <cell r="E570" t="str">
            <v xml:space="preserve">Caa1     </v>
          </cell>
        </row>
        <row r="571">
          <cell r="C571" t="str">
            <v>Banco Nacional de Bolivia S.A.</v>
          </cell>
          <cell r="D571" t="str">
            <v>Bolivia</v>
          </cell>
          <cell r="E571" t="str">
            <v xml:space="preserve">B1       </v>
          </cell>
        </row>
        <row r="572">
          <cell r="C572" t="str">
            <v>Banco Interacciones, S.A.</v>
          </cell>
          <cell r="D572" t="str">
            <v>Mexico</v>
          </cell>
          <cell r="E572" t="str">
            <v xml:space="preserve">Ba2      </v>
          </cell>
        </row>
        <row r="573">
          <cell r="C573" t="str">
            <v>Saitama Resona Bank, Ltd.</v>
          </cell>
          <cell r="D573" t="str">
            <v>Japan</v>
          </cell>
          <cell r="E573" t="str">
            <v xml:space="preserve">A2       </v>
          </cell>
        </row>
        <row r="574">
          <cell r="C574" t="str">
            <v>Sumitomo Mitsui Banking Corporation Europe</v>
          </cell>
          <cell r="D574" t="str">
            <v>United Kingdom</v>
          </cell>
          <cell r="E574" t="str">
            <v xml:space="preserve">Aa3      </v>
          </cell>
        </row>
        <row r="575">
          <cell r="C575" t="str">
            <v>BOQ Specialist Bank Limited</v>
          </cell>
          <cell r="D575" t="str">
            <v>Australia</v>
          </cell>
          <cell r="E575" t="str">
            <v xml:space="preserve">A3       </v>
          </cell>
        </row>
        <row r="576">
          <cell r="C576" t="str">
            <v>DEPFA Bank Plc New York Branch</v>
          </cell>
          <cell r="D576" t="str">
            <v>United States</v>
          </cell>
          <cell r="E576" t="str">
            <v xml:space="preserve">Baa3     </v>
          </cell>
        </row>
        <row r="577">
          <cell r="C577" t="str">
            <v>DEPFA Bank Plc New York Branch</v>
          </cell>
          <cell r="D577" t="str">
            <v>United States</v>
          </cell>
          <cell r="E577" t="str">
            <v xml:space="preserve">Baa3     </v>
          </cell>
        </row>
        <row r="578">
          <cell r="C578" t="str">
            <v>SB Sberbank JSC</v>
          </cell>
          <cell r="D578" t="str">
            <v>Kazakhstan</v>
          </cell>
          <cell r="E578" t="str">
            <v xml:space="preserve">Ba2      </v>
          </cell>
        </row>
        <row r="579">
          <cell r="C579" t="str">
            <v>Kaspi Bank JSC</v>
          </cell>
          <cell r="D579" t="str">
            <v>Kazakhstan</v>
          </cell>
          <cell r="E579" t="str">
            <v xml:space="preserve">B1       </v>
          </cell>
        </row>
        <row r="580">
          <cell r="C580" t="str">
            <v>HSH Nordbank AG</v>
          </cell>
          <cell r="D580" t="str">
            <v>Germany</v>
          </cell>
          <cell r="E580" t="str">
            <v xml:space="preserve">Baa3     </v>
          </cell>
        </row>
        <row r="581">
          <cell r="C581" t="str">
            <v>MFB Hungarian Development Bank Ltd.</v>
          </cell>
          <cell r="D581" t="str">
            <v>Hungary</v>
          </cell>
          <cell r="E581" t="str">
            <v xml:space="preserve">Ba2      </v>
          </cell>
        </row>
        <row r="582">
          <cell r="C582" t="str">
            <v>Whitney Bank</v>
          </cell>
          <cell r="D582" t="str">
            <v>United States</v>
          </cell>
          <cell r="E582" t="str">
            <v xml:space="preserve">A3       </v>
          </cell>
        </row>
        <row r="583">
          <cell r="C583" t="str">
            <v>HSBC Bank Australia Ltd</v>
          </cell>
          <cell r="D583" t="str">
            <v>Australia</v>
          </cell>
          <cell r="E583" t="str">
            <v xml:space="preserve">A1       </v>
          </cell>
        </row>
        <row r="584">
          <cell r="C584" t="str">
            <v>EAA Covered Bond Bank plc</v>
          </cell>
          <cell r="D584" t="str">
            <v>Ireland</v>
          </cell>
          <cell r="E584" t="str">
            <v xml:space="preserve">Aa2      </v>
          </cell>
        </row>
        <row r="585">
          <cell r="C585" t="str">
            <v>Amegy Bank National Association</v>
          </cell>
          <cell r="D585" t="str">
            <v>United States</v>
          </cell>
          <cell r="E585" t="str">
            <v xml:space="preserve">Baa3     </v>
          </cell>
        </row>
        <row r="586">
          <cell r="C586" t="str">
            <v>Petrocommerce Bank (OJSC)</v>
          </cell>
          <cell r="D586" t="str">
            <v>Russia</v>
          </cell>
          <cell r="E586" t="str">
            <v xml:space="preserve">B2       </v>
          </cell>
        </row>
        <row r="587">
          <cell r="C587" t="str">
            <v>Eurasian Bank</v>
          </cell>
          <cell r="D587" t="str">
            <v>Kazakhstan</v>
          </cell>
          <cell r="E587" t="str">
            <v xml:space="preserve">B1       </v>
          </cell>
        </row>
        <row r="588">
          <cell r="C588" t="str">
            <v>HSBC Bank Plc Sydney Branch</v>
          </cell>
          <cell r="D588" t="str">
            <v>Australia</v>
          </cell>
          <cell r="E588" t="str">
            <v xml:space="preserve">Aa3      </v>
          </cell>
        </row>
        <row r="589">
          <cell r="C589" t="str">
            <v>Industrial &amp; Comm'l Bank of China (Asia) Ltd.</v>
          </cell>
          <cell r="D589" t="str">
            <v>Hong Kong</v>
          </cell>
          <cell r="E589" t="str">
            <v xml:space="preserve">A2       </v>
          </cell>
        </row>
        <row r="590">
          <cell r="C590" t="str">
            <v>BDO UNIBANK, INC</v>
          </cell>
          <cell r="D590" t="str">
            <v>Philippines</v>
          </cell>
          <cell r="E590" t="str">
            <v xml:space="preserve">Baa3     </v>
          </cell>
        </row>
        <row r="591">
          <cell r="C591" t="str">
            <v>OTP Jelzalogbank Rt (OTP Mtge Bk)</v>
          </cell>
          <cell r="D591" t="str">
            <v>Hungary</v>
          </cell>
          <cell r="E591" t="str">
            <v xml:space="preserve">Ba2      </v>
          </cell>
        </row>
        <row r="592">
          <cell r="C592" t="str">
            <v>First Midwest Bank</v>
          </cell>
          <cell r="D592" t="str">
            <v>United States</v>
          </cell>
          <cell r="E592" t="str">
            <v xml:space="preserve">Baa1     </v>
          </cell>
        </row>
        <row r="593">
          <cell r="C593" t="str">
            <v>Volvofinans Bank AB</v>
          </cell>
          <cell r="D593" t="str">
            <v>Sweden</v>
          </cell>
          <cell r="E593" t="str">
            <v xml:space="preserve">Baa2     </v>
          </cell>
        </row>
        <row r="594">
          <cell r="C594" t="str">
            <v>CREDIT BANK OF MOSCOW</v>
          </cell>
          <cell r="D594" t="str">
            <v>Russia</v>
          </cell>
          <cell r="E594" t="str">
            <v xml:space="preserve">B1       </v>
          </cell>
        </row>
        <row r="595">
          <cell r="C595" t="str">
            <v>Banco de Credito de Bolivia S.A.</v>
          </cell>
          <cell r="D595" t="str">
            <v>Bolivia</v>
          </cell>
          <cell r="E595" t="str">
            <v xml:space="preserve">B1       </v>
          </cell>
        </row>
        <row r="596">
          <cell r="C596" t="str">
            <v>Alliance Bank</v>
          </cell>
          <cell r="D596" t="str">
            <v>Kazakhstan</v>
          </cell>
          <cell r="E596" t="str">
            <v xml:space="preserve">Caa2     </v>
          </cell>
        </row>
        <row r="597">
          <cell r="C597" t="str">
            <v>CRCAM Ille-et-vilaine</v>
          </cell>
          <cell r="D597" t="str">
            <v>France</v>
          </cell>
          <cell r="E597" t="str">
            <v xml:space="preserve">A2       </v>
          </cell>
        </row>
        <row r="598">
          <cell r="C598" t="str">
            <v>CRCAM Aquitaine</v>
          </cell>
          <cell r="D598" t="str">
            <v>France</v>
          </cell>
          <cell r="E598" t="str">
            <v xml:space="preserve">A2       </v>
          </cell>
        </row>
        <row r="599">
          <cell r="C599" t="str">
            <v>Investec Bank Plc</v>
          </cell>
          <cell r="D599" t="str">
            <v>United Kingdom</v>
          </cell>
          <cell r="E599" t="str">
            <v xml:space="preserve">Baa3     </v>
          </cell>
        </row>
        <row r="600">
          <cell r="C600" t="str">
            <v>Banca IMI Spa</v>
          </cell>
          <cell r="D600" t="str">
            <v>Italy</v>
          </cell>
          <cell r="E600" t="str">
            <v xml:space="preserve">Baa2     </v>
          </cell>
        </row>
        <row r="601">
          <cell r="C601" t="str">
            <v>Banco Cooperativo Espanol, S.A.</v>
          </cell>
          <cell r="D601" t="str">
            <v>Spain</v>
          </cell>
          <cell r="E601" t="str">
            <v xml:space="preserve">Ba2      </v>
          </cell>
        </row>
        <row r="602">
          <cell r="C602" t="str">
            <v>Sberbank</v>
          </cell>
          <cell r="D602" t="str">
            <v>Russia</v>
          </cell>
          <cell r="E602" t="str">
            <v xml:space="preserve">Baa1     </v>
          </cell>
        </row>
        <row r="603">
          <cell r="C603" t="str">
            <v>Bank Otkritie Financial Corporation OJSC</v>
          </cell>
          <cell r="D603" t="str">
            <v>Russia</v>
          </cell>
          <cell r="E603" t="str">
            <v xml:space="preserve">Ba3      </v>
          </cell>
        </row>
        <row r="604">
          <cell r="C604" t="str">
            <v>ASB Bank Limited</v>
          </cell>
          <cell r="D604" t="str">
            <v>New Zealand</v>
          </cell>
          <cell r="E604" t="str">
            <v xml:space="preserve">Aa3      </v>
          </cell>
        </row>
        <row r="605">
          <cell r="C605" t="str">
            <v>Banca Intesa (Russia)</v>
          </cell>
          <cell r="D605" t="str">
            <v>Russia</v>
          </cell>
          <cell r="E605" t="str">
            <v xml:space="preserve">Ba1      </v>
          </cell>
        </row>
        <row r="606">
          <cell r="C606" t="str">
            <v>BES Investimento do Brasil S.A.</v>
          </cell>
          <cell r="D606" t="str">
            <v>Brazil</v>
          </cell>
          <cell r="E606" t="str">
            <v xml:space="preserve">B2       </v>
          </cell>
        </row>
        <row r="607">
          <cell r="C607" t="str">
            <v>INTRUST Bank, N.A.</v>
          </cell>
          <cell r="D607" t="str">
            <v>United States</v>
          </cell>
          <cell r="E607" t="str">
            <v xml:space="preserve">Baa1     </v>
          </cell>
        </row>
        <row r="608">
          <cell r="C608" t="str">
            <v>Standard Chartered Bank (Hong Kong) Ltd</v>
          </cell>
          <cell r="D608" t="str">
            <v>Hong Kong</v>
          </cell>
          <cell r="E608" t="str">
            <v xml:space="preserve">Aa3      </v>
          </cell>
        </row>
        <row r="609">
          <cell r="C609" t="str">
            <v>VAB Bank</v>
          </cell>
          <cell r="D609" t="str">
            <v>Ukraine</v>
          </cell>
          <cell r="E609" t="str">
            <v xml:space="preserve">Ca       </v>
          </cell>
        </row>
        <row r="610">
          <cell r="C610" t="str">
            <v>Rosevrobank</v>
          </cell>
          <cell r="D610" t="str">
            <v>Russia</v>
          </cell>
          <cell r="E610" t="str">
            <v xml:space="preserve">B1       </v>
          </cell>
        </row>
        <row r="611">
          <cell r="C611" t="str">
            <v>Bausparkasse Mainz AG</v>
          </cell>
          <cell r="D611" t="str">
            <v>Germany</v>
          </cell>
          <cell r="E611" t="str">
            <v xml:space="preserve">Baa1     </v>
          </cell>
        </row>
        <row r="612">
          <cell r="C612" t="str">
            <v>SME Bank</v>
          </cell>
          <cell r="D612" t="str">
            <v>Russia</v>
          </cell>
          <cell r="E612" t="str">
            <v xml:space="preserve">Baa2     </v>
          </cell>
        </row>
        <row r="613">
          <cell r="C613" t="str">
            <v>Citigroup Global Mkts Deutsch. AG&amp;Co</v>
          </cell>
          <cell r="D613" t="str">
            <v>Germany</v>
          </cell>
          <cell r="E613" t="str">
            <v xml:space="preserve">A2       </v>
          </cell>
        </row>
        <row r="614">
          <cell r="C614" t="str">
            <v>Nordea Bank AB</v>
          </cell>
          <cell r="D614" t="str">
            <v>Sweden</v>
          </cell>
          <cell r="E614" t="str">
            <v xml:space="preserve">Aa3      </v>
          </cell>
        </row>
        <row r="615">
          <cell r="C615" t="str">
            <v>Deutsche Bank AG, New York Branch</v>
          </cell>
          <cell r="D615" t="str">
            <v>United States</v>
          </cell>
          <cell r="E615" t="str">
            <v xml:space="preserve">A3       </v>
          </cell>
        </row>
        <row r="616">
          <cell r="C616" t="str">
            <v>American Express Bank, FSB</v>
          </cell>
          <cell r="D616" t="str">
            <v>United States</v>
          </cell>
          <cell r="E616" t="str">
            <v xml:space="preserve">A2       </v>
          </cell>
        </row>
        <row r="617">
          <cell r="C617" t="str">
            <v>Russian Standard Bank</v>
          </cell>
          <cell r="D617" t="str">
            <v>Russia</v>
          </cell>
          <cell r="E617" t="str">
            <v xml:space="preserve">B2       </v>
          </cell>
        </row>
        <row r="618">
          <cell r="C618" t="str">
            <v>Banco Hipotecario del Uruguay</v>
          </cell>
          <cell r="D618" t="str">
            <v>Uruguay</v>
          </cell>
          <cell r="E618" t="str">
            <v xml:space="preserve">Baa2     </v>
          </cell>
        </row>
        <row r="619">
          <cell r="C619" t="str">
            <v>BNP Paribas, New York Branch</v>
          </cell>
          <cell r="D619" t="str">
            <v>United States</v>
          </cell>
          <cell r="E619" t="str">
            <v xml:space="preserve">A1       </v>
          </cell>
        </row>
        <row r="620">
          <cell r="C620" t="str">
            <v>Export-Import Bank of India</v>
          </cell>
          <cell r="D620" t="str">
            <v>India</v>
          </cell>
          <cell r="E620" t="str">
            <v xml:space="preserve">Baa3     </v>
          </cell>
        </row>
        <row r="621">
          <cell r="C621" t="str">
            <v>Lansforsakringar Bank AB (publ)</v>
          </cell>
          <cell r="D621" t="str">
            <v>Sweden</v>
          </cell>
          <cell r="E621" t="str">
            <v xml:space="preserve">A3       </v>
          </cell>
        </row>
        <row r="622">
          <cell r="C622" t="str">
            <v>Ukreximbank</v>
          </cell>
          <cell r="D622" t="str">
            <v>Ukraine</v>
          </cell>
          <cell r="E622" t="str">
            <v xml:space="preserve">Ca       </v>
          </cell>
        </row>
        <row r="623">
          <cell r="C623" t="str">
            <v>Bank of Moscow</v>
          </cell>
          <cell r="D623" t="str">
            <v>Russia</v>
          </cell>
          <cell r="E623" t="str">
            <v xml:space="preserve">Ba1      </v>
          </cell>
        </row>
        <row r="624">
          <cell r="C624" t="str">
            <v>E*TRADE Bank</v>
          </cell>
          <cell r="D624" t="str">
            <v>United States</v>
          </cell>
          <cell r="E624" t="str">
            <v xml:space="preserve">Ba2      </v>
          </cell>
        </row>
        <row r="625">
          <cell r="C625" t="str">
            <v>Promsvyazbank</v>
          </cell>
          <cell r="D625" t="str">
            <v>Russia</v>
          </cell>
          <cell r="E625" t="str">
            <v xml:space="preserve">Ba3      </v>
          </cell>
        </row>
        <row r="626">
          <cell r="C626" t="str">
            <v>Banco Indusval S.A. (BI&amp;P)</v>
          </cell>
          <cell r="D626" t="str">
            <v>Brazil</v>
          </cell>
          <cell r="E626" t="str">
            <v xml:space="preserve">Ba3      </v>
          </cell>
        </row>
        <row r="627">
          <cell r="C627" t="str">
            <v>United Bank, Inc.</v>
          </cell>
          <cell r="D627" t="str">
            <v>United States</v>
          </cell>
          <cell r="E627" t="str">
            <v xml:space="preserve">A3       </v>
          </cell>
        </row>
        <row r="628">
          <cell r="C628" t="str">
            <v>United Bank</v>
          </cell>
          <cell r="D628" t="str">
            <v>United States</v>
          </cell>
          <cell r="E628" t="str">
            <v xml:space="preserve">A3       </v>
          </cell>
        </row>
        <row r="629">
          <cell r="C629" t="str">
            <v>Banco Comafi S.A.</v>
          </cell>
          <cell r="D629" t="str">
            <v>Argentina</v>
          </cell>
          <cell r="E629" t="str">
            <v xml:space="preserve">Caa2     </v>
          </cell>
        </row>
        <row r="630">
          <cell r="C630" t="str">
            <v>Banco Itau Argentina S.A.</v>
          </cell>
          <cell r="D630" t="str">
            <v>Argentina</v>
          </cell>
          <cell r="E630" t="str">
            <v xml:space="preserve">Caa2     </v>
          </cell>
        </row>
        <row r="631">
          <cell r="C631" t="str">
            <v>Banco Patagonia S.A.</v>
          </cell>
          <cell r="D631" t="str">
            <v>Argentina</v>
          </cell>
          <cell r="E631" t="str">
            <v xml:space="preserve">Caa2     </v>
          </cell>
        </row>
        <row r="632">
          <cell r="C632" t="str">
            <v>Banco del Tucuman S.A.</v>
          </cell>
          <cell r="D632" t="str">
            <v>Argentina</v>
          </cell>
          <cell r="E632" t="str">
            <v xml:space="preserve">Caa2     </v>
          </cell>
        </row>
        <row r="633">
          <cell r="C633" t="str">
            <v>Banco de Valores S.A.</v>
          </cell>
          <cell r="D633" t="str">
            <v>Argentina</v>
          </cell>
          <cell r="E633" t="str">
            <v xml:space="preserve">Caa2     </v>
          </cell>
        </row>
        <row r="634">
          <cell r="C634" t="str">
            <v>Landesbank Saar</v>
          </cell>
          <cell r="D634" t="str">
            <v>Germany</v>
          </cell>
          <cell r="E634" t="str">
            <v xml:space="preserve">A3       </v>
          </cell>
        </row>
        <row r="635">
          <cell r="C635" t="str">
            <v>Suhyup Bank</v>
          </cell>
          <cell r="D635" t="str">
            <v>Korea</v>
          </cell>
          <cell r="E635" t="str">
            <v xml:space="preserve">A2       </v>
          </cell>
        </row>
        <row r="636">
          <cell r="C636" t="str">
            <v>Banca Italease S.p.A.</v>
          </cell>
          <cell r="D636" t="str">
            <v>Italy</v>
          </cell>
          <cell r="E636" t="str">
            <v xml:space="preserve">Ba3      </v>
          </cell>
        </row>
        <row r="637">
          <cell r="C637" t="str">
            <v>Kreissparkasse Koeln</v>
          </cell>
          <cell r="D637" t="str">
            <v>Germany</v>
          </cell>
          <cell r="E637" t="str">
            <v xml:space="preserve">Aa3      </v>
          </cell>
        </row>
        <row r="638">
          <cell r="C638" t="str">
            <v>ANZ BANK NEW ZEALAND LIMITED</v>
          </cell>
          <cell r="D638" t="str">
            <v>New Zealand</v>
          </cell>
          <cell r="E638" t="str">
            <v xml:space="preserve">Aa3      </v>
          </cell>
        </row>
        <row r="639">
          <cell r="C639" t="str">
            <v>First Citizens Bank Limited</v>
          </cell>
          <cell r="D639" t="str">
            <v>Trinidad &amp; Tobago</v>
          </cell>
          <cell r="E639" t="str">
            <v xml:space="preserve">Baa1     </v>
          </cell>
        </row>
        <row r="640">
          <cell r="C640" t="str">
            <v>Bank Morgan Stanley AG</v>
          </cell>
          <cell r="D640" t="str">
            <v>Switzerland</v>
          </cell>
          <cell r="E640" t="str">
            <v xml:space="preserve">Baa2     </v>
          </cell>
        </row>
        <row r="641">
          <cell r="C641" t="str">
            <v>Unipol Banca</v>
          </cell>
          <cell r="D641" t="str">
            <v>Italy</v>
          </cell>
          <cell r="E641" t="str">
            <v xml:space="preserve">Ba2      </v>
          </cell>
        </row>
        <row r="642">
          <cell r="C642" t="str">
            <v>Vozrozhdenie Bank</v>
          </cell>
          <cell r="D642" t="str">
            <v>Russia</v>
          </cell>
          <cell r="E642" t="str">
            <v xml:space="preserve">Ba3      </v>
          </cell>
        </row>
        <row r="643">
          <cell r="C643" t="str">
            <v>EFG Bank</v>
          </cell>
          <cell r="D643" t="str">
            <v>Switzerland</v>
          </cell>
          <cell r="E643" t="str">
            <v xml:space="preserve">A2       </v>
          </cell>
        </row>
        <row r="644">
          <cell r="C644" t="str">
            <v>Denizbank A.S.</v>
          </cell>
          <cell r="D644" t="str">
            <v>Turkey</v>
          </cell>
          <cell r="E644" t="str">
            <v xml:space="preserve">Ba1      </v>
          </cell>
        </row>
        <row r="645">
          <cell r="C645" t="str">
            <v>HSBC Bank A.S. (Turkey)</v>
          </cell>
          <cell r="D645" t="str">
            <v>Turkey</v>
          </cell>
          <cell r="E645" t="str">
            <v xml:space="preserve">Baa3     </v>
          </cell>
        </row>
        <row r="646">
          <cell r="C646" t="str">
            <v>Russian Regional Development Bank</v>
          </cell>
          <cell r="D646" t="str">
            <v>Russia</v>
          </cell>
          <cell r="E646" t="str">
            <v xml:space="preserve">Ba2      </v>
          </cell>
        </row>
        <row r="647">
          <cell r="C647" t="str">
            <v>Close Brothers Ltd.</v>
          </cell>
          <cell r="D647" t="str">
            <v>United Kingdom</v>
          </cell>
          <cell r="E647" t="str">
            <v xml:space="preserve">A3       </v>
          </cell>
        </row>
        <row r="648">
          <cell r="C648" t="str">
            <v>Erste Bank Hungary Rt</v>
          </cell>
          <cell r="D648" t="str">
            <v>Hungary</v>
          </cell>
          <cell r="E648" t="str">
            <v xml:space="preserve">B3       </v>
          </cell>
        </row>
        <row r="649">
          <cell r="C649" t="str">
            <v>West Bromwich Building Society</v>
          </cell>
          <cell r="D649" t="str">
            <v>United Kingdom</v>
          </cell>
          <cell r="E649" t="str">
            <v xml:space="preserve">B2       </v>
          </cell>
        </row>
        <row r="650">
          <cell r="C650" t="str">
            <v>Banca March S.A.</v>
          </cell>
          <cell r="D650" t="str">
            <v>Spain</v>
          </cell>
          <cell r="E650" t="str">
            <v xml:space="preserve">Baa3     </v>
          </cell>
        </row>
        <row r="651">
          <cell r="C651" t="str">
            <v>Cassa Di Risparmio Di Parma E Piacenza S.P.A.</v>
          </cell>
          <cell r="D651" t="str">
            <v>Italy</v>
          </cell>
          <cell r="E651" t="str">
            <v xml:space="preserve">Baa2     </v>
          </cell>
        </row>
        <row r="652">
          <cell r="C652" t="str">
            <v>Banco Industrial S.A.</v>
          </cell>
          <cell r="D652" t="str">
            <v>Guatemala</v>
          </cell>
          <cell r="E652" t="str">
            <v xml:space="preserve">Ba2      </v>
          </cell>
        </row>
        <row r="653">
          <cell r="C653" t="str">
            <v>ZAO Raiffeisenbank</v>
          </cell>
          <cell r="D653" t="str">
            <v>Russia</v>
          </cell>
          <cell r="E653" t="str">
            <v xml:space="preserve">Baa3     </v>
          </cell>
        </row>
        <row r="654">
          <cell r="C654" t="str">
            <v>Home Credit &amp; Finance Bank</v>
          </cell>
          <cell r="D654" t="str">
            <v>Russia</v>
          </cell>
          <cell r="E654" t="str">
            <v xml:space="preserve">Ba3      </v>
          </cell>
        </row>
        <row r="655">
          <cell r="C655" t="str">
            <v>MTS Bank, Open Joint Stock Company</v>
          </cell>
          <cell r="D655" t="str">
            <v>Russia</v>
          </cell>
          <cell r="E655" t="str">
            <v xml:space="preserve">B1       </v>
          </cell>
        </row>
        <row r="656">
          <cell r="C656" t="str">
            <v>Socram Banque</v>
          </cell>
          <cell r="D656" t="str">
            <v>France</v>
          </cell>
          <cell r="E656" t="str">
            <v xml:space="preserve">Baa1     </v>
          </cell>
        </row>
        <row r="657">
          <cell r="C657" t="str">
            <v>Metallinvestbank JSCB</v>
          </cell>
          <cell r="D657" t="str">
            <v>Russia</v>
          </cell>
          <cell r="E657" t="str">
            <v xml:space="preserve">B2       </v>
          </cell>
        </row>
        <row r="658">
          <cell r="C658" t="str">
            <v>Bank Saint-Petersburg OJSC</v>
          </cell>
          <cell r="D658" t="str">
            <v>Russia</v>
          </cell>
          <cell r="E658" t="str">
            <v xml:space="preserve">Ba3      </v>
          </cell>
        </row>
        <row r="659">
          <cell r="C659" t="str">
            <v>PT Bank CIMB Niaga Tbk</v>
          </cell>
          <cell r="D659" t="str">
            <v>Indonesia</v>
          </cell>
          <cell r="E659" t="str">
            <v xml:space="preserve">Baa3     </v>
          </cell>
        </row>
        <row r="660">
          <cell r="C660" t="str">
            <v>Deutsche Bank Mexico, S.A.</v>
          </cell>
          <cell r="D660" t="str">
            <v>Mexico</v>
          </cell>
          <cell r="E660" t="str">
            <v xml:space="preserve">Baa3     </v>
          </cell>
        </row>
        <row r="661">
          <cell r="C661" t="str">
            <v>SME Development  Bank of Thailand</v>
          </cell>
          <cell r="D661" t="str">
            <v>Thailand</v>
          </cell>
          <cell r="E661" t="str">
            <v xml:space="preserve">Baa2     </v>
          </cell>
        </row>
        <row r="662">
          <cell r="C662" t="str">
            <v>Nevada State Bank</v>
          </cell>
          <cell r="D662" t="str">
            <v>United States</v>
          </cell>
          <cell r="E662" t="str">
            <v xml:space="preserve">Baa3     </v>
          </cell>
        </row>
        <row r="663">
          <cell r="C663" t="str">
            <v>MDM Bank</v>
          </cell>
          <cell r="D663" t="str">
            <v>Russia</v>
          </cell>
          <cell r="E663" t="str">
            <v xml:space="preserve">B2       </v>
          </cell>
        </row>
        <row r="664">
          <cell r="C664" t="str">
            <v>Banco Supervielle S.A.</v>
          </cell>
          <cell r="D664" t="str">
            <v>Argentina</v>
          </cell>
          <cell r="E664" t="str">
            <v xml:space="preserve">Caa2     </v>
          </cell>
        </row>
        <row r="665">
          <cell r="C665" t="str">
            <v>Banco del Bajio, S.A.</v>
          </cell>
          <cell r="D665" t="str">
            <v>Mexico</v>
          </cell>
          <cell r="E665" t="str">
            <v xml:space="preserve">Baa3     </v>
          </cell>
        </row>
        <row r="666">
          <cell r="C666" t="str">
            <v>Banco Industrial e Comercial S.A. (Bicbanco)</v>
          </cell>
          <cell r="D666" t="str">
            <v>Brazil</v>
          </cell>
          <cell r="E666" t="str">
            <v xml:space="preserve">Ba1      </v>
          </cell>
        </row>
        <row r="667">
          <cell r="C667" t="str">
            <v>Privatbank</v>
          </cell>
          <cell r="D667" t="str">
            <v>Ukraine</v>
          </cell>
          <cell r="E667" t="str">
            <v xml:space="preserve">Ca       </v>
          </cell>
        </row>
        <row r="668">
          <cell r="C668" t="str">
            <v>Raiffeisen Bank Aval</v>
          </cell>
          <cell r="D668" t="str">
            <v>Ukraine</v>
          </cell>
          <cell r="E668" t="str">
            <v xml:space="preserve">Ca       </v>
          </cell>
        </row>
        <row r="669">
          <cell r="C669" t="str">
            <v>Absolut Bank</v>
          </cell>
          <cell r="D669" t="str">
            <v>Russia</v>
          </cell>
          <cell r="E669" t="str">
            <v xml:space="preserve">B1       </v>
          </cell>
        </row>
        <row r="670">
          <cell r="C670" t="str">
            <v>Union National Bank PJSC</v>
          </cell>
          <cell r="D670" t="str">
            <v>United Arab Emirates</v>
          </cell>
          <cell r="E670" t="str">
            <v xml:space="preserve">A1       </v>
          </cell>
        </row>
        <row r="671">
          <cell r="C671" t="str">
            <v>Clientis AG</v>
          </cell>
          <cell r="D671" t="str">
            <v>Switzerland</v>
          </cell>
          <cell r="E671" t="str">
            <v xml:space="preserve">A3       </v>
          </cell>
        </row>
        <row r="672">
          <cell r="C672" t="str">
            <v>HSBC Bank Middle East Limited</v>
          </cell>
          <cell r="D672" t="str">
            <v>Jersey</v>
          </cell>
          <cell r="E672" t="str">
            <v xml:space="preserve">A2       </v>
          </cell>
        </row>
        <row r="673">
          <cell r="C673" t="str">
            <v>HSBC Bank Middle East Limited (UAE Branch)</v>
          </cell>
          <cell r="D673" t="str">
            <v>United Arab Emirates</v>
          </cell>
          <cell r="E673" t="str">
            <v xml:space="preserve">A2       </v>
          </cell>
        </row>
        <row r="674">
          <cell r="C674" t="str">
            <v>Banco BMG S.A.</v>
          </cell>
          <cell r="D674" t="str">
            <v>Brazil</v>
          </cell>
          <cell r="E674" t="str">
            <v xml:space="preserve">B1       </v>
          </cell>
        </row>
        <row r="675">
          <cell r="C675" t="str">
            <v>Citizens Bank, N.A.</v>
          </cell>
          <cell r="D675" t="str">
            <v>United States</v>
          </cell>
          <cell r="E675" t="str">
            <v xml:space="preserve">A3       </v>
          </cell>
        </row>
        <row r="676">
          <cell r="C676" t="str">
            <v>Credit Europe Bank N.V.</v>
          </cell>
          <cell r="D676" t="str">
            <v>Netherlands</v>
          </cell>
          <cell r="E676" t="str">
            <v xml:space="preserve">Ba3      </v>
          </cell>
        </row>
        <row r="677">
          <cell r="C677" t="str">
            <v>Sekerbank T.A.S.</v>
          </cell>
          <cell r="D677" t="str">
            <v>Turkey</v>
          </cell>
          <cell r="E677" t="str">
            <v xml:space="preserve">Ba2      </v>
          </cell>
        </row>
        <row r="678">
          <cell r="C678" t="str">
            <v>Subsidiary Bank Sberbank of Russia</v>
          </cell>
          <cell r="D678" t="str">
            <v>Ukraine</v>
          </cell>
          <cell r="E678" t="str">
            <v xml:space="preserve">Ca       </v>
          </cell>
        </row>
        <row r="679">
          <cell r="C679" t="str">
            <v>Ulster Bank Ireland Limited</v>
          </cell>
          <cell r="D679" t="str">
            <v>Ireland</v>
          </cell>
          <cell r="E679" t="str">
            <v xml:space="preserve">Baa3     </v>
          </cell>
        </row>
        <row r="680">
          <cell r="C680" t="str">
            <v>Axis Bank Ltd</v>
          </cell>
          <cell r="D680" t="str">
            <v>India</v>
          </cell>
          <cell r="E680" t="str">
            <v xml:space="preserve">Baa3     </v>
          </cell>
        </row>
        <row r="681">
          <cell r="C681" t="str">
            <v>Standard Bank Plc</v>
          </cell>
          <cell r="D681" t="str">
            <v>United Kingdom</v>
          </cell>
          <cell r="E681" t="str">
            <v xml:space="preserve">Baa2     </v>
          </cell>
        </row>
        <row r="682">
          <cell r="C682" t="str">
            <v>Royal Bank of Scotland N.V., Chicago Branch</v>
          </cell>
          <cell r="D682" t="str">
            <v>United States</v>
          </cell>
          <cell r="E682" t="str">
            <v xml:space="preserve">Baa1     </v>
          </cell>
        </row>
        <row r="683">
          <cell r="C683" t="str">
            <v>AIB North America, Inc.</v>
          </cell>
          <cell r="D683" t="str">
            <v>United States</v>
          </cell>
          <cell r="E683" t="str">
            <v xml:space="preserve">Ba3      </v>
          </cell>
        </row>
        <row r="684">
          <cell r="C684" t="str">
            <v>Banco Bilbao Vizcaya Argentaria,SA, New York</v>
          </cell>
          <cell r="D684" t="str">
            <v>United States</v>
          </cell>
          <cell r="E684" t="str">
            <v xml:space="preserve">Baa2     </v>
          </cell>
        </row>
        <row r="685">
          <cell r="C685" t="str">
            <v>Banco Bilbao Vizcaya Argentaria,SA, New York</v>
          </cell>
          <cell r="D685" t="str">
            <v>United States</v>
          </cell>
          <cell r="E685" t="str">
            <v xml:space="preserve">Baa2     </v>
          </cell>
        </row>
        <row r="686">
          <cell r="C686" t="str">
            <v>Rosdorbank</v>
          </cell>
          <cell r="D686" t="str">
            <v>Russia</v>
          </cell>
          <cell r="E686" t="str">
            <v xml:space="preserve">B3       </v>
          </cell>
        </row>
        <row r="687">
          <cell r="C687" t="str">
            <v>Bayerische Landesbank, (New York Branch)</v>
          </cell>
          <cell r="D687" t="str">
            <v>United States</v>
          </cell>
          <cell r="E687" t="str">
            <v xml:space="preserve">A3       </v>
          </cell>
        </row>
        <row r="688">
          <cell r="C688" t="str">
            <v>Caixa Geral de Depositos/New York</v>
          </cell>
          <cell r="D688" t="str">
            <v>United States</v>
          </cell>
          <cell r="E688" t="str">
            <v xml:space="preserve">Ba3      </v>
          </cell>
        </row>
        <row r="689">
          <cell r="C689" t="str">
            <v>Hong Leong Bank Berhad</v>
          </cell>
          <cell r="D689" t="str">
            <v>Malaysia</v>
          </cell>
          <cell r="E689" t="str">
            <v xml:space="preserve">A3       </v>
          </cell>
        </row>
        <row r="690">
          <cell r="C690" t="str">
            <v>Commonwealth Bank of Australia-New York</v>
          </cell>
          <cell r="D690" t="str">
            <v>United States</v>
          </cell>
          <cell r="E690" t="str">
            <v xml:space="preserve">Aa2      </v>
          </cell>
        </row>
        <row r="691">
          <cell r="C691" t="str">
            <v>Credit Suisse AG (New York) Branch</v>
          </cell>
          <cell r="D691" t="str">
            <v>United States</v>
          </cell>
          <cell r="E691" t="str">
            <v xml:space="preserve">A1       </v>
          </cell>
        </row>
        <row r="692">
          <cell r="C692" t="str">
            <v>Erste Bank, New York</v>
          </cell>
          <cell r="D692" t="str">
            <v>United States</v>
          </cell>
          <cell r="E692" t="str">
            <v xml:space="preserve">Baa1     </v>
          </cell>
        </row>
        <row r="693">
          <cell r="C693" t="str">
            <v>Fortis Bank, New York</v>
          </cell>
          <cell r="D693" t="str">
            <v>United States</v>
          </cell>
          <cell r="E693" t="str">
            <v xml:space="preserve">A2       </v>
          </cell>
        </row>
        <row r="694">
          <cell r="C694" t="str">
            <v>HSH Nordbank, New York Branch</v>
          </cell>
          <cell r="D694" t="str">
            <v>United States</v>
          </cell>
          <cell r="E694" t="str">
            <v xml:space="preserve">Baa3     </v>
          </cell>
        </row>
        <row r="695">
          <cell r="C695" t="str">
            <v>Royal Bank of Canada (New York)</v>
          </cell>
          <cell r="D695" t="str">
            <v>United States</v>
          </cell>
          <cell r="E695" t="str">
            <v xml:space="preserve">Aa3      </v>
          </cell>
        </row>
        <row r="696">
          <cell r="C696" t="str">
            <v>Royal Bank of Scotland plc, New York Branch</v>
          </cell>
          <cell r="D696" t="str">
            <v>United States</v>
          </cell>
          <cell r="E696" t="str">
            <v xml:space="preserve">Baa1     </v>
          </cell>
        </row>
        <row r="697">
          <cell r="C697" t="str">
            <v>Svenska Handelsbanken, New York Branch</v>
          </cell>
          <cell r="D697" t="str">
            <v>United States</v>
          </cell>
          <cell r="E697" t="str">
            <v xml:space="preserve">Aa3      </v>
          </cell>
        </row>
        <row r="698">
          <cell r="C698" t="str">
            <v>Unicredito SpA, New York Branch</v>
          </cell>
          <cell r="D698" t="str">
            <v>United States</v>
          </cell>
          <cell r="E698" t="str">
            <v xml:space="preserve">Baa2     </v>
          </cell>
        </row>
        <row r="699">
          <cell r="C699" t="str">
            <v>Nordea Bank Finland Plc, NY Branch</v>
          </cell>
          <cell r="D699" t="str">
            <v>United States</v>
          </cell>
          <cell r="E699" t="str">
            <v xml:space="preserve">Aa3      </v>
          </cell>
        </row>
        <row r="700">
          <cell r="C700" t="str">
            <v>Rabobank Nederland, New York Branch</v>
          </cell>
          <cell r="D700" t="str">
            <v>United States</v>
          </cell>
          <cell r="E700" t="str">
            <v xml:space="preserve">Aa2      </v>
          </cell>
        </row>
        <row r="701">
          <cell r="C701" t="str">
            <v>Toronto-Dominion Bank, New York Branch</v>
          </cell>
          <cell r="D701" t="str">
            <v>United States</v>
          </cell>
          <cell r="E701" t="str">
            <v xml:space="preserve">Aa1      </v>
          </cell>
        </row>
        <row r="702">
          <cell r="C702" t="str">
            <v>Evrofinance Mosnarbank</v>
          </cell>
          <cell r="D702" t="str">
            <v>Russia</v>
          </cell>
          <cell r="E702" t="str">
            <v xml:space="preserve">B1       </v>
          </cell>
        </row>
        <row r="703">
          <cell r="C703" t="str">
            <v>Bayerische Landesbank</v>
          </cell>
          <cell r="D703" t="str">
            <v>Germany</v>
          </cell>
          <cell r="E703" t="str">
            <v xml:space="preserve">A3       </v>
          </cell>
        </row>
        <row r="704">
          <cell r="C704" t="str">
            <v>Bremer Landesbank Kreditanstalt Oldenburg GZ</v>
          </cell>
          <cell r="D704" t="str">
            <v>Germany</v>
          </cell>
          <cell r="E704" t="str">
            <v xml:space="preserve">Baa2     </v>
          </cell>
        </row>
        <row r="705">
          <cell r="C705" t="str">
            <v>Landesbank Baden-Wuerttemberg</v>
          </cell>
          <cell r="D705" t="str">
            <v>Germany</v>
          </cell>
          <cell r="E705" t="str">
            <v xml:space="preserve">A2       </v>
          </cell>
        </row>
        <row r="706">
          <cell r="C706" t="str">
            <v>Landesbank Hessen-Thueringen GZ</v>
          </cell>
          <cell r="D706" t="str">
            <v>Germany</v>
          </cell>
          <cell r="E706" t="str">
            <v xml:space="preserve">A2       </v>
          </cell>
        </row>
        <row r="707">
          <cell r="C707" t="str">
            <v>Landesbank Hessen-Thueringen GZ</v>
          </cell>
          <cell r="D707" t="str">
            <v>Germany</v>
          </cell>
          <cell r="E707" t="str">
            <v xml:space="preserve">Aa1      </v>
          </cell>
        </row>
        <row r="708">
          <cell r="C708" t="str">
            <v>Landesbank Berlin AG</v>
          </cell>
          <cell r="D708" t="str">
            <v>Germany</v>
          </cell>
          <cell r="E708" t="str">
            <v xml:space="preserve">A1       </v>
          </cell>
        </row>
        <row r="709">
          <cell r="C709" t="str">
            <v>Norddeutsche Landesbank GZ</v>
          </cell>
          <cell r="D709" t="str">
            <v>Germany</v>
          </cell>
          <cell r="E709" t="str">
            <v xml:space="preserve">A3       </v>
          </cell>
        </row>
        <row r="710">
          <cell r="C710" t="str">
            <v>DekaBank Deutsche Girozentrale</v>
          </cell>
          <cell r="D710" t="str">
            <v>Germany</v>
          </cell>
          <cell r="E710" t="str">
            <v xml:space="preserve">A1       </v>
          </cell>
        </row>
        <row r="711">
          <cell r="C711" t="str">
            <v>HSH Nordbank AG</v>
          </cell>
          <cell r="D711" t="str">
            <v>Germany</v>
          </cell>
          <cell r="E711" t="str">
            <v xml:space="preserve">Aa1      </v>
          </cell>
        </row>
        <row r="712">
          <cell r="C712" t="str">
            <v>Landesbank Saar</v>
          </cell>
          <cell r="D712" t="str">
            <v>Germany</v>
          </cell>
          <cell r="E712" t="str">
            <v xml:space="preserve">Aa1      </v>
          </cell>
        </row>
        <row r="713">
          <cell r="C713" t="str">
            <v>Sachsen LB Europe PLC</v>
          </cell>
          <cell r="D713" t="str">
            <v>Ireland</v>
          </cell>
          <cell r="E713" t="str">
            <v xml:space="preserve">Aaa      </v>
          </cell>
        </row>
        <row r="714">
          <cell r="C714" t="str">
            <v>Norddeutsche Landesbank Luxembourg S.A.</v>
          </cell>
          <cell r="D714" t="str">
            <v>Luxembourg</v>
          </cell>
          <cell r="E714" t="str">
            <v xml:space="preserve">Aa1      </v>
          </cell>
        </row>
        <row r="715">
          <cell r="C715" t="str">
            <v>Burgan Bank A.S.</v>
          </cell>
          <cell r="D715" t="str">
            <v>Turkey</v>
          </cell>
          <cell r="E715" t="str">
            <v xml:space="preserve">Ba2      </v>
          </cell>
        </row>
        <row r="716">
          <cell r="C716" t="str">
            <v>Bank Vontobel AG</v>
          </cell>
          <cell r="D716" t="str">
            <v>Switzerland</v>
          </cell>
          <cell r="E716" t="str">
            <v xml:space="preserve">A2       </v>
          </cell>
        </row>
        <row r="717">
          <cell r="C717" t="str">
            <v>DeltaCredit Bank</v>
          </cell>
          <cell r="D717" t="str">
            <v>Russia</v>
          </cell>
          <cell r="E717" t="str">
            <v xml:space="preserve">Baa3     </v>
          </cell>
        </row>
        <row r="718">
          <cell r="C718" t="str">
            <v>Investment Trade Bank</v>
          </cell>
          <cell r="D718" t="str">
            <v>Russia</v>
          </cell>
          <cell r="E718" t="str">
            <v xml:space="preserve">B3       </v>
          </cell>
        </row>
        <row r="719">
          <cell r="C719" t="str">
            <v>TranscapitalBank JSC Bank</v>
          </cell>
          <cell r="D719" t="str">
            <v>Russia</v>
          </cell>
          <cell r="E719" t="str">
            <v xml:space="preserve">B1       </v>
          </cell>
        </row>
        <row r="720">
          <cell r="C720" t="str">
            <v>Russian Agricultural Bank</v>
          </cell>
          <cell r="D720" t="str">
            <v>Russia</v>
          </cell>
          <cell r="E720" t="str">
            <v xml:space="preserve">Baa3     </v>
          </cell>
        </row>
        <row r="721">
          <cell r="C721" t="str">
            <v>Banco Industrial do Brasil S.A.</v>
          </cell>
          <cell r="D721" t="str">
            <v>Brazil</v>
          </cell>
          <cell r="E721" t="str">
            <v xml:space="preserve">Ba2      </v>
          </cell>
        </row>
        <row r="722">
          <cell r="C722" t="str">
            <v>Banco GMAC S.A.</v>
          </cell>
          <cell r="D722" t="str">
            <v>Brazil</v>
          </cell>
          <cell r="E722" t="str">
            <v xml:space="preserve">Ba3      </v>
          </cell>
        </row>
        <row r="723">
          <cell r="C723" t="str">
            <v>First Czech Russian Bank</v>
          </cell>
          <cell r="D723" t="str">
            <v>Russia</v>
          </cell>
          <cell r="E723" t="str">
            <v xml:space="preserve">B3       </v>
          </cell>
        </row>
        <row r="724">
          <cell r="C724" t="str">
            <v>Rosgosstrakh Bank OJSC</v>
          </cell>
          <cell r="D724" t="str">
            <v>Russia</v>
          </cell>
          <cell r="E724" t="str">
            <v xml:space="preserve">B2       </v>
          </cell>
        </row>
        <row r="725">
          <cell r="C725" t="str">
            <v>BMW Bank of North America</v>
          </cell>
          <cell r="D725" t="str">
            <v>United States</v>
          </cell>
          <cell r="E725" t="str">
            <v xml:space="preserve">A2       </v>
          </cell>
        </row>
        <row r="726">
          <cell r="C726" t="str">
            <v>Bank Finance and Credit JSC</v>
          </cell>
          <cell r="D726" t="str">
            <v>Ukraine</v>
          </cell>
          <cell r="E726" t="str">
            <v xml:space="preserve">Ca       </v>
          </cell>
        </row>
        <row r="727">
          <cell r="C727" t="str">
            <v>Ak Bars Bank</v>
          </cell>
          <cell r="D727" t="str">
            <v>Russia</v>
          </cell>
          <cell r="E727" t="str">
            <v xml:space="preserve">B1       </v>
          </cell>
        </row>
        <row r="728">
          <cell r="C728" t="str">
            <v>Tatfondbank</v>
          </cell>
          <cell r="D728" t="str">
            <v>Russia</v>
          </cell>
          <cell r="E728" t="str">
            <v xml:space="preserve">B2       </v>
          </cell>
        </row>
        <row r="729">
          <cell r="C729" t="str">
            <v>Gazbank JSCB</v>
          </cell>
          <cell r="D729" t="str">
            <v>Russia</v>
          </cell>
          <cell r="E729" t="str">
            <v xml:space="preserve">B3       </v>
          </cell>
        </row>
        <row r="730">
          <cell r="C730" t="str">
            <v>AmBank (M) Berhad</v>
          </cell>
          <cell r="D730" t="str">
            <v>Malaysia</v>
          </cell>
          <cell r="E730" t="str">
            <v xml:space="preserve">Baa1     </v>
          </cell>
        </row>
        <row r="731">
          <cell r="C731" t="str">
            <v>Dexia Credit Local, New York Branch</v>
          </cell>
          <cell r="D731" t="str">
            <v>United States</v>
          </cell>
          <cell r="E731" t="str">
            <v xml:space="preserve">Baa2     </v>
          </cell>
        </row>
        <row r="732">
          <cell r="C732" t="str">
            <v>Dexia Credit Local, New York Branch</v>
          </cell>
          <cell r="D732" t="str">
            <v>United States</v>
          </cell>
          <cell r="E732" t="str">
            <v xml:space="preserve">Baa2     </v>
          </cell>
        </row>
        <row r="733">
          <cell r="C733" t="str">
            <v>GarantiBank International N.V.</v>
          </cell>
          <cell r="D733" t="str">
            <v>Netherlands</v>
          </cell>
          <cell r="E733" t="str">
            <v xml:space="preserve">Baa2     </v>
          </cell>
        </row>
        <row r="734">
          <cell r="C734" t="str">
            <v>Landesbank Baden-Wuerttemberg, New York</v>
          </cell>
          <cell r="D734" t="str">
            <v>United States</v>
          </cell>
          <cell r="E734" t="str">
            <v xml:space="preserve">A2       </v>
          </cell>
        </row>
        <row r="735">
          <cell r="C735" t="str">
            <v>Landesbank Hessen-Thueringen GZ, NY Branch</v>
          </cell>
          <cell r="D735" t="str">
            <v>United States</v>
          </cell>
          <cell r="E735" t="str">
            <v xml:space="preserve">A2       </v>
          </cell>
        </row>
        <row r="736">
          <cell r="C736" t="str">
            <v>Heritage Bank Limited</v>
          </cell>
          <cell r="D736" t="str">
            <v>Australia</v>
          </cell>
          <cell r="E736" t="str">
            <v xml:space="preserve">A3       </v>
          </cell>
        </row>
        <row r="737">
          <cell r="C737" t="str">
            <v>Credit Europe Bank Ltd.</v>
          </cell>
          <cell r="D737" t="str">
            <v>Russia</v>
          </cell>
          <cell r="E737" t="str">
            <v xml:space="preserve">Ba3      </v>
          </cell>
        </row>
        <row r="738">
          <cell r="C738" t="str">
            <v>Banco de Santiago del Estero S.A.</v>
          </cell>
          <cell r="D738" t="str">
            <v>Argentina</v>
          </cell>
          <cell r="E738" t="str">
            <v xml:space="preserve">Caa2     </v>
          </cell>
        </row>
        <row r="739">
          <cell r="C739" t="str">
            <v>Nuevo Banco de La Rioja S.A.</v>
          </cell>
          <cell r="D739" t="str">
            <v>Argentina</v>
          </cell>
          <cell r="E739" t="str">
            <v xml:space="preserve">Caa2     </v>
          </cell>
        </row>
        <row r="740">
          <cell r="C740" t="str">
            <v>Bank Uralsib</v>
          </cell>
          <cell r="D740" t="str">
            <v>Russia</v>
          </cell>
          <cell r="E740" t="str">
            <v xml:space="preserve">B2       </v>
          </cell>
        </row>
        <row r="741">
          <cell r="C741" t="str">
            <v>Credit Agricole Bank Polska S.A.</v>
          </cell>
          <cell r="D741" t="str">
            <v>Poland</v>
          </cell>
          <cell r="E741" t="str">
            <v xml:space="preserve">Baa3     </v>
          </cell>
        </row>
        <row r="742">
          <cell r="C742" t="str">
            <v>Capitec Bank Limited</v>
          </cell>
          <cell r="D742" t="str">
            <v>South Africa</v>
          </cell>
          <cell r="E742" t="str">
            <v xml:space="preserve">Ba2      </v>
          </cell>
        </row>
        <row r="743">
          <cell r="C743" t="str">
            <v>BAC International Bank, Inc</v>
          </cell>
          <cell r="D743" t="str">
            <v>Panama</v>
          </cell>
          <cell r="E743" t="str">
            <v xml:space="preserve">Baa3     </v>
          </cell>
        </row>
        <row r="744">
          <cell r="C744" t="str">
            <v>SB Bank</v>
          </cell>
          <cell r="D744" t="str">
            <v>Russia</v>
          </cell>
          <cell r="E744" t="str">
            <v xml:space="preserve">B3       </v>
          </cell>
        </row>
        <row r="745">
          <cell r="C745" t="str">
            <v>BMI Bank B.S.C.</v>
          </cell>
          <cell r="D745" t="str">
            <v>Bahrain</v>
          </cell>
          <cell r="E745" t="str">
            <v xml:space="preserve">Ba1      </v>
          </cell>
        </row>
        <row r="746">
          <cell r="C746" t="str">
            <v>Tatra banka, a.s.</v>
          </cell>
          <cell r="D746" t="str">
            <v>Slovak Republic</v>
          </cell>
          <cell r="E746" t="str">
            <v xml:space="preserve">A3       </v>
          </cell>
        </row>
        <row r="747">
          <cell r="C747" t="str">
            <v>Banco Piano S.A.</v>
          </cell>
          <cell r="D747" t="str">
            <v>Argentina</v>
          </cell>
          <cell r="E747" t="str">
            <v xml:space="preserve">Caa2     </v>
          </cell>
        </row>
        <row r="748">
          <cell r="C748" t="str">
            <v>Moscow Mortgage Agency</v>
          </cell>
          <cell r="D748" t="str">
            <v>Russia</v>
          </cell>
          <cell r="E748" t="str">
            <v xml:space="preserve">Ba2      </v>
          </cell>
        </row>
        <row r="749">
          <cell r="C749" t="str">
            <v>Raiffeisen Schweiz</v>
          </cell>
          <cell r="D749" t="str">
            <v>Switzerland</v>
          </cell>
          <cell r="E749" t="str">
            <v xml:space="preserve">Aa3      </v>
          </cell>
        </row>
        <row r="750">
          <cell r="C750" t="str">
            <v>IDBI Bank Ltd</v>
          </cell>
          <cell r="D750" t="str">
            <v>India</v>
          </cell>
          <cell r="E750" t="str">
            <v xml:space="preserve">Baa3     </v>
          </cell>
        </row>
        <row r="751">
          <cell r="C751" t="str">
            <v>Deutsche Bank S.A. (Argentina)</v>
          </cell>
          <cell r="D751" t="str">
            <v>Argentina</v>
          </cell>
          <cell r="E751" t="str">
            <v xml:space="preserve">Caa2     </v>
          </cell>
        </row>
        <row r="752">
          <cell r="C752" t="str">
            <v>Kinki Osaka Bank, Ltd. (The)</v>
          </cell>
          <cell r="D752" t="str">
            <v>Japan</v>
          </cell>
          <cell r="E752" t="str">
            <v xml:space="preserve">A2       </v>
          </cell>
        </row>
        <row r="753">
          <cell r="C753" t="str">
            <v>Goldman Sachs Bank USA</v>
          </cell>
          <cell r="D753" t="str">
            <v>United States</v>
          </cell>
          <cell r="E753" t="str">
            <v xml:space="preserve">A2       </v>
          </cell>
        </row>
        <row r="754">
          <cell r="C754" t="str">
            <v>CRCAM Franche-Comte</v>
          </cell>
          <cell r="D754" t="str">
            <v>France</v>
          </cell>
          <cell r="E754" t="str">
            <v xml:space="preserve">A2       </v>
          </cell>
        </row>
        <row r="755">
          <cell r="C755" t="str">
            <v>Demir-Halk Bank (Nederland) N.V.</v>
          </cell>
          <cell r="D755" t="str">
            <v>Netherlands</v>
          </cell>
          <cell r="E755" t="str">
            <v xml:space="preserve">Ba2      </v>
          </cell>
        </row>
        <row r="756">
          <cell r="C756" t="str">
            <v>Bank for Investment &amp; Development of Vietnam</v>
          </cell>
          <cell r="D756" t="str">
            <v>Vietnam</v>
          </cell>
          <cell r="E756" t="str">
            <v xml:space="preserve">B2       </v>
          </cell>
        </row>
        <row r="757">
          <cell r="C757" t="str">
            <v>Bank of Georgia</v>
          </cell>
          <cell r="D757" t="str">
            <v>Georgia</v>
          </cell>
          <cell r="E757" t="str">
            <v xml:space="preserve">B1       </v>
          </cell>
        </row>
        <row r="758">
          <cell r="C758" t="str">
            <v>Banco Bonsucesso S.A.</v>
          </cell>
          <cell r="D758" t="str">
            <v>Brazil</v>
          </cell>
          <cell r="E758" t="str">
            <v xml:space="preserve">B2       </v>
          </cell>
        </row>
        <row r="759">
          <cell r="C759" t="str">
            <v>Credit Cooperatif</v>
          </cell>
          <cell r="D759" t="str">
            <v>France</v>
          </cell>
          <cell r="E759" t="str">
            <v xml:space="preserve">A2       </v>
          </cell>
        </row>
        <row r="760">
          <cell r="C760" t="str">
            <v>CRCAM d'Alpes Provence</v>
          </cell>
          <cell r="D760" t="str">
            <v>France</v>
          </cell>
          <cell r="E760" t="str">
            <v xml:space="preserve">A2       </v>
          </cell>
        </row>
        <row r="761">
          <cell r="C761" t="str">
            <v>CRCAM de Normandie</v>
          </cell>
          <cell r="D761" t="str">
            <v>France</v>
          </cell>
          <cell r="E761" t="str">
            <v xml:space="preserve">A2       </v>
          </cell>
        </row>
        <row r="762">
          <cell r="C762" t="str">
            <v>Banco Mercantil do Brasil S.A.</v>
          </cell>
          <cell r="D762" t="str">
            <v>Brazil</v>
          </cell>
          <cell r="E762" t="str">
            <v xml:space="preserve">B1       </v>
          </cell>
        </row>
        <row r="763">
          <cell r="C763" t="str">
            <v>Banco Pan S.A.</v>
          </cell>
          <cell r="D763" t="str">
            <v>Brazil</v>
          </cell>
          <cell r="E763" t="str">
            <v xml:space="preserve">Ba2      </v>
          </cell>
        </row>
        <row r="764">
          <cell r="C764" t="str">
            <v>Banco Cetelem Argentina S.A.</v>
          </cell>
          <cell r="D764" t="str">
            <v>Argentina</v>
          </cell>
          <cell r="E764" t="str">
            <v xml:space="preserve">Caa2     </v>
          </cell>
        </row>
        <row r="765">
          <cell r="C765" t="str">
            <v>Indian Overseas Bank</v>
          </cell>
          <cell r="D765" t="str">
            <v>India</v>
          </cell>
          <cell r="E765" t="str">
            <v xml:space="preserve">Baa3     </v>
          </cell>
        </row>
        <row r="766">
          <cell r="C766" t="str">
            <v>Banque Populaire du Massif Central</v>
          </cell>
          <cell r="D766" t="str">
            <v>France</v>
          </cell>
          <cell r="E766" t="str">
            <v xml:space="preserve">A2       </v>
          </cell>
        </row>
        <row r="767">
          <cell r="C767" t="str">
            <v>Siauliu Bankas, AB</v>
          </cell>
          <cell r="D767" t="str">
            <v>Lithuania</v>
          </cell>
          <cell r="E767" t="str">
            <v xml:space="preserve">B1       </v>
          </cell>
        </row>
        <row r="768">
          <cell r="C768" t="str">
            <v>Banque SYZ &amp; Co. S.A.</v>
          </cell>
          <cell r="D768" t="str">
            <v>Switzerland</v>
          </cell>
          <cell r="E768" t="str">
            <v xml:space="preserve">Baa2     </v>
          </cell>
        </row>
        <row r="769">
          <cell r="C769" t="str">
            <v>SEB AG</v>
          </cell>
          <cell r="D769" t="str">
            <v>Germany</v>
          </cell>
          <cell r="E769" t="str">
            <v xml:space="preserve">Baa1     </v>
          </cell>
        </row>
        <row r="770">
          <cell r="C770" t="str">
            <v>Pivdennyi Bank, JSCB</v>
          </cell>
          <cell r="D770" t="str">
            <v>Ukraine</v>
          </cell>
          <cell r="E770" t="str">
            <v xml:space="preserve">Ca       </v>
          </cell>
        </row>
        <row r="771">
          <cell r="C771" t="str">
            <v>Credit Agricole CIB, New York Branch</v>
          </cell>
          <cell r="D771" t="str">
            <v>United States</v>
          </cell>
          <cell r="E771" t="str">
            <v xml:space="preserve">A2       </v>
          </cell>
        </row>
        <row r="772">
          <cell r="C772" t="str">
            <v>VTB24</v>
          </cell>
          <cell r="D772" t="str">
            <v>Russia</v>
          </cell>
          <cell r="E772" t="str">
            <v xml:space="preserve">Baa2     </v>
          </cell>
        </row>
        <row r="773">
          <cell r="C773" t="str">
            <v>Banco BBM S.A.</v>
          </cell>
          <cell r="D773" t="str">
            <v>Brazil</v>
          </cell>
          <cell r="E773" t="str">
            <v xml:space="preserve">Ba1      </v>
          </cell>
        </row>
        <row r="774">
          <cell r="C774" t="str">
            <v>Akibank</v>
          </cell>
          <cell r="D774" t="str">
            <v>Russia</v>
          </cell>
          <cell r="E774" t="str">
            <v xml:space="preserve">B3       </v>
          </cell>
        </row>
        <row r="775">
          <cell r="C775" t="str">
            <v>Hypo Tirol Bank AG</v>
          </cell>
          <cell r="D775" t="str">
            <v>Austria</v>
          </cell>
          <cell r="E775" t="str">
            <v xml:space="preserve">Baa3     </v>
          </cell>
        </row>
        <row r="776">
          <cell r="C776" t="str">
            <v>Hypo Tirol Bank AG</v>
          </cell>
          <cell r="D776" t="str">
            <v>Austria</v>
          </cell>
          <cell r="E776" t="str">
            <v xml:space="preserve">Baa2     </v>
          </cell>
        </row>
        <row r="777">
          <cell r="C777" t="str">
            <v>Vietnam Technological and Comm'l JSB</v>
          </cell>
          <cell r="D777" t="str">
            <v>Vietnam</v>
          </cell>
          <cell r="E777" t="str">
            <v xml:space="preserve">B3       </v>
          </cell>
        </row>
        <row r="778">
          <cell r="C778" t="str">
            <v>Kansai Urban Banking Corporation</v>
          </cell>
          <cell r="D778" t="str">
            <v>Japan</v>
          </cell>
          <cell r="E778" t="str">
            <v xml:space="preserve">A3       </v>
          </cell>
        </row>
        <row r="779">
          <cell r="C779" t="str">
            <v>Hongkong &amp; Shanghai Bank.Corp. (Sydney)</v>
          </cell>
          <cell r="D779" t="str">
            <v>Australia</v>
          </cell>
          <cell r="E779" t="str">
            <v xml:space="preserve">Aa3      </v>
          </cell>
        </row>
        <row r="780">
          <cell r="C780" t="str">
            <v>Interprombank, JSCB</v>
          </cell>
          <cell r="D780" t="str">
            <v>Russia</v>
          </cell>
          <cell r="E780" t="str">
            <v xml:space="preserve">B3       </v>
          </cell>
        </row>
        <row r="781">
          <cell r="C781" t="str">
            <v>Far Eastern Bank</v>
          </cell>
          <cell r="D781" t="str">
            <v>Russia</v>
          </cell>
          <cell r="E781" t="str">
            <v xml:space="preserve">Ba3      </v>
          </cell>
        </row>
        <row r="782">
          <cell r="C782" t="str">
            <v>NK Bank</v>
          </cell>
          <cell r="D782" t="str">
            <v>Russia</v>
          </cell>
          <cell r="E782" t="str">
            <v xml:space="preserve">B3       </v>
          </cell>
        </row>
        <row r="783">
          <cell r="C783" t="str">
            <v>CRCAM Lorraine</v>
          </cell>
          <cell r="D783" t="str">
            <v>France</v>
          </cell>
          <cell r="E783" t="str">
            <v xml:space="preserve">A2       </v>
          </cell>
        </row>
        <row r="784">
          <cell r="C784" t="str">
            <v>Kedr Bank</v>
          </cell>
          <cell r="D784" t="str">
            <v>Russia</v>
          </cell>
          <cell r="E784" t="str">
            <v xml:space="preserve">B3       </v>
          </cell>
        </row>
        <row r="785">
          <cell r="C785" t="str">
            <v>Center-Invest Bank</v>
          </cell>
          <cell r="D785" t="str">
            <v>Russia</v>
          </cell>
          <cell r="E785" t="str">
            <v xml:space="preserve">Ba3      </v>
          </cell>
        </row>
        <row r="786">
          <cell r="C786" t="str">
            <v>ICBC (Argentina) S.A.</v>
          </cell>
          <cell r="D786" t="str">
            <v>Argentina</v>
          </cell>
          <cell r="E786" t="str">
            <v xml:space="preserve">Caa2     </v>
          </cell>
        </row>
        <row r="787">
          <cell r="C787" t="str">
            <v>Westpac New Zealand Limited</v>
          </cell>
          <cell r="D787" t="str">
            <v>New Zealand</v>
          </cell>
          <cell r="E787" t="str">
            <v xml:space="preserve">Aa3      </v>
          </cell>
        </row>
        <row r="788">
          <cell r="C788" t="str">
            <v>Banco Pine S.A.</v>
          </cell>
          <cell r="D788" t="str">
            <v>Brazil</v>
          </cell>
          <cell r="E788" t="str">
            <v xml:space="preserve">Ba1      </v>
          </cell>
        </row>
        <row r="789">
          <cell r="C789" t="str">
            <v>Abanka Vipa d.d.</v>
          </cell>
          <cell r="D789" t="str">
            <v>Slovenia</v>
          </cell>
          <cell r="E789" t="str">
            <v xml:space="preserve">Caa2     </v>
          </cell>
        </row>
        <row r="790">
          <cell r="C790" t="str">
            <v>ICICI Bank UK Plc.</v>
          </cell>
          <cell r="D790" t="str">
            <v>United Kingdom</v>
          </cell>
          <cell r="E790" t="str">
            <v xml:space="preserve">Baa3     </v>
          </cell>
        </row>
        <row r="791">
          <cell r="C791" t="str">
            <v>HDFC Bank Limited</v>
          </cell>
          <cell r="D791" t="str">
            <v>India</v>
          </cell>
          <cell r="E791" t="str">
            <v xml:space="preserve">Baa3     </v>
          </cell>
        </row>
        <row r="792">
          <cell r="C792" t="str">
            <v>ING Bank N.V. - Sao Paulo</v>
          </cell>
          <cell r="D792" t="str">
            <v>Brazil</v>
          </cell>
          <cell r="E792" t="str">
            <v xml:space="preserve">Baa2     </v>
          </cell>
        </row>
        <row r="793">
          <cell r="C793" t="str">
            <v>TBC Bank</v>
          </cell>
          <cell r="D793" t="str">
            <v>Georgia</v>
          </cell>
          <cell r="E793" t="str">
            <v xml:space="preserve">B1       </v>
          </cell>
        </row>
        <row r="794">
          <cell r="C794" t="str">
            <v>Morgan Stanley Bank International Limited</v>
          </cell>
          <cell r="D794" t="str">
            <v>United Kingdom</v>
          </cell>
          <cell r="E794" t="str">
            <v xml:space="preserve">A3       </v>
          </cell>
        </row>
        <row r="795">
          <cell r="C795" t="str">
            <v>Vneshprombank</v>
          </cell>
          <cell r="D795" t="str">
            <v>Russia</v>
          </cell>
          <cell r="E795" t="str">
            <v xml:space="preserve">B2       </v>
          </cell>
        </row>
        <row r="796">
          <cell r="C796" t="str">
            <v>VTB Bank (Austria) AG</v>
          </cell>
          <cell r="D796" t="str">
            <v>Austria</v>
          </cell>
          <cell r="E796" t="str">
            <v xml:space="preserve">Baa3     </v>
          </cell>
        </row>
        <row r="797">
          <cell r="C797" t="str">
            <v>Newcastle Permanent Building Society</v>
          </cell>
          <cell r="D797" t="str">
            <v>Australia</v>
          </cell>
          <cell r="E797" t="str">
            <v xml:space="preserve">A2       </v>
          </cell>
        </row>
        <row r="798">
          <cell r="C798" t="str">
            <v>Amarillo National Bank</v>
          </cell>
          <cell r="D798" t="str">
            <v>United States</v>
          </cell>
          <cell r="E798" t="str">
            <v xml:space="preserve">A3       </v>
          </cell>
        </row>
        <row r="799">
          <cell r="C799" t="str">
            <v>Chong Hing Bank Limited</v>
          </cell>
          <cell r="D799" t="str">
            <v>Hong Kong</v>
          </cell>
          <cell r="E799" t="str">
            <v xml:space="preserve">Baa2     </v>
          </cell>
        </row>
        <row r="800">
          <cell r="C800" t="str">
            <v>Trade and Development Bank of Mongolia LLC</v>
          </cell>
          <cell r="D800" t="str">
            <v>Mongolia</v>
          </cell>
          <cell r="E800" t="str">
            <v xml:space="preserve">B3       </v>
          </cell>
        </row>
        <row r="801">
          <cell r="C801" t="str">
            <v>XacBank LLC</v>
          </cell>
          <cell r="D801" t="str">
            <v>Mongolia</v>
          </cell>
          <cell r="E801" t="str">
            <v xml:space="preserve">B3       </v>
          </cell>
        </row>
        <row r="802">
          <cell r="C802" t="str">
            <v>Russian International Bank</v>
          </cell>
          <cell r="D802" t="str">
            <v>Russia</v>
          </cell>
          <cell r="E802" t="str">
            <v xml:space="preserve">B3       </v>
          </cell>
        </row>
        <row r="803">
          <cell r="C803" t="str">
            <v>Zuercher Kantonalbank</v>
          </cell>
          <cell r="D803" t="str">
            <v>Switzerland</v>
          </cell>
          <cell r="E803" t="str">
            <v xml:space="preserve">Aaa      </v>
          </cell>
        </row>
        <row r="804">
          <cell r="C804" t="str">
            <v>Arab Bank Plc (Dubai Branch)</v>
          </cell>
          <cell r="D804" t="str">
            <v>United Arab Emirates</v>
          </cell>
          <cell r="E804" t="str">
            <v xml:space="preserve">Ba2      </v>
          </cell>
        </row>
        <row r="805">
          <cell r="C805" t="str">
            <v>International Bank of Azerbaijan</v>
          </cell>
          <cell r="D805" t="str">
            <v>Azerbaijan</v>
          </cell>
          <cell r="E805" t="str">
            <v xml:space="preserve">Ba3      </v>
          </cell>
        </row>
        <row r="806">
          <cell r="C806" t="str">
            <v>Joint Stock Commercal Bank Respublika</v>
          </cell>
          <cell r="D806" t="str">
            <v>Azerbaijan</v>
          </cell>
          <cell r="E806" t="str">
            <v xml:space="preserve">B2       </v>
          </cell>
        </row>
        <row r="807">
          <cell r="C807" t="str">
            <v>Kapital Bank OJSC</v>
          </cell>
          <cell r="D807" t="str">
            <v>Azerbaijan</v>
          </cell>
          <cell r="E807" t="str">
            <v xml:space="preserve">B1       </v>
          </cell>
        </row>
        <row r="808">
          <cell r="C808" t="str">
            <v>CB Renaissance Credit LLC</v>
          </cell>
          <cell r="D808" t="str">
            <v>Russia</v>
          </cell>
          <cell r="E808" t="str">
            <v xml:space="preserve">B2       </v>
          </cell>
        </row>
        <row r="809">
          <cell r="C809" t="str">
            <v>Berlin Hyp AG</v>
          </cell>
          <cell r="D809" t="str">
            <v>Germany</v>
          </cell>
          <cell r="E809" t="str">
            <v xml:space="preserve">A2       </v>
          </cell>
        </row>
        <row r="810">
          <cell r="C810" t="str">
            <v>Barclays Bank Mexico, S.A.</v>
          </cell>
          <cell r="D810" t="str">
            <v>Mexico</v>
          </cell>
          <cell r="E810" t="str">
            <v xml:space="preserve">Baa3     </v>
          </cell>
        </row>
        <row r="811">
          <cell r="C811" t="str">
            <v>CRCAM Brie Picardie</v>
          </cell>
          <cell r="D811" t="str">
            <v>France</v>
          </cell>
          <cell r="E811" t="str">
            <v xml:space="preserve">A2       </v>
          </cell>
        </row>
        <row r="812">
          <cell r="C812" t="str">
            <v>JPMorgan Chase Bank, N.A., Singapore Br</v>
          </cell>
          <cell r="D812" t="str">
            <v>Singapore</v>
          </cell>
          <cell r="E812" t="str">
            <v xml:space="preserve">Aa3      </v>
          </cell>
        </row>
        <row r="813">
          <cell r="C813" t="str">
            <v>JPMorgan Chase Bank, N.A., Toronto</v>
          </cell>
          <cell r="D813" t="str">
            <v>Canada</v>
          </cell>
          <cell r="E813" t="str">
            <v xml:space="preserve">Aa3      </v>
          </cell>
        </row>
        <row r="814">
          <cell r="C814" t="str">
            <v>J.P. Morgan Bank Canada</v>
          </cell>
          <cell r="D814" t="str">
            <v>Canada</v>
          </cell>
          <cell r="E814" t="str">
            <v xml:space="preserve">Aa3      </v>
          </cell>
        </row>
        <row r="815">
          <cell r="C815" t="str">
            <v>SKB-Bank</v>
          </cell>
          <cell r="D815" t="str">
            <v>Russia</v>
          </cell>
          <cell r="E815" t="str">
            <v xml:space="preserve">B2       </v>
          </cell>
        </row>
        <row r="816">
          <cell r="C816" t="str">
            <v>Banco Solidario S.A. (Bolivia)</v>
          </cell>
          <cell r="D816" t="str">
            <v>Bolivia</v>
          </cell>
          <cell r="E816" t="str">
            <v xml:space="preserve">B1       </v>
          </cell>
        </row>
        <row r="817">
          <cell r="C817" t="str">
            <v>Banco Economico S.A. (Bolivia)</v>
          </cell>
          <cell r="D817" t="str">
            <v>Bolivia</v>
          </cell>
          <cell r="E817" t="str">
            <v xml:space="preserve">B1       </v>
          </cell>
        </row>
        <row r="818">
          <cell r="C818" t="str">
            <v>Locko-bank</v>
          </cell>
          <cell r="D818" t="str">
            <v>Russia</v>
          </cell>
          <cell r="E818" t="str">
            <v xml:space="preserve">B2       </v>
          </cell>
        </row>
        <row r="819">
          <cell r="C819" t="str">
            <v>First Ukrainian International Bank, PJSC</v>
          </cell>
          <cell r="D819" t="str">
            <v>Ukraine</v>
          </cell>
          <cell r="E819" t="str">
            <v xml:space="preserve">Ca       </v>
          </cell>
        </row>
        <row r="820">
          <cell r="C820" t="str">
            <v>Vostochny Express Bank</v>
          </cell>
          <cell r="D820" t="str">
            <v>Russia</v>
          </cell>
          <cell r="E820" t="str">
            <v xml:space="preserve">B1       </v>
          </cell>
        </row>
        <row r="821">
          <cell r="C821" t="str">
            <v>Minato Bank, Ltd (The)</v>
          </cell>
          <cell r="D821" t="str">
            <v>Japan</v>
          </cell>
          <cell r="E821" t="str">
            <v xml:space="preserve">A2       </v>
          </cell>
        </row>
        <row r="822">
          <cell r="C822" t="str">
            <v>Armeconombank (Armenian Economy Devt Bank)</v>
          </cell>
          <cell r="D822" t="str">
            <v>Armenia</v>
          </cell>
          <cell r="E822" t="str">
            <v xml:space="preserve">B1       </v>
          </cell>
        </row>
        <row r="823">
          <cell r="C823" t="str">
            <v>Banque Populaire Aquitaine Centre Atlantique</v>
          </cell>
          <cell r="D823" t="str">
            <v>France</v>
          </cell>
          <cell r="E823" t="str">
            <v xml:space="preserve">A2       </v>
          </cell>
        </row>
        <row r="824">
          <cell r="C824" t="str">
            <v>Ringkjobing Landbobank A/s</v>
          </cell>
          <cell r="D824" t="str">
            <v>Denmark</v>
          </cell>
          <cell r="E824" t="str">
            <v xml:space="preserve">Baa1     </v>
          </cell>
        </row>
        <row r="825">
          <cell r="C825" t="str">
            <v>Nykredit Bank A/S</v>
          </cell>
          <cell r="D825" t="str">
            <v>Denmark</v>
          </cell>
          <cell r="E825" t="str">
            <v xml:space="preserve">Baa2     </v>
          </cell>
        </row>
        <row r="826">
          <cell r="C826" t="str">
            <v>HSBC Bank (China) Company Limited</v>
          </cell>
          <cell r="D826" t="str">
            <v>China</v>
          </cell>
          <cell r="E826" t="str">
            <v xml:space="preserve">A2       </v>
          </cell>
        </row>
        <row r="827">
          <cell r="C827" t="str">
            <v>Bank of Tokyo-Mitsubishi UFJ (Mexico), S.A.</v>
          </cell>
          <cell r="D827" t="str">
            <v>Mexico</v>
          </cell>
          <cell r="E827" t="str">
            <v xml:space="preserve">Baa2     </v>
          </cell>
        </row>
        <row r="828">
          <cell r="C828" t="str">
            <v>Raiffeisenbank (Bulgaria) EAD</v>
          </cell>
          <cell r="D828" t="str">
            <v>Bulgaria</v>
          </cell>
          <cell r="E828" t="str">
            <v xml:space="preserve">Ba2      </v>
          </cell>
        </row>
        <row r="829">
          <cell r="C829" t="str">
            <v>CRCAM de Charente-Perigord</v>
          </cell>
          <cell r="D829" t="str">
            <v>France</v>
          </cell>
          <cell r="E829" t="str">
            <v xml:space="preserve">A2       </v>
          </cell>
        </row>
        <row r="830">
          <cell r="C830" t="str">
            <v>GCB Bank Limited</v>
          </cell>
          <cell r="D830" t="str">
            <v>Ghana</v>
          </cell>
          <cell r="E830" t="str">
            <v xml:space="preserve">B3       </v>
          </cell>
        </row>
        <row r="831">
          <cell r="C831" t="str">
            <v>Bank Dhofar SAOG</v>
          </cell>
          <cell r="D831" t="str">
            <v>Oman</v>
          </cell>
          <cell r="E831" t="str">
            <v xml:space="preserve">A3       </v>
          </cell>
        </row>
        <row r="832">
          <cell r="C832" t="str">
            <v>Banco Cetelem S.A.</v>
          </cell>
          <cell r="D832" t="str">
            <v>Brazil</v>
          </cell>
          <cell r="E832" t="str">
            <v xml:space="preserve">Ba1      </v>
          </cell>
        </row>
        <row r="833">
          <cell r="C833" t="str">
            <v>Bank of New York (Luxembourg) S.A. (The)</v>
          </cell>
          <cell r="D833" t="str">
            <v>Luxembourg</v>
          </cell>
          <cell r="E833" t="str">
            <v xml:space="preserve">Aa2      </v>
          </cell>
        </row>
        <row r="834">
          <cell r="C834" t="str">
            <v>Bank of New York (Lux.) SA, Italian Br.</v>
          </cell>
          <cell r="D834" t="str">
            <v>Italy</v>
          </cell>
          <cell r="E834" t="str">
            <v xml:space="preserve">A2       </v>
          </cell>
        </row>
        <row r="835">
          <cell r="C835" t="str">
            <v>Banco Estado, New York Branch</v>
          </cell>
          <cell r="D835" t="str">
            <v>United States</v>
          </cell>
          <cell r="E835" t="str">
            <v xml:space="preserve">Aa3      </v>
          </cell>
        </row>
        <row r="836">
          <cell r="C836" t="str">
            <v>CRCAM de Sud-Mediterranee</v>
          </cell>
          <cell r="D836" t="str">
            <v>France</v>
          </cell>
          <cell r="E836" t="str">
            <v xml:space="preserve">A2       </v>
          </cell>
        </row>
        <row r="837">
          <cell r="C837" t="str">
            <v>Banco Bandes Uruguay S.A.</v>
          </cell>
          <cell r="D837" t="str">
            <v>Uruguay</v>
          </cell>
          <cell r="E837" t="str">
            <v xml:space="preserve">B3       </v>
          </cell>
        </row>
        <row r="838">
          <cell r="C838" t="str">
            <v>First Gulf Bank</v>
          </cell>
          <cell r="D838" t="str">
            <v>United Arab Emirates</v>
          </cell>
          <cell r="E838" t="str">
            <v xml:space="preserve">A2       </v>
          </cell>
        </row>
        <row r="839">
          <cell r="C839" t="str">
            <v>Banco Azteca, S.A.</v>
          </cell>
          <cell r="D839" t="str">
            <v>Mexico</v>
          </cell>
          <cell r="E839" t="str">
            <v xml:space="preserve">Ba1      </v>
          </cell>
        </row>
        <row r="840">
          <cell r="C840" t="str">
            <v>Bank Central Asia Tbk (P.T.)</v>
          </cell>
          <cell r="D840" t="str">
            <v>Indonesia</v>
          </cell>
          <cell r="E840" t="str">
            <v xml:space="preserve">Baa3     </v>
          </cell>
        </row>
        <row r="841">
          <cell r="C841" t="str">
            <v>Citibank Japan Ltd.</v>
          </cell>
          <cell r="D841" t="str">
            <v>Japan</v>
          </cell>
          <cell r="E841" t="str">
            <v xml:space="preserve">A3       </v>
          </cell>
        </row>
        <row r="842">
          <cell r="C842" t="str">
            <v>UniBank Commercial Bank</v>
          </cell>
          <cell r="D842" t="str">
            <v>Azerbaijan</v>
          </cell>
          <cell r="E842" t="str">
            <v xml:space="preserve">B2       </v>
          </cell>
        </row>
        <row r="843">
          <cell r="C843" t="str">
            <v>Savings Bank of Ukraine</v>
          </cell>
          <cell r="D843" t="str">
            <v>Ukraine</v>
          </cell>
          <cell r="E843" t="str">
            <v xml:space="preserve">Ca       </v>
          </cell>
        </row>
        <row r="844">
          <cell r="C844" t="str">
            <v>BPS-Sberbank</v>
          </cell>
          <cell r="D844" t="str">
            <v>Belarus</v>
          </cell>
          <cell r="E844" t="str">
            <v xml:space="preserve">Caa1     </v>
          </cell>
        </row>
        <row r="845">
          <cell r="C845" t="str">
            <v>Metkombank</v>
          </cell>
          <cell r="D845" t="str">
            <v>Russia</v>
          </cell>
          <cell r="E845" t="str">
            <v xml:space="preserve">B3       </v>
          </cell>
        </row>
        <row r="846">
          <cell r="C846" t="str">
            <v>Banque Cantonale Vaudoise</v>
          </cell>
          <cell r="D846" t="str">
            <v>Switzerland</v>
          </cell>
          <cell r="E846" t="str">
            <v xml:space="preserve">A1       </v>
          </cell>
        </row>
        <row r="847">
          <cell r="C847" t="str">
            <v>CRCAM de la Reunion</v>
          </cell>
          <cell r="D847" t="str">
            <v>France</v>
          </cell>
          <cell r="E847" t="str">
            <v xml:space="preserve">A2       </v>
          </cell>
        </row>
        <row r="848">
          <cell r="C848" t="str">
            <v>CRCAM de Charente-Maritime Deux Sevres</v>
          </cell>
          <cell r="D848" t="str">
            <v>France</v>
          </cell>
          <cell r="E848" t="str">
            <v xml:space="preserve">A2       </v>
          </cell>
        </row>
        <row r="849">
          <cell r="C849" t="str">
            <v>Rusfinance Bank</v>
          </cell>
          <cell r="D849" t="str">
            <v>Russia</v>
          </cell>
          <cell r="E849" t="str">
            <v xml:space="preserve">Ba1      </v>
          </cell>
        </row>
        <row r="850">
          <cell r="C850" t="str">
            <v>Boubyan Bank</v>
          </cell>
          <cell r="D850" t="str">
            <v>Kuwait</v>
          </cell>
          <cell r="E850" t="str">
            <v xml:space="preserve">Baa1     </v>
          </cell>
        </row>
        <row r="851">
          <cell r="C851" t="str">
            <v>Asya Katilim Bankasi A.S.</v>
          </cell>
          <cell r="D851" t="str">
            <v>Turkey</v>
          </cell>
          <cell r="E851" t="str">
            <v xml:space="preserve">Caa1     </v>
          </cell>
        </row>
        <row r="852">
          <cell r="C852" t="str">
            <v>Credit Suisse AG (London) Branch</v>
          </cell>
          <cell r="D852" t="str">
            <v>United Kingdom</v>
          </cell>
          <cell r="E852" t="str">
            <v xml:space="preserve">A1       </v>
          </cell>
        </row>
        <row r="853">
          <cell r="C853" t="str">
            <v>Asia Commercial Bank</v>
          </cell>
          <cell r="D853" t="str">
            <v>Vietnam</v>
          </cell>
          <cell r="E853" t="str">
            <v xml:space="preserve">B3       </v>
          </cell>
        </row>
        <row r="854">
          <cell r="C854" t="str">
            <v>Khan Bank LLC</v>
          </cell>
          <cell r="D854" t="str">
            <v>Mongolia</v>
          </cell>
          <cell r="E854" t="str">
            <v xml:space="preserve">B3       </v>
          </cell>
        </row>
        <row r="855">
          <cell r="C855" t="str">
            <v>Hang Seng Bank (China) Limited</v>
          </cell>
          <cell r="D855" t="str">
            <v>China</v>
          </cell>
          <cell r="E855" t="str">
            <v xml:space="preserve">A3       </v>
          </cell>
        </row>
        <row r="856">
          <cell r="C856" t="str">
            <v>Prominvestbank</v>
          </cell>
          <cell r="D856" t="str">
            <v>Ukraine</v>
          </cell>
          <cell r="E856" t="str">
            <v xml:space="preserve">Ca       </v>
          </cell>
        </row>
        <row r="857">
          <cell r="C857" t="str">
            <v>Credit Agricole CIB, Tokyo Branch</v>
          </cell>
          <cell r="D857" t="str">
            <v>Japan</v>
          </cell>
          <cell r="E857" t="str">
            <v xml:space="preserve">A2       </v>
          </cell>
        </row>
        <row r="858">
          <cell r="C858" t="str">
            <v>Banco Bilbao Vizcaya Argentaria, SA London Br</v>
          </cell>
          <cell r="D858" t="str">
            <v>United Kingdom</v>
          </cell>
          <cell r="E858" t="str">
            <v xml:space="preserve">Baa2     </v>
          </cell>
        </row>
        <row r="859">
          <cell r="C859" t="str">
            <v>Banco Sofisa S.A.</v>
          </cell>
          <cell r="D859" t="str">
            <v>Brazil</v>
          </cell>
          <cell r="E859" t="str">
            <v xml:space="preserve">Ba2      </v>
          </cell>
        </row>
        <row r="860">
          <cell r="C860" t="str">
            <v>Belarusbank</v>
          </cell>
          <cell r="D860" t="str">
            <v>Belarus</v>
          </cell>
          <cell r="E860" t="str">
            <v xml:space="preserve">Caa1     </v>
          </cell>
        </row>
        <row r="861">
          <cell r="C861" t="str">
            <v>Pervobank JSC</v>
          </cell>
          <cell r="D861" t="str">
            <v>Russia</v>
          </cell>
          <cell r="E861" t="str">
            <v xml:space="preserve">B3       </v>
          </cell>
        </row>
        <row r="862">
          <cell r="C862" t="str">
            <v>National Standard Bank</v>
          </cell>
          <cell r="D862" t="str">
            <v>Russia</v>
          </cell>
          <cell r="E862" t="str">
            <v xml:space="preserve">B3       </v>
          </cell>
        </row>
        <row r="863">
          <cell r="C863" t="str">
            <v>Kazinvestbank</v>
          </cell>
          <cell r="D863" t="str">
            <v>Kazakhstan</v>
          </cell>
          <cell r="E863" t="str">
            <v xml:space="preserve">B3       </v>
          </cell>
        </row>
        <row r="864">
          <cell r="C864" t="str">
            <v>ProbusinessBank</v>
          </cell>
          <cell r="D864" t="str">
            <v>Russia</v>
          </cell>
          <cell r="E864" t="str">
            <v xml:space="preserve">B3       </v>
          </cell>
        </row>
        <row r="865">
          <cell r="C865" t="str">
            <v>Bank Uralsky Financial House</v>
          </cell>
          <cell r="D865" t="str">
            <v>Russia</v>
          </cell>
          <cell r="E865" t="str">
            <v xml:space="preserve">B3       </v>
          </cell>
        </row>
        <row r="866">
          <cell r="C866" t="str">
            <v>National Bank of Uzbekistan</v>
          </cell>
          <cell r="D866" t="str">
            <v>Uzbekistan</v>
          </cell>
          <cell r="E866" t="str">
            <v xml:space="preserve">B2       </v>
          </cell>
        </row>
        <row r="867">
          <cell r="C867" t="str">
            <v>Bank Technique OJSC</v>
          </cell>
          <cell r="D867" t="str">
            <v>Azerbaijan</v>
          </cell>
          <cell r="E867" t="str">
            <v xml:space="preserve">Caa2     </v>
          </cell>
        </row>
        <row r="868">
          <cell r="C868" t="str">
            <v>Banco Modal S.A.</v>
          </cell>
          <cell r="D868" t="str">
            <v>Brazil</v>
          </cell>
          <cell r="E868" t="str">
            <v xml:space="preserve">Ba3      </v>
          </cell>
        </row>
        <row r="869">
          <cell r="C869" t="str">
            <v>National Factoring Company</v>
          </cell>
          <cell r="D869" t="str">
            <v>Russia</v>
          </cell>
          <cell r="E869" t="str">
            <v xml:space="preserve">B3       </v>
          </cell>
        </row>
        <row r="870">
          <cell r="C870" t="str">
            <v>Baltinvestbank</v>
          </cell>
          <cell r="D870" t="str">
            <v>Russia</v>
          </cell>
          <cell r="E870" t="str">
            <v xml:space="preserve">B3       </v>
          </cell>
        </row>
        <row r="871">
          <cell r="C871" t="str">
            <v>BNP Paribas (Argentina)</v>
          </cell>
          <cell r="D871" t="str">
            <v>Argentina</v>
          </cell>
          <cell r="E871" t="str">
            <v xml:space="preserve">Caa2     </v>
          </cell>
        </row>
        <row r="872">
          <cell r="C872" t="str">
            <v>ICS Building Society</v>
          </cell>
          <cell r="D872" t="str">
            <v>Ireland</v>
          </cell>
          <cell r="E872" t="str">
            <v xml:space="preserve">Ba2      </v>
          </cell>
        </row>
        <row r="873">
          <cell r="C873" t="str">
            <v>KfW IPEX-Bank GmbH</v>
          </cell>
          <cell r="D873" t="str">
            <v>Germany</v>
          </cell>
          <cell r="E873" t="str">
            <v xml:space="preserve">Aa3      </v>
          </cell>
        </row>
        <row r="874">
          <cell r="C874" t="str">
            <v>Russlavbank</v>
          </cell>
          <cell r="D874" t="str">
            <v>Russia</v>
          </cell>
          <cell r="E874" t="str">
            <v xml:space="preserve">B3       </v>
          </cell>
        </row>
        <row r="875">
          <cell r="C875" t="str">
            <v>Syndicate Bank</v>
          </cell>
          <cell r="D875" t="str">
            <v>India</v>
          </cell>
          <cell r="E875" t="str">
            <v xml:space="preserve">Baa3     </v>
          </cell>
        </row>
        <row r="876">
          <cell r="C876" t="str">
            <v>Belagroprombank JSC</v>
          </cell>
          <cell r="D876" t="str">
            <v>Belarus</v>
          </cell>
          <cell r="E876" t="str">
            <v xml:space="preserve">Caa1     </v>
          </cell>
        </row>
        <row r="877">
          <cell r="C877" t="str">
            <v>Ceskoslovenska obchodna banka (Slovakia)</v>
          </cell>
          <cell r="D877" t="str">
            <v>Slovak Republic</v>
          </cell>
          <cell r="E877" t="str">
            <v xml:space="preserve">Baa2     </v>
          </cell>
        </row>
        <row r="878">
          <cell r="C878" t="str">
            <v>OTP Bank (Ukraine)</v>
          </cell>
          <cell r="D878" t="str">
            <v>Ukraine</v>
          </cell>
          <cell r="E878" t="str">
            <v xml:space="preserve">Ca       </v>
          </cell>
        </row>
        <row r="879">
          <cell r="C879" t="str">
            <v>Banco Fassil S.A.</v>
          </cell>
          <cell r="D879" t="str">
            <v>Bolivia</v>
          </cell>
          <cell r="E879" t="str">
            <v xml:space="preserve">B2       </v>
          </cell>
        </row>
        <row r="880">
          <cell r="C880" t="str">
            <v>Vietnam International Bank</v>
          </cell>
          <cell r="D880" t="str">
            <v>Vietnam</v>
          </cell>
          <cell r="E880" t="str">
            <v xml:space="preserve">B3       </v>
          </cell>
        </row>
        <row r="881">
          <cell r="C881" t="str">
            <v>Banco ABC Brasil S.A.</v>
          </cell>
          <cell r="D881" t="str">
            <v>Brazil</v>
          </cell>
          <cell r="E881" t="str">
            <v xml:space="preserve">Baa3     </v>
          </cell>
        </row>
        <row r="882">
          <cell r="C882" t="str">
            <v>Bendigo and Adelaide Bank Limited</v>
          </cell>
          <cell r="D882" t="str">
            <v>Australia</v>
          </cell>
          <cell r="E882" t="str">
            <v xml:space="preserve">A2       </v>
          </cell>
        </row>
        <row r="883">
          <cell r="C883" t="str">
            <v>Qishloq Qurilish Bank</v>
          </cell>
          <cell r="D883" t="str">
            <v>Uzbekistan</v>
          </cell>
          <cell r="E883" t="str">
            <v xml:space="preserve">B2       </v>
          </cell>
        </row>
        <row r="884">
          <cell r="C884" t="str">
            <v>NBD Bank</v>
          </cell>
          <cell r="D884" t="str">
            <v>Russia</v>
          </cell>
          <cell r="E884" t="str">
            <v xml:space="preserve">B1       </v>
          </cell>
        </row>
        <row r="885">
          <cell r="C885" t="str">
            <v>ING Bank N.V., Tokyo Branch</v>
          </cell>
          <cell r="D885" t="str">
            <v>Japan</v>
          </cell>
          <cell r="E885" t="str">
            <v xml:space="preserve">A2       </v>
          </cell>
        </row>
        <row r="886">
          <cell r="C886" t="str">
            <v>CRCAM Alsace Vosges</v>
          </cell>
          <cell r="D886" t="str">
            <v>France</v>
          </cell>
          <cell r="E886" t="str">
            <v xml:space="preserve">A2       </v>
          </cell>
        </row>
        <row r="887">
          <cell r="C887" t="str">
            <v>Nottingham Building Society</v>
          </cell>
          <cell r="D887" t="str">
            <v>United Kingdom</v>
          </cell>
          <cell r="E887" t="str">
            <v xml:space="preserve">Baa2     </v>
          </cell>
        </row>
        <row r="888">
          <cell r="C888" t="str">
            <v>Belinvestbank</v>
          </cell>
          <cell r="D888" t="str">
            <v>Belarus</v>
          </cell>
          <cell r="E888" t="str">
            <v xml:space="preserve">Caa1     </v>
          </cell>
        </row>
        <row r="889">
          <cell r="C889" t="str">
            <v>Banco Finansur S.A.</v>
          </cell>
          <cell r="D889" t="str">
            <v>Argentina</v>
          </cell>
          <cell r="E889" t="str">
            <v xml:space="preserve">Caa2     </v>
          </cell>
        </row>
        <row r="890">
          <cell r="C890" t="str">
            <v>DNB Bank ASA, New York Branch</v>
          </cell>
          <cell r="D890" t="str">
            <v>United States</v>
          </cell>
          <cell r="E890" t="str">
            <v xml:space="preserve">A1       </v>
          </cell>
        </row>
        <row r="891">
          <cell r="C891" t="str">
            <v>Commercial Bank Agropromcredit (LLC)</v>
          </cell>
          <cell r="D891" t="str">
            <v>Russia</v>
          </cell>
          <cell r="E891" t="str">
            <v xml:space="preserve">B2       </v>
          </cell>
        </row>
        <row r="892">
          <cell r="C892" t="str">
            <v>Public Bank (Hong Kong) Limited</v>
          </cell>
          <cell r="D892" t="str">
            <v>Hong Kong</v>
          </cell>
          <cell r="E892" t="str">
            <v xml:space="preserve">A3       </v>
          </cell>
        </row>
        <row r="893">
          <cell r="C893" t="str">
            <v>CRCAM Provence Cote d'Azur</v>
          </cell>
          <cell r="D893" t="str">
            <v>France</v>
          </cell>
          <cell r="E893" t="str">
            <v xml:space="preserve">A2       </v>
          </cell>
        </row>
        <row r="894">
          <cell r="C894" t="str">
            <v>Banco Paulista S.A.</v>
          </cell>
          <cell r="D894" t="str">
            <v>Brazil</v>
          </cell>
          <cell r="E894" t="str">
            <v xml:space="preserve">B2       </v>
          </cell>
        </row>
        <row r="895">
          <cell r="C895" t="str">
            <v>Banco Internacional de Costa Rica, S.A.</v>
          </cell>
          <cell r="D895" t="str">
            <v>Panama</v>
          </cell>
          <cell r="E895" t="str">
            <v xml:space="preserve">Ba1      </v>
          </cell>
        </row>
        <row r="896">
          <cell r="C896" t="str">
            <v>Banco Nacional de Costa Rica</v>
          </cell>
          <cell r="D896" t="str">
            <v>Costa Rica</v>
          </cell>
          <cell r="E896" t="str">
            <v xml:space="preserve">Baa3     </v>
          </cell>
        </row>
        <row r="897">
          <cell r="C897" t="str">
            <v>Banco de Costa Rica</v>
          </cell>
          <cell r="D897" t="str">
            <v>Costa Rica</v>
          </cell>
          <cell r="E897" t="str">
            <v xml:space="preserve">Baa3     </v>
          </cell>
        </row>
        <row r="898">
          <cell r="C898" t="str">
            <v>Trasta Komercbanka</v>
          </cell>
          <cell r="D898" t="str">
            <v>Latvia</v>
          </cell>
          <cell r="E898" t="str">
            <v xml:space="preserve">B3       </v>
          </cell>
        </row>
        <row r="899">
          <cell r="C899" t="str">
            <v>Raiffeisenlandesbank Niederoesterreich-Wien</v>
          </cell>
          <cell r="D899" t="str">
            <v>Austria</v>
          </cell>
          <cell r="E899" t="str">
            <v xml:space="preserve">A3       </v>
          </cell>
        </row>
        <row r="900">
          <cell r="C900" t="str">
            <v>Commercial Bank of Dubai PSC</v>
          </cell>
          <cell r="D900" t="str">
            <v>United Arab Emirates</v>
          </cell>
          <cell r="E900" t="str">
            <v xml:space="preserve">Baa1     </v>
          </cell>
        </row>
        <row r="901">
          <cell r="C901" t="str">
            <v>Banco Regional de Monterrey, S.A.</v>
          </cell>
          <cell r="D901" t="str">
            <v>Mexico</v>
          </cell>
          <cell r="E901" t="str">
            <v xml:space="preserve">Baa2     </v>
          </cell>
        </row>
        <row r="902">
          <cell r="C902" t="str">
            <v>PSA Finance Argentina Comp.Fin.S.A.</v>
          </cell>
          <cell r="D902" t="str">
            <v>Argentina</v>
          </cell>
          <cell r="E902" t="str">
            <v xml:space="preserve">Caa2     </v>
          </cell>
        </row>
        <row r="903">
          <cell r="C903" t="str">
            <v>African Bank Limited</v>
          </cell>
          <cell r="D903" t="str">
            <v>South Africa</v>
          </cell>
          <cell r="E903" t="str">
            <v xml:space="preserve">Caa2     </v>
          </cell>
        </row>
        <row r="904">
          <cell r="C904" t="str">
            <v>Ardshininvestbank CJSC</v>
          </cell>
          <cell r="D904" t="str">
            <v>Armenia</v>
          </cell>
          <cell r="E904" t="str">
            <v xml:space="preserve">Ba3      </v>
          </cell>
        </row>
        <row r="905">
          <cell r="C905" t="str">
            <v>Vietnam Bank for Industry and Trade</v>
          </cell>
          <cell r="D905" t="str">
            <v>Vietnam</v>
          </cell>
          <cell r="E905" t="str">
            <v xml:space="preserve">B2       </v>
          </cell>
        </row>
        <row r="906">
          <cell r="C906" t="str">
            <v>Petersburg Social Commercial Bank</v>
          </cell>
          <cell r="D906" t="str">
            <v>Russia</v>
          </cell>
          <cell r="E906" t="str">
            <v xml:space="preserve">B2       </v>
          </cell>
        </row>
        <row r="907">
          <cell r="C907" t="str">
            <v>ING Bank Eurasia</v>
          </cell>
          <cell r="D907" t="str">
            <v>Russia</v>
          </cell>
          <cell r="E907" t="str">
            <v xml:space="preserve">Baa2     </v>
          </cell>
        </row>
        <row r="908">
          <cell r="C908" t="str">
            <v>Toyota Compania Financiera de Argentina S.A.</v>
          </cell>
          <cell r="D908" t="str">
            <v>Argentina</v>
          </cell>
          <cell r="E908" t="str">
            <v xml:space="preserve">Caa2     </v>
          </cell>
        </row>
        <row r="909">
          <cell r="C909" t="str">
            <v>Alokabank Joint-Stock Commercial Bank</v>
          </cell>
          <cell r="D909" t="str">
            <v>Uzbekistan</v>
          </cell>
          <cell r="E909" t="str">
            <v xml:space="preserve">B2       </v>
          </cell>
        </row>
        <row r="910">
          <cell r="C910" t="str">
            <v>Ipoteka Bank</v>
          </cell>
          <cell r="D910" t="str">
            <v>Uzbekistan</v>
          </cell>
          <cell r="E910" t="str">
            <v xml:space="preserve">B2       </v>
          </cell>
        </row>
        <row r="911">
          <cell r="C911" t="str">
            <v>Corporate Commercial Bank AD</v>
          </cell>
          <cell r="D911" t="str">
            <v>Bulgaria</v>
          </cell>
          <cell r="E911" t="str">
            <v xml:space="preserve">Caa1     </v>
          </cell>
        </row>
        <row r="912">
          <cell r="C912" t="str">
            <v>Joint Stock Commercial Bank Avangard</v>
          </cell>
          <cell r="D912" t="str">
            <v>Russia</v>
          </cell>
          <cell r="E912" t="str">
            <v xml:space="preserve">B2       </v>
          </cell>
        </row>
        <row r="913">
          <cell r="C913" t="str">
            <v>Minsk Transit Bank</v>
          </cell>
          <cell r="D913" t="str">
            <v>Belarus</v>
          </cell>
          <cell r="E913" t="str">
            <v xml:space="preserve">Caa1     </v>
          </cell>
        </row>
        <row r="914">
          <cell r="C914" t="str">
            <v>Credins Bank Sh.a.</v>
          </cell>
          <cell r="D914" t="str">
            <v>Albania</v>
          </cell>
          <cell r="E914" t="str">
            <v xml:space="preserve">B2       </v>
          </cell>
        </row>
        <row r="915">
          <cell r="C915" t="str">
            <v>Turkiye Halk Bankasi A.S.</v>
          </cell>
          <cell r="D915" t="str">
            <v>Turkey</v>
          </cell>
          <cell r="E915" t="str">
            <v xml:space="preserve">Baa3     </v>
          </cell>
        </row>
        <row r="916">
          <cell r="C916" t="str">
            <v>Asian - Pacific Bank</v>
          </cell>
          <cell r="D916" t="str">
            <v>Russia</v>
          </cell>
          <cell r="E916" t="str">
            <v xml:space="preserve">B2       </v>
          </cell>
        </row>
        <row r="917">
          <cell r="C917" t="str">
            <v>Banco Pyme Ecofuturo S.A.</v>
          </cell>
          <cell r="D917" t="str">
            <v>Bolivia</v>
          </cell>
          <cell r="E917" t="str">
            <v xml:space="preserve">B2       </v>
          </cell>
        </row>
        <row r="918">
          <cell r="C918" t="str">
            <v>Banque Pictet &amp; Cie SA</v>
          </cell>
          <cell r="D918" t="str">
            <v>Switzerland</v>
          </cell>
          <cell r="E918" t="str">
            <v xml:space="preserve">Aa3      </v>
          </cell>
        </row>
        <row r="919">
          <cell r="C919" t="str">
            <v>Deutsche Kreditbank AG</v>
          </cell>
          <cell r="D919" t="str">
            <v>Germany</v>
          </cell>
          <cell r="E919" t="str">
            <v xml:space="preserve">Baa1     </v>
          </cell>
        </row>
        <row r="920">
          <cell r="C920" t="str">
            <v>Natixis Bank (ZAO)</v>
          </cell>
          <cell r="D920" t="str">
            <v>Russia</v>
          </cell>
          <cell r="E920" t="str">
            <v xml:space="preserve">Ba3      </v>
          </cell>
        </row>
        <row r="921">
          <cell r="C921" t="str">
            <v>Metallurgical Commercial Bank</v>
          </cell>
          <cell r="D921" t="str">
            <v>Russia</v>
          </cell>
          <cell r="E921" t="str">
            <v xml:space="preserve">B2       </v>
          </cell>
        </row>
        <row r="922">
          <cell r="C922" t="str">
            <v>CRCAM du Languedoc</v>
          </cell>
          <cell r="D922" t="str">
            <v>France</v>
          </cell>
          <cell r="E922" t="str">
            <v xml:space="preserve">A2       </v>
          </cell>
        </row>
        <row r="923">
          <cell r="C923" t="str">
            <v>CIBC Mellon Trust Company</v>
          </cell>
          <cell r="D923" t="str">
            <v>Canada</v>
          </cell>
          <cell r="E923" t="str">
            <v xml:space="preserve">A1       </v>
          </cell>
        </row>
        <row r="924">
          <cell r="C924" t="str">
            <v>Asaka Bank</v>
          </cell>
          <cell r="D924" t="str">
            <v>Uzbekistan</v>
          </cell>
          <cell r="E924" t="str">
            <v xml:space="preserve">B2       </v>
          </cell>
        </row>
        <row r="925">
          <cell r="C925" t="str">
            <v>Banco do Estado de Sergipe S.A.</v>
          </cell>
          <cell r="D925" t="str">
            <v>Brazil</v>
          </cell>
          <cell r="E925" t="str">
            <v xml:space="preserve">Ba2      </v>
          </cell>
        </row>
        <row r="926">
          <cell r="C926" t="str">
            <v>CRCAM Loire Haute-Loire</v>
          </cell>
          <cell r="D926" t="str">
            <v>France</v>
          </cell>
          <cell r="E926" t="str">
            <v xml:space="preserve">A2       </v>
          </cell>
        </row>
        <row r="927">
          <cell r="C927" t="str">
            <v>CRCAM de Guadeloupe</v>
          </cell>
          <cell r="D927" t="str">
            <v>France</v>
          </cell>
          <cell r="E927" t="str">
            <v xml:space="preserve">A2       </v>
          </cell>
        </row>
        <row r="928">
          <cell r="C928" t="str">
            <v>CRCAM de la Martinique et de la Guyane</v>
          </cell>
          <cell r="D928" t="str">
            <v>France</v>
          </cell>
          <cell r="E928" t="str">
            <v xml:space="preserve">A2       </v>
          </cell>
        </row>
        <row r="929">
          <cell r="C929" t="str">
            <v>CRCAM des Savoie</v>
          </cell>
          <cell r="D929" t="str">
            <v>France</v>
          </cell>
          <cell r="E929" t="str">
            <v xml:space="preserve">A2       </v>
          </cell>
        </row>
        <row r="930">
          <cell r="C930" t="str">
            <v>BPCE</v>
          </cell>
          <cell r="D930" t="str">
            <v>France</v>
          </cell>
          <cell r="E930" t="str">
            <v xml:space="preserve">A2       </v>
          </cell>
        </row>
        <row r="931">
          <cell r="C931" t="str">
            <v>Groupe BPCE</v>
          </cell>
          <cell r="D931" t="str">
            <v>France</v>
          </cell>
          <cell r="E931" t="str">
            <v xml:space="preserve">A2       </v>
          </cell>
        </row>
        <row r="932">
          <cell r="C932" t="str">
            <v>CRCAM du Centre-Ouest</v>
          </cell>
          <cell r="D932" t="str">
            <v>France</v>
          </cell>
          <cell r="E932" t="str">
            <v xml:space="preserve">A2       </v>
          </cell>
        </row>
        <row r="933">
          <cell r="C933" t="str">
            <v>CRCAM de Champagne Bourgogne</v>
          </cell>
          <cell r="D933" t="str">
            <v>France</v>
          </cell>
          <cell r="E933" t="str">
            <v xml:space="preserve">A2       </v>
          </cell>
        </row>
        <row r="934">
          <cell r="C934" t="str">
            <v>Banco Ve por Mas, S.A.</v>
          </cell>
          <cell r="D934" t="str">
            <v>Mexico</v>
          </cell>
          <cell r="E934" t="str">
            <v xml:space="preserve">Ba3      </v>
          </cell>
        </row>
        <row r="935">
          <cell r="C935" t="str">
            <v>Bank of Khanty-Mansiysk, JSC</v>
          </cell>
          <cell r="D935" t="str">
            <v>Russia</v>
          </cell>
          <cell r="E935" t="str">
            <v xml:space="preserve">Ba3      </v>
          </cell>
        </row>
        <row r="936">
          <cell r="C936" t="str">
            <v>Deutsche Bank SpA</v>
          </cell>
          <cell r="D936" t="str">
            <v>Italy</v>
          </cell>
          <cell r="E936" t="str">
            <v xml:space="preserve">Baa3     </v>
          </cell>
        </row>
        <row r="937">
          <cell r="C937" t="str">
            <v>Banco de la Provincia de Cordoba S.A.</v>
          </cell>
          <cell r="D937" t="str">
            <v>Argentina</v>
          </cell>
          <cell r="E937" t="str">
            <v xml:space="preserve">Caa2     </v>
          </cell>
        </row>
        <row r="938">
          <cell r="C938" t="str">
            <v>Sparebanken More</v>
          </cell>
          <cell r="D938" t="str">
            <v>Norway</v>
          </cell>
          <cell r="E938" t="str">
            <v xml:space="preserve">A3       </v>
          </cell>
        </row>
        <row r="939">
          <cell r="C939" t="str">
            <v>Bank of New York Mellon SA/NV (The)</v>
          </cell>
          <cell r="D939" t="str">
            <v>Belgium</v>
          </cell>
          <cell r="E939" t="str">
            <v xml:space="preserve">Aa2      </v>
          </cell>
        </row>
        <row r="940">
          <cell r="C940" t="str">
            <v>Emirates NBD PJSC</v>
          </cell>
          <cell r="D940" t="str">
            <v>United Arab Emirates</v>
          </cell>
          <cell r="E940" t="str">
            <v xml:space="preserve">Baa1     </v>
          </cell>
        </row>
        <row r="941">
          <cell r="C941" t="str">
            <v>Kommunalkredit Austria AG</v>
          </cell>
          <cell r="D941" t="str">
            <v>Austria</v>
          </cell>
          <cell r="E941" t="str">
            <v xml:space="preserve">Ba1      </v>
          </cell>
        </row>
        <row r="942">
          <cell r="C942" t="str">
            <v>OTP Bank (Russia), OJSC</v>
          </cell>
          <cell r="D942" t="str">
            <v>Russia</v>
          </cell>
          <cell r="E942" t="str">
            <v xml:space="preserve">Ba2      </v>
          </cell>
        </row>
        <row r="943">
          <cell r="C943" t="str">
            <v>First Niagara Bank, N.A.</v>
          </cell>
          <cell r="D943" t="str">
            <v>United States</v>
          </cell>
          <cell r="E943" t="str">
            <v xml:space="preserve">Baa3     </v>
          </cell>
        </row>
        <row r="944">
          <cell r="C944" t="str">
            <v>ABN AMRO Bank N.V.</v>
          </cell>
          <cell r="D944" t="str">
            <v>Netherlands</v>
          </cell>
          <cell r="E944" t="str">
            <v xml:space="preserve">A2       </v>
          </cell>
        </row>
        <row r="945">
          <cell r="C945" t="str">
            <v>Novikombank JSC Bank</v>
          </cell>
          <cell r="D945" t="str">
            <v>Russia</v>
          </cell>
          <cell r="E945" t="str">
            <v xml:space="preserve">B2       </v>
          </cell>
        </row>
        <row r="946">
          <cell r="C946" t="str">
            <v>HSBC Bank Canada</v>
          </cell>
          <cell r="D946" t="str">
            <v>Canada</v>
          </cell>
          <cell r="E946" t="str">
            <v xml:space="preserve">A1       </v>
          </cell>
        </row>
        <row r="947">
          <cell r="C947" t="str">
            <v>Allied Bank Limited</v>
          </cell>
          <cell r="D947" t="str">
            <v>Pakistan</v>
          </cell>
          <cell r="E947" t="str">
            <v xml:space="preserve">Caa2     </v>
          </cell>
        </row>
        <row r="948">
          <cell r="C948" t="str">
            <v>Bank of Singapore Limited</v>
          </cell>
          <cell r="D948" t="str">
            <v>Singapore</v>
          </cell>
          <cell r="E948" t="str">
            <v xml:space="preserve">Aa1      </v>
          </cell>
        </row>
        <row r="949">
          <cell r="C949" t="str">
            <v>Unibank CJSC</v>
          </cell>
          <cell r="D949" t="str">
            <v>Armenia</v>
          </cell>
          <cell r="E949" t="str">
            <v xml:space="preserve">B1       </v>
          </cell>
        </row>
        <row r="950">
          <cell r="C950" t="str">
            <v>BRB-Banco de Brasilia S.A.</v>
          </cell>
          <cell r="D950" t="str">
            <v>Brazil</v>
          </cell>
          <cell r="E950" t="str">
            <v xml:space="preserve">Ba3      </v>
          </cell>
        </row>
        <row r="951">
          <cell r="C951" t="str">
            <v>Saigon - Hanoi Commercial Joint Stock Bank</v>
          </cell>
          <cell r="D951" t="str">
            <v>Vietnam</v>
          </cell>
          <cell r="E951" t="str">
            <v xml:space="preserve">B3       </v>
          </cell>
        </row>
        <row r="952">
          <cell r="C952" t="str">
            <v>Getin Noble Bank S.A.</v>
          </cell>
          <cell r="D952" t="str">
            <v>Poland</v>
          </cell>
          <cell r="E952" t="str">
            <v xml:space="preserve">Ba2      </v>
          </cell>
        </row>
        <row r="953">
          <cell r="C953" t="str">
            <v>Tinkoff.Credit Systems</v>
          </cell>
          <cell r="D953" t="str">
            <v>Russia</v>
          </cell>
          <cell r="E953" t="str">
            <v xml:space="preserve">B2       </v>
          </cell>
        </row>
        <row r="954">
          <cell r="C954" t="str">
            <v>ING DiBa AG</v>
          </cell>
          <cell r="D954" t="str">
            <v>Germany</v>
          </cell>
          <cell r="E954" t="str">
            <v xml:space="preserve">A2       </v>
          </cell>
        </row>
        <row r="955">
          <cell r="C955" t="str">
            <v>Military Commercial Joint Stock Bank</v>
          </cell>
          <cell r="D955" t="str">
            <v>Vietnam</v>
          </cell>
          <cell r="E955" t="str">
            <v xml:space="preserve">B3       </v>
          </cell>
        </row>
        <row r="956">
          <cell r="C956" t="str">
            <v>Cooperativa Jesus Nazareno LTDA</v>
          </cell>
          <cell r="D956" t="str">
            <v>Bolivia</v>
          </cell>
          <cell r="E956" t="str">
            <v xml:space="preserve">B2       </v>
          </cell>
        </row>
        <row r="957">
          <cell r="C957" t="str">
            <v>Banco Pyme Los Andes Procredit. S.A.</v>
          </cell>
          <cell r="D957" t="str">
            <v>Bolivia</v>
          </cell>
          <cell r="E957" t="str">
            <v xml:space="preserve">B1       </v>
          </cell>
        </row>
        <row r="958">
          <cell r="C958" t="str">
            <v>Agrobank</v>
          </cell>
          <cell r="D958" t="str">
            <v>Uzbekistan</v>
          </cell>
          <cell r="E958" t="str">
            <v xml:space="preserve">Caa1     </v>
          </cell>
        </row>
        <row r="959">
          <cell r="C959" t="str">
            <v>NS Bank</v>
          </cell>
          <cell r="D959" t="str">
            <v>Russia</v>
          </cell>
          <cell r="E959" t="str">
            <v xml:space="preserve">B3       </v>
          </cell>
        </row>
        <row r="960">
          <cell r="C960" t="str">
            <v>Credito Emiliano SpA</v>
          </cell>
          <cell r="D960" t="str">
            <v>Italy</v>
          </cell>
          <cell r="E960" t="str">
            <v xml:space="preserve">Baa3     </v>
          </cell>
        </row>
        <row r="961">
          <cell r="C961" t="str">
            <v>Industrial &amp; Comm'l Bank of China (Macau) Ltd</v>
          </cell>
          <cell r="D961" t="str">
            <v>Macau</v>
          </cell>
          <cell r="E961" t="str">
            <v xml:space="preserve">A2       </v>
          </cell>
        </row>
        <row r="962">
          <cell r="C962" t="str">
            <v>Banco Alfa de Investimento S.A.</v>
          </cell>
          <cell r="D962" t="str">
            <v>Brazil</v>
          </cell>
          <cell r="E962" t="str">
            <v xml:space="preserve">Baa2     </v>
          </cell>
        </row>
        <row r="963">
          <cell r="C963" t="str">
            <v>Cassa Centrale Banca-Credito Coop d Nord Est</v>
          </cell>
          <cell r="D963" t="str">
            <v>Italy</v>
          </cell>
          <cell r="E963" t="str">
            <v xml:space="preserve">Baa3     </v>
          </cell>
        </row>
        <row r="964">
          <cell r="C964" t="str">
            <v>Cassa Centrale Raiffeisen dell'Alto Adige</v>
          </cell>
          <cell r="D964" t="str">
            <v>Italy</v>
          </cell>
          <cell r="E964" t="str">
            <v xml:space="preserve">Baa3     </v>
          </cell>
        </row>
        <row r="965">
          <cell r="C965" t="str">
            <v>Bankoa, S.A</v>
          </cell>
          <cell r="D965" t="str">
            <v>Spain</v>
          </cell>
          <cell r="E965" t="str">
            <v xml:space="preserve">Ba1      </v>
          </cell>
        </row>
        <row r="966">
          <cell r="C966" t="str">
            <v>United Arab Bank PJSC</v>
          </cell>
          <cell r="D966" t="str">
            <v>United Arab Emirates</v>
          </cell>
          <cell r="E966" t="str">
            <v xml:space="preserve">Baa1     </v>
          </cell>
        </row>
        <row r="967">
          <cell r="C967" t="str">
            <v>Bayerische Landesbank, (London Branch)</v>
          </cell>
          <cell r="D967" t="str">
            <v>United Kingdom</v>
          </cell>
          <cell r="E967" t="str">
            <v xml:space="preserve">A3       </v>
          </cell>
        </row>
        <row r="968">
          <cell r="C968" t="str">
            <v>SC Citadele Banka</v>
          </cell>
          <cell r="D968" t="str">
            <v>Latvia</v>
          </cell>
          <cell r="E968" t="str">
            <v xml:space="preserve">B2       </v>
          </cell>
        </row>
        <row r="969">
          <cell r="C969" t="str">
            <v>KLP Banken A/S</v>
          </cell>
          <cell r="D969" t="str">
            <v>Norway</v>
          </cell>
          <cell r="E969" t="str">
            <v xml:space="preserve">Baa1     </v>
          </cell>
        </row>
        <row r="970">
          <cell r="C970" t="str">
            <v>NOTA BANK</v>
          </cell>
          <cell r="D970" t="str">
            <v>Russia</v>
          </cell>
          <cell r="E970" t="str">
            <v xml:space="preserve">B2       </v>
          </cell>
        </row>
        <row r="971">
          <cell r="C971" t="str">
            <v>Banco do Brasil S.A. (Bolivia)</v>
          </cell>
          <cell r="D971" t="str">
            <v>Bolivia</v>
          </cell>
          <cell r="E971" t="str">
            <v xml:space="preserve">B1       </v>
          </cell>
        </row>
        <row r="972">
          <cell r="C972" t="str">
            <v>Kyongnam Bank</v>
          </cell>
          <cell r="D972" t="str">
            <v>Korea</v>
          </cell>
          <cell r="E972" t="str">
            <v xml:space="preserve">A3       </v>
          </cell>
        </row>
        <row r="973">
          <cell r="C973" t="str">
            <v>IBL Banca</v>
          </cell>
          <cell r="D973" t="str">
            <v>Italy</v>
          </cell>
          <cell r="E973" t="str">
            <v xml:space="preserve">B1       </v>
          </cell>
        </row>
        <row r="974">
          <cell r="C974" t="str">
            <v>Banco del Chubut S.A.</v>
          </cell>
          <cell r="D974" t="str">
            <v>Argentina</v>
          </cell>
          <cell r="E974" t="str">
            <v xml:space="preserve">Caa2     </v>
          </cell>
        </row>
        <row r="975">
          <cell r="C975" t="str">
            <v>Raiffeisen Bank International AG</v>
          </cell>
          <cell r="D975" t="str">
            <v>Austria</v>
          </cell>
          <cell r="E975" t="str">
            <v xml:space="preserve">A3       </v>
          </cell>
        </row>
        <row r="976">
          <cell r="C976" t="str">
            <v>Yes Bank Limited</v>
          </cell>
          <cell r="D976" t="str">
            <v>India</v>
          </cell>
          <cell r="E976" t="str">
            <v xml:space="preserve">Baa3     </v>
          </cell>
        </row>
        <row r="977">
          <cell r="C977" t="str">
            <v>Banca Popolare di Vicenza S.c.p.a.</v>
          </cell>
          <cell r="D977" t="str">
            <v>Italy</v>
          </cell>
          <cell r="E977" t="str">
            <v xml:space="preserve">Ba2      </v>
          </cell>
        </row>
        <row r="978">
          <cell r="C978" t="str">
            <v>Bank of Ireland (UK) Plc</v>
          </cell>
          <cell r="D978" t="str">
            <v>United Kingdom</v>
          </cell>
          <cell r="E978" t="str">
            <v xml:space="preserve">B1       </v>
          </cell>
        </row>
        <row r="979">
          <cell r="C979" t="str">
            <v>Raiffeisenbank, a.s.</v>
          </cell>
          <cell r="D979" t="str">
            <v>Czech Republic</v>
          </cell>
          <cell r="E979" t="str">
            <v xml:space="preserve">Baa3     </v>
          </cell>
        </row>
        <row r="980">
          <cell r="C980" t="str">
            <v>Banco Bilbao Vizcaya Argentaria Paraguay</v>
          </cell>
          <cell r="D980" t="str">
            <v>Paraguay</v>
          </cell>
          <cell r="E980" t="str">
            <v xml:space="preserve">Ba3      </v>
          </cell>
        </row>
        <row r="981">
          <cell r="C981" t="str">
            <v>Kiwibank Limited</v>
          </cell>
          <cell r="D981" t="str">
            <v>New Zealand</v>
          </cell>
          <cell r="E981" t="str">
            <v xml:space="preserve">Aa3      </v>
          </cell>
        </row>
        <row r="982">
          <cell r="C982" t="str">
            <v>CB Kuban Credit Ltd</v>
          </cell>
          <cell r="D982" t="str">
            <v>Russia</v>
          </cell>
          <cell r="E982" t="str">
            <v xml:space="preserve">B3       </v>
          </cell>
        </row>
        <row r="983">
          <cell r="C983" t="str">
            <v>OJSC Bank of Baku</v>
          </cell>
          <cell r="D983" t="str">
            <v>Azerbaijan</v>
          </cell>
          <cell r="E983" t="str">
            <v xml:space="preserve">B1       </v>
          </cell>
        </row>
        <row r="984">
          <cell r="C984" t="str">
            <v>Sparebanken Sor</v>
          </cell>
          <cell r="D984" t="str">
            <v>Norway</v>
          </cell>
          <cell r="E984" t="str">
            <v xml:space="preserve">A2       </v>
          </cell>
        </row>
        <row r="985">
          <cell r="C985" t="str">
            <v>OJSC XALQ BANK</v>
          </cell>
          <cell r="D985" t="str">
            <v>Azerbaijan</v>
          </cell>
          <cell r="E985" t="str">
            <v xml:space="preserve">B2       </v>
          </cell>
        </row>
        <row r="986">
          <cell r="C986" t="str">
            <v>Cordial Compania Financiera S.A.</v>
          </cell>
          <cell r="D986" t="str">
            <v>Argentina</v>
          </cell>
          <cell r="E986" t="str">
            <v xml:space="preserve">Caa2     </v>
          </cell>
        </row>
        <row r="987">
          <cell r="C987" t="str">
            <v>Banco de Servicios y Transacciones S.A.</v>
          </cell>
          <cell r="D987" t="str">
            <v>Argentina</v>
          </cell>
          <cell r="E987" t="str">
            <v xml:space="preserve">Caa2     </v>
          </cell>
        </row>
        <row r="988">
          <cell r="C988" t="str">
            <v>HYPO NOE Gruppe Bank AG</v>
          </cell>
          <cell r="D988" t="str">
            <v>Austria</v>
          </cell>
          <cell r="E988" t="str">
            <v xml:space="preserve">A3       </v>
          </cell>
        </row>
        <row r="989">
          <cell r="C989" t="str">
            <v>Compania Financiera Argentina S.A.</v>
          </cell>
          <cell r="D989" t="str">
            <v>Argentina</v>
          </cell>
          <cell r="E989" t="str">
            <v xml:space="preserve">Caa2     </v>
          </cell>
        </row>
        <row r="990">
          <cell r="C990" t="str">
            <v>Banco do Estado do Rio Grande do Sul S.A.</v>
          </cell>
          <cell r="D990" t="str">
            <v>Brazil</v>
          </cell>
          <cell r="E990" t="str">
            <v xml:space="preserve">Baa3     </v>
          </cell>
        </row>
        <row r="991">
          <cell r="C991" t="str">
            <v>Sparebanken Hedmark</v>
          </cell>
          <cell r="D991" t="str">
            <v>Norway</v>
          </cell>
          <cell r="E991" t="str">
            <v xml:space="preserve">A2       </v>
          </cell>
        </row>
        <row r="992">
          <cell r="C992" t="str">
            <v>Kwangju Bank Ltd.</v>
          </cell>
          <cell r="D992" t="str">
            <v>Korea</v>
          </cell>
          <cell r="E992" t="str">
            <v xml:space="preserve">A3       </v>
          </cell>
        </row>
        <row r="993">
          <cell r="C993" t="str">
            <v>Intesa Sanpaolo Spa, NY Branch</v>
          </cell>
          <cell r="D993" t="str">
            <v>United States</v>
          </cell>
          <cell r="E993" t="str">
            <v xml:space="preserve">Baa2     </v>
          </cell>
        </row>
        <row r="994">
          <cell r="C994" t="str">
            <v>Sasfin Bank Limited</v>
          </cell>
          <cell r="D994" t="str">
            <v>South Africa</v>
          </cell>
          <cell r="E994" t="str">
            <v xml:space="preserve">Ba3      </v>
          </cell>
        </row>
        <row r="995">
          <cell r="C995" t="str">
            <v>Rosenergobank</v>
          </cell>
          <cell r="D995" t="str">
            <v>Russia</v>
          </cell>
          <cell r="E995" t="str">
            <v xml:space="preserve">B3       </v>
          </cell>
        </row>
        <row r="996">
          <cell r="C996" t="str">
            <v>Banque Populaire des Alpes</v>
          </cell>
          <cell r="D996" t="str">
            <v>France</v>
          </cell>
          <cell r="E996" t="str">
            <v xml:space="preserve">A2       </v>
          </cell>
        </row>
        <row r="997">
          <cell r="C997" t="str">
            <v>Raiffeisen-Landesbank Steiermark AG</v>
          </cell>
          <cell r="D997" t="str">
            <v>Austria</v>
          </cell>
          <cell r="E997" t="str">
            <v xml:space="preserve">A3       </v>
          </cell>
        </row>
        <row r="998">
          <cell r="C998" t="str">
            <v>Banco Daycoval S.A.</v>
          </cell>
          <cell r="D998" t="str">
            <v>Brazil</v>
          </cell>
          <cell r="E998" t="str">
            <v xml:space="preserve">Baa3     </v>
          </cell>
        </row>
        <row r="999">
          <cell r="C999" t="str">
            <v>Bankia, S.A.</v>
          </cell>
          <cell r="D999" t="str">
            <v>Spain</v>
          </cell>
          <cell r="E999" t="str">
            <v xml:space="preserve">B1       </v>
          </cell>
        </row>
        <row r="1000">
          <cell r="C1000" t="str">
            <v>Sparebanken Sogn og Fjordane</v>
          </cell>
          <cell r="D1000" t="str">
            <v>Norway</v>
          </cell>
          <cell r="E1000" t="str">
            <v xml:space="preserve">A3       </v>
          </cell>
        </row>
        <row r="1001">
          <cell r="C1001" t="str">
            <v>Wilmington Trust, National Association</v>
          </cell>
          <cell r="D1001" t="str">
            <v>United States</v>
          </cell>
          <cell r="E1001" t="str">
            <v xml:space="preserve">A2       </v>
          </cell>
        </row>
        <row r="1002">
          <cell r="C1002" t="str">
            <v>Caixabank</v>
          </cell>
          <cell r="D1002" t="str">
            <v>Spain</v>
          </cell>
          <cell r="E1002" t="str">
            <v xml:space="preserve">Baa3     </v>
          </cell>
        </row>
        <row r="1003">
          <cell r="C1003" t="str">
            <v>InFinBank</v>
          </cell>
          <cell r="D1003" t="str">
            <v>Uzbekistan</v>
          </cell>
          <cell r="E1003" t="str">
            <v xml:space="preserve">B3       </v>
          </cell>
        </row>
        <row r="1004">
          <cell r="C1004" t="str">
            <v>Banca Popolare dell'Emilia Romagna s.c.a.r.l.</v>
          </cell>
          <cell r="D1004" t="str">
            <v>Italy</v>
          </cell>
          <cell r="E1004" t="str">
            <v xml:space="preserve">Ba3      </v>
          </cell>
        </row>
        <row r="1005">
          <cell r="C1005" t="str">
            <v>Royal Bank Of Scotland plc, Connecticut</v>
          </cell>
          <cell r="D1005" t="str">
            <v>United States</v>
          </cell>
          <cell r="E1005" t="str">
            <v xml:space="preserve">Baa1     </v>
          </cell>
        </row>
        <row r="1006">
          <cell r="C1006" t="str">
            <v>Royal Bank Of Scotland plc, Connecticut</v>
          </cell>
          <cell r="D1006" t="str">
            <v>United States</v>
          </cell>
          <cell r="E1006" t="str">
            <v xml:space="preserve">Baa1     </v>
          </cell>
        </row>
        <row r="1007">
          <cell r="C1007" t="str">
            <v>Maritime Bank</v>
          </cell>
          <cell r="D1007" t="str">
            <v>Russia</v>
          </cell>
          <cell r="E1007" t="str">
            <v xml:space="preserve">B3       </v>
          </cell>
        </row>
        <row r="1008">
          <cell r="C1008" t="str">
            <v>Raiffeisenlandesbank Vorarlberg</v>
          </cell>
          <cell r="D1008" t="str">
            <v>Austria</v>
          </cell>
          <cell r="E1008" t="str">
            <v xml:space="preserve">A3       </v>
          </cell>
        </row>
        <row r="1009">
          <cell r="C1009" t="str">
            <v>Groupe Credit Agricole</v>
          </cell>
          <cell r="D1009" t="str">
            <v>France</v>
          </cell>
          <cell r="E1009" t="str">
            <v xml:space="preserve">A2       </v>
          </cell>
        </row>
        <row r="1010">
          <cell r="C1010" t="str">
            <v>Liberbank</v>
          </cell>
          <cell r="D1010" t="str">
            <v>Spain</v>
          </cell>
          <cell r="E1010" t="str">
            <v xml:space="preserve">B1       </v>
          </cell>
        </row>
        <row r="1011">
          <cell r="C1011" t="str">
            <v>Debeka Bausparkasse AG</v>
          </cell>
          <cell r="D1011" t="str">
            <v>Germany</v>
          </cell>
          <cell r="E1011" t="str">
            <v xml:space="preserve">A3       </v>
          </cell>
        </row>
        <row r="1012">
          <cell r="C1012" t="str">
            <v>Catalunya Banc SA</v>
          </cell>
          <cell r="D1012" t="str">
            <v>Spain</v>
          </cell>
          <cell r="E1012" t="str">
            <v xml:space="preserve">B3       </v>
          </cell>
        </row>
        <row r="1013">
          <cell r="C1013" t="str">
            <v>NCG Banco S.A.</v>
          </cell>
          <cell r="D1013" t="str">
            <v>Spain</v>
          </cell>
          <cell r="E1013" t="str">
            <v xml:space="preserve">Caa1     </v>
          </cell>
        </row>
        <row r="1014">
          <cell r="C1014" t="str">
            <v>Ibercaja Banco SA</v>
          </cell>
          <cell r="D1014" t="str">
            <v>Spain</v>
          </cell>
          <cell r="E1014" t="str">
            <v xml:space="preserve">Ba3      </v>
          </cell>
        </row>
        <row r="1015">
          <cell r="C1015" t="str">
            <v>Volkswagen Bank, S.A.</v>
          </cell>
          <cell r="D1015" t="str">
            <v>Mexico</v>
          </cell>
          <cell r="E1015" t="str">
            <v xml:space="preserve">Ba2      </v>
          </cell>
        </row>
        <row r="1016">
          <cell r="C1016" t="str">
            <v>Banco Davivienda S.A.</v>
          </cell>
          <cell r="D1016" t="str">
            <v>Colombia</v>
          </cell>
          <cell r="E1016" t="str">
            <v xml:space="preserve">Baa3     </v>
          </cell>
        </row>
        <row r="1017">
          <cell r="C1017" t="str">
            <v>Hamkorbank</v>
          </cell>
          <cell r="D1017" t="str">
            <v>Uzbekistan</v>
          </cell>
          <cell r="E1017" t="str">
            <v xml:space="preserve">B2       </v>
          </cell>
        </row>
        <row r="1018">
          <cell r="C1018" t="str">
            <v>Asia Alliance Bank</v>
          </cell>
          <cell r="D1018" t="str">
            <v>Uzbekistan</v>
          </cell>
          <cell r="E1018" t="str">
            <v xml:space="preserve">B3       </v>
          </cell>
        </row>
        <row r="1019">
          <cell r="C1019" t="str">
            <v>SkandiaBanken AB</v>
          </cell>
          <cell r="D1019" t="str">
            <v>Sweden</v>
          </cell>
          <cell r="E1019" t="str">
            <v xml:space="preserve">A3       </v>
          </cell>
        </row>
        <row r="1020">
          <cell r="C1020" t="str">
            <v>Savdogar Bank</v>
          </cell>
          <cell r="D1020" t="str">
            <v>Uzbekistan</v>
          </cell>
          <cell r="E1020" t="str">
            <v xml:space="preserve">B2       </v>
          </cell>
        </row>
        <row r="1021">
          <cell r="C1021" t="str">
            <v>card complete Service Bank AG</v>
          </cell>
          <cell r="D1021" t="str">
            <v>Austria</v>
          </cell>
          <cell r="E1021" t="str">
            <v xml:space="preserve">Baa3     </v>
          </cell>
        </row>
        <row r="1022">
          <cell r="C1022" t="str">
            <v>IBA-Moscow</v>
          </cell>
          <cell r="D1022" t="str">
            <v>Russia</v>
          </cell>
          <cell r="E1022" t="str">
            <v xml:space="preserve">B3       </v>
          </cell>
        </row>
        <row r="1023">
          <cell r="C1023" t="str">
            <v>Bank AlBilad</v>
          </cell>
          <cell r="D1023" t="str">
            <v>Saudi Arabia</v>
          </cell>
          <cell r="E1023" t="str">
            <v xml:space="preserve">A2       </v>
          </cell>
        </row>
        <row r="1024">
          <cell r="C1024" t="str">
            <v>Axa Bank Europe</v>
          </cell>
          <cell r="D1024" t="str">
            <v>Belgium</v>
          </cell>
          <cell r="E1024" t="str">
            <v xml:space="preserve">A2       </v>
          </cell>
        </row>
        <row r="1025">
          <cell r="C1025" t="str">
            <v>Banco Psa Finance Brasil S.A.</v>
          </cell>
          <cell r="D1025" t="str">
            <v>Brazil</v>
          </cell>
          <cell r="E1025" t="str">
            <v xml:space="preserve">Ba2      </v>
          </cell>
        </row>
        <row r="1026">
          <cell r="C1026" t="str">
            <v>Banco CEISS</v>
          </cell>
          <cell r="D1026" t="str">
            <v>Spain</v>
          </cell>
          <cell r="E1026" t="str">
            <v xml:space="preserve">B2       </v>
          </cell>
        </row>
        <row r="1027">
          <cell r="C1027" t="str">
            <v>Unicaja Banco</v>
          </cell>
          <cell r="D1027" t="str">
            <v>Spain</v>
          </cell>
          <cell r="E1027" t="str">
            <v xml:space="preserve">Ba3      </v>
          </cell>
        </row>
        <row r="1028">
          <cell r="C1028" t="str">
            <v>StarBank</v>
          </cell>
          <cell r="D1028" t="str">
            <v>Russia</v>
          </cell>
          <cell r="E1028" t="str">
            <v xml:space="preserve">Caa3     </v>
          </cell>
        </row>
        <row r="1029">
          <cell r="C1029" t="str">
            <v>Banco Fortaleza S.A.</v>
          </cell>
          <cell r="D1029" t="str">
            <v>Bolivia</v>
          </cell>
          <cell r="E1029" t="str">
            <v xml:space="preserve">B2       </v>
          </cell>
        </row>
        <row r="1030">
          <cell r="C1030" t="str">
            <v>Banco Privado de Andorra</v>
          </cell>
          <cell r="D1030" t="str">
            <v>Andorra</v>
          </cell>
          <cell r="E1030" t="str">
            <v xml:space="preserve">Ba1      </v>
          </cell>
        </row>
        <row r="1031">
          <cell r="C1031" t="str">
            <v>Saigon Thuong Tin Commercial Joint-Stock Bank</v>
          </cell>
          <cell r="D1031" t="str">
            <v>Vietnam</v>
          </cell>
          <cell r="E1031" t="str">
            <v xml:space="preserve">B3       </v>
          </cell>
        </row>
        <row r="1032">
          <cell r="C1032" t="str">
            <v>Global Bank Corporation and Subsidiaries</v>
          </cell>
          <cell r="D1032" t="str">
            <v>Panama</v>
          </cell>
          <cell r="E1032" t="str">
            <v xml:space="preserve">Ba1      </v>
          </cell>
        </row>
        <row r="1033">
          <cell r="C1033" t="str">
            <v>iMoneyBank</v>
          </cell>
          <cell r="D1033" t="str">
            <v>Russia</v>
          </cell>
          <cell r="E1033" t="str">
            <v xml:space="preserve">B3       </v>
          </cell>
        </row>
        <row r="1034">
          <cell r="C1034" t="str">
            <v>NongHyup Bank</v>
          </cell>
          <cell r="D1034" t="str">
            <v>Korea</v>
          </cell>
          <cell r="E1034" t="str">
            <v xml:space="preserve">A1       </v>
          </cell>
        </row>
        <row r="1035">
          <cell r="C1035" t="str">
            <v>Hatton National Bank Ltd.</v>
          </cell>
          <cell r="D1035" t="str">
            <v>Sri Lanka</v>
          </cell>
          <cell r="E1035" t="str">
            <v xml:space="preserve">B2       </v>
          </cell>
        </row>
        <row r="1036">
          <cell r="C1036" t="str">
            <v>Bank of Ceylon</v>
          </cell>
          <cell r="D1036" t="str">
            <v>Sri Lanka</v>
          </cell>
          <cell r="E1036" t="str">
            <v xml:space="preserve">B2       </v>
          </cell>
        </row>
        <row r="1037">
          <cell r="C1037" t="str">
            <v>Derzhava</v>
          </cell>
          <cell r="D1037" t="str">
            <v>Russia</v>
          </cell>
          <cell r="E1037" t="str">
            <v xml:space="preserve">B3       </v>
          </cell>
        </row>
        <row r="1038">
          <cell r="C1038" t="str">
            <v>National Bank of Fujairah</v>
          </cell>
          <cell r="D1038" t="str">
            <v>United Arab Emirates</v>
          </cell>
          <cell r="E1038" t="str">
            <v xml:space="preserve">Baa1     </v>
          </cell>
        </row>
        <row r="1039">
          <cell r="C1039" t="str">
            <v>Banco Continental S.A.E.C.A.</v>
          </cell>
          <cell r="D1039" t="str">
            <v>Paraguay</v>
          </cell>
          <cell r="E1039" t="str">
            <v xml:space="preserve">Ba3      </v>
          </cell>
        </row>
        <row r="1040">
          <cell r="C1040" t="str">
            <v>Banco Original S.A.</v>
          </cell>
          <cell r="D1040" t="str">
            <v>Brazil</v>
          </cell>
          <cell r="E1040" t="str">
            <v xml:space="preserve">B1       </v>
          </cell>
        </row>
        <row r="1041">
          <cell r="C1041" t="str">
            <v>Banco Original do Agronegocio S.A.</v>
          </cell>
          <cell r="D1041" t="str">
            <v>Brazil</v>
          </cell>
          <cell r="E1041" t="str">
            <v xml:space="preserve">B1       </v>
          </cell>
        </row>
        <row r="1042">
          <cell r="C1042" t="str">
            <v>International Financial Club</v>
          </cell>
          <cell r="D1042" t="str">
            <v>Russia</v>
          </cell>
          <cell r="E1042" t="str">
            <v xml:space="preserve">B2       </v>
          </cell>
        </row>
        <row r="1043">
          <cell r="C1043" t="str">
            <v>Banco GNB Sudameris S.A.</v>
          </cell>
          <cell r="D1043" t="str">
            <v>Colombia</v>
          </cell>
          <cell r="E1043" t="str">
            <v xml:space="preserve">Ba1      </v>
          </cell>
        </row>
        <row r="1044">
          <cell r="C1044" t="str">
            <v>OJSC Bank Eskhata</v>
          </cell>
          <cell r="D1044" t="str">
            <v>Tajikistan</v>
          </cell>
          <cell r="E1044" t="str">
            <v xml:space="preserve">Caa2     </v>
          </cell>
        </row>
        <row r="1045">
          <cell r="C1045" t="str">
            <v>Helgeland Sparebank</v>
          </cell>
          <cell r="D1045" t="str">
            <v>Norway</v>
          </cell>
          <cell r="E1045" t="str">
            <v xml:space="preserve">Baa2     </v>
          </cell>
        </row>
        <row r="1046">
          <cell r="C1046" t="str">
            <v>UniCredit Bank Czech Republic and Slovakia</v>
          </cell>
          <cell r="D1046" t="str">
            <v>Czech Republic</v>
          </cell>
          <cell r="E1046" t="str">
            <v xml:space="preserve">Baa3     </v>
          </cell>
        </row>
        <row r="1047">
          <cell r="C1047" t="str">
            <v>Ipak Yuli Bank</v>
          </cell>
          <cell r="D1047" t="str">
            <v>Uzbekistan</v>
          </cell>
          <cell r="E1047" t="str">
            <v xml:space="preserve">B2       </v>
          </cell>
        </row>
        <row r="1048">
          <cell r="C1048" t="str">
            <v>Banco Amambay S.A.</v>
          </cell>
          <cell r="D1048" t="str">
            <v>Paraguay</v>
          </cell>
          <cell r="E1048" t="str">
            <v xml:space="preserve">B1       </v>
          </cell>
        </row>
        <row r="1049">
          <cell r="C1049" t="str">
            <v>Texas Capital Bank, National Association</v>
          </cell>
          <cell r="D1049" t="str">
            <v>United States</v>
          </cell>
          <cell r="E1049" t="str">
            <v xml:space="preserve">Baa2     </v>
          </cell>
        </row>
        <row r="1050">
          <cell r="C1050" t="str">
            <v>Uzbek-Turkish Bank</v>
          </cell>
          <cell r="D1050" t="str">
            <v>Uzbekistan</v>
          </cell>
          <cell r="E1050" t="str">
            <v xml:space="preserve">B2       </v>
          </cell>
        </row>
        <row r="1051">
          <cell r="C1051" t="str">
            <v>Jeju Bank</v>
          </cell>
          <cell r="D1051" t="str">
            <v>Korea</v>
          </cell>
          <cell r="E1051" t="str">
            <v xml:space="preserve">A3       </v>
          </cell>
        </row>
        <row r="1052">
          <cell r="C1052" t="str">
            <v>BankUnited, National Association</v>
          </cell>
          <cell r="D1052" t="str">
            <v>United States</v>
          </cell>
          <cell r="E1052" t="str">
            <v xml:space="preserve">Baa3     </v>
          </cell>
        </row>
        <row r="1053">
          <cell r="C1053" t="str">
            <v>Banque Edel SNC</v>
          </cell>
          <cell r="D1053" t="str">
            <v>France</v>
          </cell>
          <cell r="E1053" t="str">
            <v xml:space="preserve">A2       </v>
          </cell>
        </row>
        <row r="1054">
          <cell r="C1054" t="str">
            <v>CECABANK S.A.</v>
          </cell>
          <cell r="D1054" t="str">
            <v>Spain</v>
          </cell>
          <cell r="E1054" t="str">
            <v xml:space="preserve">Ba3      </v>
          </cell>
        </row>
        <row r="1055">
          <cell r="C1055" t="str">
            <v>Autotorgbank</v>
          </cell>
          <cell r="D1055" t="str">
            <v>Russia</v>
          </cell>
          <cell r="E1055" t="str">
            <v xml:space="preserve">B3       </v>
          </cell>
        </row>
        <row r="1056">
          <cell r="C1056" t="str">
            <v>Caja Rurales Unidas</v>
          </cell>
          <cell r="D1056" t="str">
            <v>Spain</v>
          </cell>
          <cell r="E1056" t="str">
            <v xml:space="preserve">Caa1     </v>
          </cell>
        </row>
        <row r="1057">
          <cell r="C1057" t="str">
            <v>Bank Hapoalim BM, New York Branch (uninsured)</v>
          </cell>
          <cell r="D1057" t="str">
            <v>United States</v>
          </cell>
          <cell r="E1057" t="str">
            <v xml:space="preserve">A2       </v>
          </cell>
        </row>
        <row r="1058">
          <cell r="C1058" t="str">
            <v>Banco de Reservas de la Republica Dominicana</v>
          </cell>
          <cell r="D1058" t="str">
            <v>Dominican Republic</v>
          </cell>
          <cell r="E1058" t="str">
            <v xml:space="preserve">B2       </v>
          </cell>
        </row>
        <row r="1059">
          <cell r="C1059" t="str">
            <v>Raiffeisenverband Salzburg</v>
          </cell>
          <cell r="D1059" t="str">
            <v>Austria</v>
          </cell>
          <cell r="E1059" t="str">
            <v xml:space="preserve">A3       </v>
          </cell>
        </row>
        <row r="1060">
          <cell r="C1060" t="str">
            <v>Fana Sparebank</v>
          </cell>
          <cell r="D1060" t="str">
            <v>Norway</v>
          </cell>
          <cell r="E1060" t="str">
            <v xml:space="preserve">Baa2     </v>
          </cell>
        </row>
        <row r="1061">
          <cell r="C1061" t="str">
            <v>Finprombank</v>
          </cell>
          <cell r="D1061" t="str">
            <v>Russia</v>
          </cell>
          <cell r="E1061" t="str">
            <v xml:space="preserve">B3       </v>
          </cell>
        </row>
        <row r="1062">
          <cell r="C1062" t="str">
            <v>ING Bank A.S. (Turkey)</v>
          </cell>
          <cell r="D1062" t="str">
            <v>Turkey</v>
          </cell>
          <cell r="E1062" t="str">
            <v xml:space="preserve">Baa3     </v>
          </cell>
        </row>
        <row r="1063">
          <cell r="C1063" t="str">
            <v>Banco de Corrientes S.A.</v>
          </cell>
          <cell r="D1063" t="str">
            <v>Argentina</v>
          </cell>
          <cell r="E1063" t="str">
            <v xml:space="preserve">Caa2     </v>
          </cell>
        </row>
        <row r="1064">
          <cell r="C1064" t="str">
            <v>Banco de los Trabajadores</v>
          </cell>
          <cell r="D1064" t="str">
            <v>Guatemala</v>
          </cell>
          <cell r="E1064" t="str">
            <v xml:space="preserve">Ba3      </v>
          </cell>
        </row>
        <row r="1065">
          <cell r="C1065" t="str">
            <v>Banco Regional S.A.E.C.A.</v>
          </cell>
          <cell r="D1065" t="str">
            <v>Paraguay</v>
          </cell>
          <cell r="E1065" t="str">
            <v xml:space="preserve">Ba3      </v>
          </cell>
        </row>
        <row r="1066">
          <cell r="C1066" t="str">
            <v>Members Equity Bank Limited</v>
          </cell>
          <cell r="D1066" t="str">
            <v>Australia</v>
          </cell>
          <cell r="E1066" t="str">
            <v xml:space="preserve">A3       </v>
          </cell>
        </row>
        <row r="1067">
          <cell r="C1067" t="str">
            <v>Amsterdam Trade Bank N.V.</v>
          </cell>
          <cell r="D1067" t="str">
            <v>Netherlands</v>
          </cell>
          <cell r="E1067" t="str">
            <v xml:space="preserve">Ba2      </v>
          </cell>
        </row>
        <row r="1068">
          <cell r="C1068" t="str">
            <v>Victoria Teachers Mutual Bank</v>
          </cell>
          <cell r="D1068" t="str">
            <v>Australia</v>
          </cell>
          <cell r="E1068" t="str">
            <v xml:space="preserve">Baa1     </v>
          </cell>
        </row>
        <row r="1069">
          <cell r="C1069" t="str">
            <v>VTB Bank (Deutschland) AG</v>
          </cell>
          <cell r="D1069" t="str">
            <v>Germany</v>
          </cell>
          <cell r="E1069" t="str">
            <v xml:space="preserve">Ba1      </v>
          </cell>
        </row>
        <row r="1070">
          <cell r="C1070" t="str">
            <v>Bank of Shanghai Co., Ltd.</v>
          </cell>
          <cell r="D1070" t="str">
            <v>China</v>
          </cell>
          <cell r="E1070" t="str">
            <v xml:space="preserve">Baa3     </v>
          </cell>
        </row>
        <row r="1071">
          <cell r="C1071" t="str">
            <v>Vietnam Prosperity Jt. Stk. Commercial Bank</v>
          </cell>
          <cell r="D1071" t="str">
            <v>Vietnam</v>
          </cell>
          <cell r="E1071" t="str">
            <v xml:space="preserve">B3       </v>
          </cell>
        </row>
        <row r="1072">
          <cell r="C1072" t="str">
            <v>KDB Asia Ltd.</v>
          </cell>
          <cell r="D1072" t="str">
            <v>Hong Kong</v>
          </cell>
          <cell r="E1072" t="str">
            <v xml:space="preserve">Aa3      </v>
          </cell>
        </row>
        <row r="1073">
          <cell r="C1073" t="str">
            <v>First National Bank of Pennsylvania</v>
          </cell>
          <cell r="D1073" t="str">
            <v>United States</v>
          </cell>
          <cell r="E1073" t="str">
            <v xml:space="preserve">Baa2     </v>
          </cell>
        </row>
        <row r="1074">
          <cell r="C1074" t="str">
            <v>Banco do Estado do Para S.A.</v>
          </cell>
          <cell r="D1074" t="str">
            <v>Brazil</v>
          </cell>
          <cell r="E1074" t="str">
            <v xml:space="preserve">Ba3      </v>
          </cell>
        </row>
        <row r="1075">
          <cell r="C1075" t="str">
            <v>CIMB Islamic Bank Berhad</v>
          </cell>
          <cell r="D1075" t="str">
            <v>Malaysia</v>
          </cell>
          <cell r="E1075" t="str">
            <v xml:space="preserve">A3       </v>
          </cell>
        </row>
        <row r="1076">
          <cell r="C1076" t="str">
            <v>Banco Angolano de Investimentos, S.A.</v>
          </cell>
          <cell r="D1076" t="str">
            <v>Angola</v>
          </cell>
          <cell r="E1076" t="str">
            <v xml:space="preserve">Ba3      </v>
          </cell>
        </row>
        <row r="1077">
          <cell r="C1077" t="str">
            <v>CIMB Thai Bank Public Company Limited</v>
          </cell>
          <cell r="D1077" t="str">
            <v>Thailand</v>
          </cell>
          <cell r="E1077" t="str">
            <v xml:space="preserve">Baa2     </v>
          </cell>
        </row>
        <row r="1078">
          <cell r="C1078" t="str">
            <v>AS Expobank</v>
          </cell>
          <cell r="D1078" t="str">
            <v>Latvia</v>
          </cell>
          <cell r="E1078" t="str">
            <v xml:space="preserve">B1       </v>
          </cell>
        </row>
        <row r="1079">
          <cell r="C1079" t="str">
            <v>Berliner Sparkasse</v>
          </cell>
          <cell r="D1079" t="str">
            <v>Germany</v>
          </cell>
          <cell r="E1079" t="str">
            <v xml:space="preserve">A1       </v>
          </cell>
        </row>
        <row r="1080">
          <cell r="C1080" t="str">
            <v>Banco Mizuho do Brasil S.A.</v>
          </cell>
          <cell r="D1080" t="str">
            <v>Brazil</v>
          </cell>
          <cell r="E1080" t="str">
            <v xml:space="preserve">Baa2     </v>
          </cell>
        </row>
        <row r="1081">
          <cell r="C1081" t="str">
            <v>Goldman Sachs International Bank</v>
          </cell>
          <cell r="D1081" t="str">
            <v>United Kingdom</v>
          </cell>
          <cell r="E1081" t="str">
            <v xml:space="preserve">A2       </v>
          </cell>
        </row>
        <row r="1082">
          <cell r="C1082" t="str">
            <v>Banco Ford S.A.</v>
          </cell>
          <cell r="D1082" t="str">
            <v>Brazil</v>
          </cell>
          <cell r="E1082" t="str">
            <v xml:space="preserve">Ba2      </v>
          </cell>
        </row>
        <row r="1083">
          <cell r="C1083" t="str">
            <v>Rawbank</v>
          </cell>
          <cell r="D1083" t="str">
            <v>Democratic Republic of the Congo</v>
          </cell>
          <cell r="E1083" t="str">
            <v xml:space="preserve">Caa1     </v>
          </cell>
        </row>
        <row r="1084">
          <cell r="C1084" t="str">
            <v>Novo Banco, S.A.</v>
          </cell>
          <cell r="D1084" t="str">
            <v>Portugal</v>
          </cell>
          <cell r="E1084" t="str">
            <v xml:space="preserve">B2       </v>
          </cell>
        </row>
        <row r="1085">
          <cell r="C1085" t="str">
            <v>VTB Bank (Armenia)</v>
          </cell>
          <cell r="D1085" t="str">
            <v>Armenia</v>
          </cell>
          <cell r="E1085" t="str">
            <v xml:space="preserve">Ba3      </v>
          </cell>
        </row>
        <row r="1086">
          <cell r="C1086" t="str">
            <v>Novo Banco S.A., Luxembourg Branch</v>
          </cell>
          <cell r="D1086" t="str">
            <v>Luxembourg</v>
          </cell>
          <cell r="E1086" t="str">
            <v xml:space="preserve">B2       </v>
          </cell>
        </row>
        <row r="1087">
          <cell r="C1087" t="str">
            <v>Novo Banco, S.A., Madeira Branch</v>
          </cell>
          <cell r="D1087" t="str">
            <v>Portugal</v>
          </cell>
          <cell r="E1087" t="str">
            <v xml:space="preserve">B2       </v>
          </cell>
        </row>
      </sheetData>
      <sheetData sheetId="4">
        <row r="1">
          <cell r="C1" t="str">
            <v>Organization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>
        <row r="1">
          <cell r="B1" t="str">
            <v>BFSR</v>
          </cell>
          <cell r="C1" t="str">
            <v>BFSR Num</v>
          </cell>
        </row>
        <row r="2">
          <cell r="B2" t="str">
            <v>A</v>
          </cell>
          <cell r="C2">
            <v>13</v>
          </cell>
          <cell r="G2" t="str">
            <v>Aaa</v>
          </cell>
          <cell r="H2">
            <v>21</v>
          </cell>
          <cell r="L2" t="str">
            <v xml:space="preserve">Aaa      </v>
          </cell>
          <cell r="M2">
            <v>21</v>
          </cell>
        </row>
        <row r="3">
          <cell r="B3" t="str">
            <v>A-</v>
          </cell>
          <cell r="C3">
            <v>12</v>
          </cell>
          <cell r="G3" t="str">
            <v>Aa1</v>
          </cell>
          <cell r="H3">
            <v>20</v>
          </cell>
          <cell r="L3" t="str">
            <v xml:space="preserve">Aa1      </v>
          </cell>
          <cell r="M3">
            <v>20</v>
          </cell>
        </row>
        <row r="4">
          <cell r="B4" t="str">
            <v>B+</v>
          </cell>
          <cell r="C4">
            <v>11</v>
          </cell>
          <cell r="G4" t="str">
            <v>Aa2</v>
          </cell>
          <cell r="H4">
            <v>19</v>
          </cell>
          <cell r="L4" t="str">
            <v xml:space="preserve">Aa2      </v>
          </cell>
          <cell r="M4">
            <v>19</v>
          </cell>
        </row>
        <row r="5">
          <cell r="B5" t="str">
            <v>B</v>
          </cell>
          <cell r="C5">
            <v>10</v>
          </cell>
          <cell r="G5" t="str">
            <v>Aa3</v>
          </cell>
          <cell r="H5">
            <v>18</v>
          </cell>
          <cell r="L5" t="str">
            <v xml:space="preserve">Aa3      </v>
          </cell>
          <cell r="M5">
            <v>18</v>
          </cell>
        </row>
        <row r="6">
          <cell r="B6" t="str">
            <v>B-</v>
          </cell>
          <cell r="C6">
            <v>9</v>
          </cell>
          <cell r="G6" t="str">
            <v>A1</v>
          </cell>
          <cell r="H6">
            <v>17</v>
          </cell>
          <cell r="L6" t="str">
            <v xml:space="preserve">A1       </v>
          </cell>
          <cell r="M6">
            <v>17</v>
          </cell>
        </row>
        <row r="7">
          <cell r="B7" t="str">
            <v>C+</v>
          </cell>
          <cell r="C7">
            <v>8</v>
          </cell>
          <cell r="G7" t="str">
            <v>A2</v>
          </cell>
          <cell r="H7">
            <v>16</v>
          </cell>
          <cell r="L7" t="str">
            <v xml:space="preserve">A2       </v>
          </cell>
          <cell r="M7">
            <v>16</v>
          </cell>
        </row>
        <row r="8">
          <cell r="B8" t="str">
            <v>C</v>
          </cell>
          <cell r="C8">
            <v>7</v>
          </cell>
          <cell r="G8" t="str">
            <v>A3</v>
          </cell>
          <cell r="H8">
            <v>15</v>
          </cell>
          <cell r="L8" t="str">
            <v xml:space="preserve">A3       </v>
          </cell>
          <cell r="M8">
            <v>15</v>
          </cell>
        </row>
        <row r="9">
          <cell r="B9" t="str">
            <v>C-</v>
          </cell>
          <cell r="C9">
            <v>6</v>
          </cell>
          <cell r="G9" t="str">
            <v>Baa1</v>
          </cell>
          <cell r="H9">
            <v>14</v>
          </cell>
          <cell r="L9" t="str">
            <v xml:space="preserve">Baa1     </v>
          </cell>
          <cell r="M9">
            <v>14</v>
          </cell>
        </row>
        <row r="10">
          <cell r="B10" t="str">
            <v>D+</v>
          </cell>
          <cell r="C10">
            <v>5</v>
          </cell>
          <cell r="G10" t="str">
            <v>Baa2</v>
          </cell>
          <cell r="H10">
            <v>13</v>
          </cell>
          <cell r="L10" t="str">
            <v xml:space="preserve">Baa2     </v>
          </cell>
          <cell r="M10">
            <v>13</v>
          </cell>
        </row>
        <row r="11">
          <cell r="B11" t="str">
            <v>D</v>
          </cell>
          <cell r="C11">
            <v>4</v>
          </cell>
          <cell r="G11" t="str">
            <v>Baa3</v>
          </cell>
          <cell r="H11">
            <v>12</v>
          </cell>
          <cell r="L11" t="str">
            <v xml:space="preserve">Baa3     </v>
          </cell>
          <cell r="M11">
            <v>12</v>
          </cell>
        </row>
        <row r="12">
          <cell r="B12" t="str">
            <v>D-</v>
          </cell>
          <cell r="C12">
            <v>3</v>
          </cell>
          <cell r="G12" t="str">
            <v>Ba1</v>
          </cell>
          <cell r="H12">
            <v>11</v>
          </cell>
          <cell r="L12" t="str">
            <v xml:space="preserve">Ba1      </v>
          </cell>
          <cell r="M12">
            <v>11</v>
          </cell>
        </row>
        <row r="13">
          <cell r="B13" t="str">
            <v>E+</v>
          </cell>
          <cell r="C13">
            <v>2</v>
          </cell>
          <cell r="G13" t="str">
            <v>Ba2</v>
          </cell>
          <cell r="H13">
            <v>10</v>
          </cell>
          <cell r="L13" t="str">
            <v xml:space="preserve">Ba2      </v>
          </cell>
          <cell r="M13">
            <v>10</v>
          </cell>
        </row>
        <row r="14">
          <cell r="B14" t="str">
            <v>E</v>
          </cell>
          <cell r="C14">
            <v>1</v>
          </cell>
          <cell r="G14" t="str">
            <v>Ba3</v>
          </cell>
          <cell r="H14">
            <v>9</v>
          </cell>
          <cell r="L14" t="str">
            <v xml:space="preserve">Ba3      </v>
          </cell>
          <cell r="M14">
            <v>9</v>
          </cell>
        </row>
        <row r="15">
          <cell r="G15" t="str">
            <v>B1</v>
          </cell>
          <cell r="H15">
            <v>8</v>
          </cell>
          <cell r="L15" t="str">
            <v xml:space="preserve">B1       </v>
          </cell>
          <cell r="M15">
            <v>8</v>
          </cell>
        </row>
        <row r="16">
          <cell r="G16" t="str">
            <v>B2</v>
          </cell>
          <cell r="H16">
            <v>7</v>
          </cell>
          <cell r="L16" t="str">
            <v xml:space="preserve">B2       </v>
          </cell>
          <cell r="M16">
            <v>7</v>
          </cell>
        </row>
        <row r="17">
          <cell r="G17" t="str">
            <v>B3</v>
          </cell>
          <cell r="H17">
            <v>6</v>
          </cell>
          <cell r="L17" t="str">
            <v xml:space="preserve">B3       </v>
          </cell>
          <cell r="M17">
            <v>6</v>
          </cell>
        </row>
        <row r="18">
          <cell r="G18" t="str">
            <v>Caa1</v>
          </cell>
          <cell r="H18">
            <v>5</v>
          </cell>
          <cell r="L18" t="str">
            <v xml:space="preserve">Caa1     </v>
          </cell>
          <cell r="M18">
            <v>5</v>
          </cell>
        </row>
        <row r="19">
          <cell r="G19" t="str">
            <v>Caa2</v>
          </cell>
          <cell r="H19">
            <v>4</v>
          </cell>
          <cell r="L19" t="str">
            <v xml:space="preserve">Caa2     </v>
          </cell>
          <cell r="M19">
            <v>4</v>
          </cell>
        </row>
        <row r="20">
          <cell r="G20" t="str">
            <v>Caa3</v>
          </cell>
          <cell r="H20">
            <v>3</v>
          </cell>
          <cell r="L20" t="str">
            <v xml:space="preserve">Caa3     </v>
          </cell>
          <cell r="M20">
            <v>3</v>
          </cell>
        </row>
        <row r="21">
          <cell r="G21" t="str">
            <v>Ca</v>
          </cell>
          <cell r="H21">
            <v>2</v>
          </cell>
          <cell r="L21" t="str">
            <v xml:space="preserve">Ca       </v>
          </cell>
          <cell r="M21">
            <v>2</v>
          </cell>
        </row>
        <row r="22">
          <cell r="G22" t="str">
            <v>C</v>
          </cell>
          <cell r="H22">
            <v>1</v>
          </cell>
          <cell r="L22" t="str">
            <v xml:space="preserve">C      </v>
          </cell>
          <cell r="M22">
            <v>1</v>
          </cell>
        </row>
      </sheetData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Input"/>
      <sheetName val="raroc"/>
      <sheetName val="spread"/>
      <sheetName val="lgd"/>
      <sheetName val="cof"/>
      <sheetName val="leq"/>
      <sheetName val="expense"/>
    </sheetNames>
    <sheetDataSet>
      <sheetData sheetId="0" refreshError="1"/>
      <sheetData sheetId="1" refreshError="1">
        <row r="3">
          <cell r="B3">
            <v>5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1250000</v>
          </cell>
        </row>
        <row r="12">
          <cell r="B12">
            <v>3.5400000000000001E-2</v>
          </cell>
        </row>
        <row r="13">
          <cell r="B13">
            <v>1.77E-2</v>
          </cell>
        </row>
        <row r="14">
          <cell r="B14">
            <v>0.2</v>
          </cell>
        </row>
        <row r="18">
          <cell r="B18">
            <v>5.3999999999999999E-2</v>
          </cell>
        </row>
        <row r="19">
          <cell r="B19">
            <v>3.25</v>
          </cell>
        </row>
        <row r="20">
          <cell r="B20">
            <v>0.5</v>
          </cell>
        </row>
        <row r="21">
          <cell r="B21">
            <v>0.3</v>
          </cell>
        </row>
        <row r="22">
          <cell r="B22">
            <v>0.15</v>
          </cell>
        </row>
        <row r="23">
          <cell r="B23">
            <v>1.03</v>
          </cell>
        </row>
      </sheetData>
      <sheetData sheetId="2" refreshError="1"/>
      <sheetData sheetId="3" refreshError="1"/>
      <sheetData sheetId="4" refreshError="1">
        <row r="2">
          <cell r="B2">
            <v>0.27</v>
          </cell>
        </row>
        <row r="3">
          <cell r="B3">
            <v>0.39</v>
          </cell>
          <cell r="C3">
            <v>1.24</v>
          </cell>
        </row>
        <row r="4">
          <cell r="B4">
            <v>0.51</v>
          </cell>
          <cell r="C4">
            <v>1.43</v>
          </cell>
        </row>
        <row r="5">
          <cell r="B5">
            <v>0.55000000000000004</v>
          </cell>
          <cell r="C5">
            <v>1</v>
          </cell>
        </row>
        <row r="6">
          <cell r="B6">
            <v>0.52</v>
          </cell>
        </row>
        <row r="7">
          <cell r="B7">
            <v>0.63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39997558519241921"/>
  </sheetPr>
  <dimension ref="B4:F17"/>
  <sheetViews>
    <sheetView workbookViewId="0">
      <selection activeCell="D30" sqref="D30"/>
    </sheetView>
  </sheetViews>
  <sheetFormatPr defaultColWidth="9" defaultRowHeight="14.5"/>
  <cols>
    <col min="1" max="1" width="9" style="411"/>
    <col min="2" max="2" width="12.08984375" style="411" customWidth="1"/>
    <col min="3" max="3" width="8.08984375" style="411" customWidth="1"/>
    <col min="4" max="4" width="77.26953125" style="411" customWidth="1"/>
    <col min="5" max="5" width="17" style="411" customWidth="1"/>
    <col min="6" max="6" width="15" style="411" customWidth="1"/>
    <col min="7" max="16384" width="9" style="411"/>
  </cols>
  <sheetData>
    <row r="4" spans="2:6">
      <c r="B4" s="434" t="s">
        <v>434</v>
      </c>
      <c r="C4" s="434" t="s">
        <v>435</v>
      </c>
      <c r="D4" s="434" t="s">
        <v>436</v>
      </c>
      <c r="E4" s="434" t="s">
        <v>437</v>
      </c>
      <c r="F4" s="434" t="s">
        <v>438</v>
      </c>
    </row>
    <row r="5" spans="2:6">
      <c r="B5" s="439">
        <v>42795</v>
      </c>
      <c r="C5" s="435" t="s">
        <v>439</v>
      </c>
      <c r="D5" s="436" t="s">
        <v>440</v>
      </c>
      <c r="E5" s="436" t="s">
        <v>441</v>
      </c>
      <c r="F5" s="436"/>
    </row>
    <row r="6" spans="2:6" ht="25">
      <c r="B6" s="439">
        <v>43435</v>
      </c>
      <c r="C6" s="435" t="s">
        <v>442</v>
      </c>
      <c r="D6" s="437" t="s">
        <v>443</v>
      </c>
      <c r="E6" s="436"/>
      <c r="F6" s="436"/>
    </row>
    <row r="7" spans="2:6">
      <c r="B7" s="439">
        <v>43665</v>
      </c>
      <c r="C7" s="435" t="s">
        <v>467</v>
      </c>
      <c r="D7" s="438" t="s">
        <v>468</v>
      </c>
      <c r="E7" s="438" t="s">
        <v>469</v>
      </c>
      <c r="F7" s="438"/>
    </row>
    <row r="8" spans="2:6">
      <c r="B8" s="440">
        <v>43727</v>
      </c>
      <c r="C8" s="435" t="s">
        <v>470</v>
      </c>
      <c r="D8" s="438" t="s">
        <v>471</v>
      </c>
      <c r="E8" s="438" t="s">
        <v>472</v>
      </c>
      <c r="F8" s="438"/>
    </row>
    <row r="9" spans="2:6" ht="13.5" customHeight="1">
      <c r="B9" s="486">
        <v>44196</v>
      </c>
      <c r="C9" s="489">
        <v>5</v>
      </c>
      <c r="D9" s="475" t="s">
        <v>495</v>
      </c>
      <c r="E9" s="489" t="s">
        <v>505</v>
      </c>
      <c r="F9" s="412"/>
    </row>
    <row r="10" spans="2:6" ht="13.5" customHeight="1">
      <c r="B10" s="487"/>
      <c r="C10" s="490"/>
      <c r="D10" s="475" t="s">
        <v>496</v>
      </c>
      <c r="E10" s="490"/>
      <c r="F10" s="412"/>
    </row>
    <row r="11" spans="2:6" ht="13.5" customHeight="1">
      <c r="B11" s="487"/>
      <c r="C11" s="490"/>
      <c r="D11" s="475" t="s">
        <v>499</v>
      </c>
      <c r="E11" s="490"/>
      <c r="F11" s="412"/>
    </row>
    <row r="12" spans="2:6" ht="13.5" customHeight="1">
      <c r="B12" s="487"/>
      <c r="C12" s="490"/>
      <c r="D12" s="475" t="s">
        <v>500</v>
      </c>
      <c r="E12" s="490"/>
      <c r="F12" s="412"/>
    </row>
    <row r="13" spans="2:6" ht="13.5" customHeight="1">
      <c r="B13" s="487"/>
      <c r="C13" s="490"/>
      <c r="D13" s="475" t="s">
        <v>501</v>
      </c>
      <c r="E13" s="490"/>
      <c r="F13" s="412"/>
    </row>
    <row r="14" spans="2:6">
      <c r="B14" s="487"/>
      <c r="C14" s="490"/>
      <c r="D14" s="475" t="s">
        <v>502</v>
      </c>
      <c r="E14" s="490"/>
      <c r="F14" s="412"/>
    </row>
    <row r="15" spans="2:6" ht="13.5" customHeight="1">
      <c r="B15" s="487"/>
      <c r="C15" s="490"/>
      <c r="D15" s="475" t="s">
        <v>503</v>
      </c>
      <c r="E15" s="490"/>
      <c r="F15" s="412"/>
    </row>
    <row r="16" spans="2:6" ht="13.5" customHeight="1">
      <c r="B16" s="488"/>
      <c r="C16" s="491"/>
      <c r="D16" s="475" t="s">
        <v>504</v>
      </c>
      <c r="E16" s="491"/>
      <c r="F16" s="412"/>
    </row>
    <row r="17" spans="2:5">
      <c r="B17" s="478">
        <v>44231</v>
      </c>
      <c r="C17" s="411">
        <v>6</v>
      </c>
      <c r="D17" s="411" t="s">
        <v>506</v>
      </c>
      <c r="E17" s="411" t="s">
        <v>507</v>
      </c>
    </row>
  </sheetData>
  <mergeCells count="3">
    <mergeCell ref="B9:B16"/>
    <mergeCell ref="C9:C16"/>
    <mergeCell ref="E9:E16"/>
  </mergeCells>
  <phoneticPr fontId="16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8"/>
  <sheetViews>
    <sheetView workbookViewId="0">
      <selection activeCell="C14" sqref="C14"/>
    </sheetView>
  </sheetViews>
  <sheetFormatPr defaultColWidth="9.08984375" defaultRowHeight="14"/>
  <cols>
    <col min="1" max="1" width="4.453125" style="420" customWidth="1"/>
    <col min="2" max="2" width="34.6328125" style="421" customWidth="1"/>
    <col min="3" max="3" width="50.6328125" style="421" bestFit="1" customWidth="1"/>
    <col min="4" max="4" width="30.08984375" style="421" customWidth="1"/>
    <col min="5" max="5" width="18.36328125" style="421" customWidth="1"/>
    <col min="6" max="6" width="17" style="421" customWidth="1"/>
    <col min="7" max="16384" width="9.08984375" style="421"/>
  </cols>
  <sheetData>
    <row r="1" spans="1:8" ht="18" customHeight="1">
      <c r="B1" s="599" t="s">
        <v>444</v>
      </c>
      <c r="C1" s="599"/>
      <c r="D1" s="599"/>
      <c r="E1" s="599"/>
      <c r="F1" s="599"/>
    </row>
    <row r="2" spans="1:8">
      <c r="A2" s="422"/>
      <c r="B2" s="423"/>
      <c r="C2" s="423"/>
      <c r="D2" s="423"/>
      <c r="E2" s="423"/>
      <c r="F2" s="423"/>
      <c r="G2" s="423"/>
      <c r="H2" s="423"/>
    </row>
    <row r="3" spans="1:8">
      <c r="A3" s="424"/>
      <c r="B3" s="600" t="s">
        <v>445</v>
      </c>
      <c r="C3" s="600" t="s">
        <v>446</v>
      </c>
      <c r="D3" s="600" t="s">
        <v>447</v>
      </c>
      <c r="E3" s="600" t="s">
        <v>448</v>
      </c>
      <c r="F3" s="600"/>
      <c r="G3" s="423"/>
      <c r="H3" s="423"/>
    </row>
    <row r="4" spans="1:8" ht="28">
      <c r="A4" s="424"/>
      <c r="B4" s="600"/>
      <c r="C4" s="600"/>
      <c r="D4" s="600"/>
      <c r="E4" s="425" t="s">
        <v>449</v>
      </c>
      <c r="F4" s="425" t="s">
        <v>450</v>
      </c>
      <c r="G4" s="423"/>
      <c r="H4" s="423"/>
    </row>
    <row r="5" spans="1:8">
      <c r="A5" s="424"/>
      <c r="B5" s="601" t="s">
        <v>451</v>
      </c>
      <c r="C5" s="426" t="s">
        <v>452</v>
      </c>
      <c r="D5" s="427" t="s">
        <v>453</v>
      </c>
      <c r="E5" s="598" t="s">
        <v>454</v>
      </c>
      <c r="F5" s="598" t="s">
        <v>456</v>
      </c>
      <c r="G5" s="423"/>
      <c r="H5" s="423"/>
    </row>
    <row r="6" spans="1:8">
      <c r="A6" s="424"/>
      <c r="B6" s="601"/>
      <c r="C6" s="426" t="s">
        <v>457</v>
      </c>
      <c r="D6" s="427" t="s">
        <v>458</v>
      </c>
      <c r="E6" s="598"/>
      <c r="F6" s="598"/>
      <c r="G6" s="423"/>
      <c r="H6" s="423"/>
    </row>
    <row r="7" spans="1:8" ht="42">
      <c r="A7" s="424"/>
      <c r="B7" s="601"/>
      <c r="C7" s="426" t="s">
        <v>459</v>
      </c>
      <c r="D7" s="427" t="s">
        <v>460</v>
      </c>
      <c r="E7" s="598" t="s">
        <v>455</v>
      </c>
      <c r="F7" s="598"/>
      <c r="G7" s="423"/>
      <c r="H7" s="423"/>
    </row>
    <row r="8" spans="1:8">
      <c r="A8" s="424"/>
      <c r="B8" s="601"/>
      <c r="C8" s="426" t="s">
        <v>461</v>
      </c>
      <c r="D8" s="427" t="s">
        <v>462</v>
      </c>
      <c r="E8" s="598"/>
      <c r="F8" s="598"/>
      <c r="G8" s="423"/>
      <c r="H8" s="423"/>
    </row>
    <row r="9" spans="1:8">
      <c r="A9" s="423"/>
      <c r="B9" s="598" t="s">
        <v>463</v>
      </c>
      <c r="C9" s="426" t="s">
        <v>464</v>
      </c>
      <c r="D9" s="428" t="s">
        <v>465</v>
      </c>
      <c r="E9" s="598" t="s">
        <v>466</v>
      </c>
      <c r="F9" s="598"/>
      <c r="G9" s="423"/>
      <c r="H9" s="423"/>
    </row>
    <row r="10" spans="1:8" ht="42">
      <c r="A10" s="429"/>
      <c r="B10" s="598"/>
      <c r="C10" s="426" t="s">
        <v>459</v>
      </c>
      <c r="D10" s="428" t="s">
        <v>460</v>
      </c>
      <c r="E10" s="598"/>
      <c r="F10" s="598"/>
      <c r="G10" s="423"/>
      <c r="H10" s="423"/>
    </row>
    <row r="11" spans="1:8">
      <c r="A11" s="430"/>
      <c r="B11" s="598"/>
      <c r="C11" s="426" t="s">
        <v>461</v>
      </c>
      <c r="D11" s="428" t="s">
        <v>462</v>
      </c>
      <c r="E11" s="598"/>
      <c r="F11" s="598"/>
      <c r="G11" s="423"/>
      <c r="H11" s="423"/>
    </row>
    <row r="12" spans="1:8">
      <c r="A12" s="429"/>
      <c r="B12" s="423"/>
      <c r="C12" s="423"/>
      <c r="D12" s="423"/>
      <c r="E12" s="423"/>
      <c r="F12" s="423"/>
      <c r="G12" s="423"/>
      <c r="H12" s="423"/>
    </row>
    <row r="13" spans="1:8">
      <c r="A13" s="429"/>
      <c r="B13" s="429"/>
      <c r="C13" s="423"/>
      <c r="D13" s="423"/>
      <c r="E13" s="423"/>
      <c r="F13" s="423"/>
      <c r="G13" s="423"/>
      <c r="H13" s="423"/>
    </row>
    <row r="14" spans="1:8">
      <c r="A14" s="431"/>
      <c r="B14" s="432"/>
      <c r="C14" s="433"/>
      <c r="D14" s="433"/>
    </row>
    <row r="15" spans="1:8">
      <c r="A15" s="431"/>
      <c r="B15" s="432"/>
      <c r="C15" s="433"/>
      <c r="D15" s="433"/>
    </row>
    <row r="16" spans="1:8">
      <c r="A16" s="431"/>
      <c r="B16" s="432"/>
      <c r="C16" s="433"/>
      <c r="D16" s="433"/>
    </row>
    <row r="17" spans="1:4">
      <c r="A17" s="431"/>
      <c r="B17" s="432"/>
      <c r="C17" s="433"/>
      <c r="D17" s="433"/>
    </row>
    <row r="18" spans="1:4">
      <c r="A18" s="431"/>
      <c r="B18" s="432"/>
    </row>
  </sheetData>
  <mergeCells count="11">
    <mergeCell ref="B9:B11"/>
    <mergeCell ref="E9:F11"/>
    <mergeCell ref="B1:F1"/>
    <mergeCell ref="B3:B4"/>
    <mergeCell ref="C3:C4"/>
    <mergeCell ref="D3:D4"/>
    <mergeCell ref="E3:F3"/>
    <mergeCell ref="B5:B8"/>
    <mergeCell ref="E5:E6"/>
    <mergeCell ref="F5:F6"/>
    <mergeCell ref="E7:F8"/>
  </mergeCells>
  <phoneticPr fontId="16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43"/>
  <sheetViews>
    <sheetView topLeftCell="A19" zoomScale="48" zoomScaleNormal="48" workbookViewId="0">
      <selection activeCell="M27" sqref="A1:M27"/>
    </sheetView>
  </sheetViews>
  <sheetFormatPr defaultColWidth="9" defaultRowHeight="11.5"/>
  <cols>
    <col min="1" max="1" width="36.6328125" style="106" customWidth="1"/>
    <col min="2" max="2" width="16.6328125" style="107" customWidth="1"/>
    <col min="3" max="3" width="12.36328125" style="107" bestFit="1" customWidth="1"/>
    <col min="4" max="4" width="16.08984375" style="107" bestFit="1" customWidth="1"/>
    <col min="5" max="6" width="12.36328125" style="107" bestFit="1" customWidth="1"/>
    <col min="7" max="7" width="14.90625" style="107" bestFit="1" customWidth="1"/>
    <col min="8" max="9" width="12.36328125" style="107" bestFit="1" customWidth="1"/>
    <col min="10" max="10" width="13" style="107" bestFit="1" customWidth="1"/>
    <col min="11" max="11" width="9.08984375" style="107" bestFit="1" customWidth="1"/>
    <col min="12" max="12" width="12.6328125" style="107" bestFit="1" customWidth="1"/>
    <col min="13" max="13" width="8.36328125" style="107" bestFit="1" customWidth="1"/>
    <col min="14" max="14" width="9" style="26"/>
    <col min="15" max="15" width="31" style="27" customWidth="1"/>
    <col min="16" max="16" width="46.90625" style="26" bestFit="1" customWidth="1"/>
    <col min="17" max="16384" width="9" style="26"/>
  </cols>
  <sheetData>
    <row r="1" spans="1:16" ht="12" thickBot="1">
      <c r="A1" s="83"/>
      <c r="B1" s="606" t="s">
        <v>73</v>
      </c>
      <c r="C1" s="607"/>
      <c r="D1" s="608"/>
      <c r="E1" s="606" t="s">
        <v>74</v>
      </c>
      <c r="F1" s="607"/>
      <c r="G1" s="608"/>
      <c r="H1" s="606" t="s">
        <v>75</v>
      </c>
      <c r="I1" s="607"/>
      <c r="J1" s="608"/>
      <c r="K1" s="606" t="s">
        <v>76</v>
      </c>
      <c r="L1" s="607"/>
      <c r="M1" s="608"/>
      <c r="O1" s="603" t="s">
        <v>44</v>
      </c>
    </row>
    <row r="2" spans="1:16">
      <c r="A2" s="84"/>
      <c r="B2" s="85" t="s">
        <v>45</v>
      </c>
      <c r="C2" s="86" t="s">
        <v>51</v>
      </c>
      <c r="D2" s="87" t="s">
        <v>52</v>
      </c>
      <c r="E2" s="85" t="s">
        <v>45</v>
      </c>
      <c r="F2" s="86" t="s">
        <v>51</v>
      </c>
      <c r="G2" s="87" t="s">
        <v>52</v>
      </c>
      <c r="H2" s="85" t="s">
        <v>45</v>
      </c>
      <c r="I2" s="86" t="s">
        <v>51</v>
      </c>
      <c r="J2" s="87" t="s">
        <v>53</v>
      </c>
      <c r="K2" s="85" t="s">
        <v>45</v>
      </c>
      <c r="L2" s="86" t="s">
        <v>54</v>
      </c>
      <c r="M2" s="87" t="s">
        <v>46</v>
      </c>
      <c r="O2" s="604" t="s">
        <v>44</v>
      </c>
    </row>
    <row r="3" spans="1:16" ht="12" thickBot="1">
      <c r="A3" s="88" t="s">
        <v>44</v>
      </c>
      <c r="B3" s="89" t="s">
        <v>47</v>
      </c>
      <c r="C3" s="90" t="s">
        <v>99</v>
      </c>
      <c r="D3" s="91" t="s">
        <v>99</v>
      </c>
      <c r="E3" s="89" t="s">
        <v>47</v>
      </c>
      <c r="F3" s="90" t="s">
        <v>99</v>
      </c>
      <c r="G3" s="91" t="s">
        <v>99</v>
      </c>
      <c r="H3" s="89" t="s">
        <v>47</v>
      </c>
      <c r="I3" s="90" t="s">
        <v>99</v>
      </c>
      <c r="J3" s="91" t="s">
        <v>99</v>
      </c>
      <c r="K3" s="89" t="s">
        <v>48</v>
      </c>
      <c r="L3" s="90" t="s">
        <v>99</v>
      </c>
      <c r="M3" s="91" t="s">
        <v>99</v>
      </c>
      <c r="O3" s="605" t="s">
        <v>44</v>
      </c>
    </row>
    <row r="4" spans="1:16" ht="23">
      <c r="A4" s="92" t="s">
        <v>235</v>
      </c>
      <c r="B4" s="93"/>
      <c r="C4" s="94">
        <v>200000000</v>
      </c>
      <c r="D4" s="95"/>
      <c r="E4" s="96"/>
      <c r="F4" s="94">
        <v>5000000</v>
      </c>
      <c r="G4" s="95"/>
      <c r="H4" s="93"/>
      <c r="I4" s="94">
        <v>500000</v>
      </c>
      <c r="J4" s="95"/>
      <c r="K4" s="93"/>
      <c r="L4" s="94"/>
      <c r="M4" s="95"/>
      <c r="O4" s="33" t="s">
        <v>56</v>
      </c>
      <c r="P4" s="26" t="s">
        <v>190</v>
      </c>
    </row>
    <row r="5" spans="1:16" ht="23">
      <c r="A5" s="92" t="s">
        <v>236</v>
      </c>
      <c r="B5" s="96">
        <v>1000</v>
      </c>
      <c r="C5" s="97">
        <v>400000000</v>
      </c>
      <c r="D5" s="98"/>
      <c r="E5" s="96">
        <v>300</v>
      </c>
      <c r="F5" s="97">
        <v>20000000</v>
      </c>
      <c r="G5" s="98"/>
      <c r="H5" s="96">
        <v>20</v>
      </c>
      <c r="I5" s="97">
        <v>3000000</v>
      </c>
      <c r="J5" s="98"/>
      <c r="K5" s="99"/>
      <c r="L5" s="100"/>
      <c r="M5" s="98"/>
      <c r="O5" s="31" t="s">
        <v>57</v>
      </c>
      <c r="P5" s="26" t="s">
        <v>237</v>
      </c>
    </row>
    <row r="6" spans="1:16" ht="23">
      <c r="A6" s="92" t="s">
        <v>238</v>
      </c>
      <c r="B6" s="99"/>
      <c r="C6" s="97">
        <v>800000000</v>
      </c>
      <c r="D6" s="101">
        <v>800000000</v>
      </c>
      <c r="E6" s="99"/>
      <c r="F6" s="97">
        <v>60000000</v>
      </c>
      <c r="G6" s="101">
        <v>50000000</v>
      </c>
      <c r="H6" s="99"/>
      <c r="I6" s="97">
        <v>3000000</v>
      </c>
      <c r="J6" s="101">
        <v>3000000</v>
      </c>
      <c r="K6" s="99"/>
      <c r="L6" s="100"/>
      <c r="M6" s="98"/>
      <c r="O6" s="31" t="s">
        <v>58</v>
      </c>
      <c r="P6" s="26" t="s">
        <v>239</v>
      </c>
    </row>
    <row r="7" spans="1:16" ht="23">
      <c r="A7" s="92" t="s">
        <v>240</v>
      </c>
      <c r="B7" s="96">
        <v>200</v>
      </c>
      <c r="C7" s="97">
        <v>400000000</v>
      </c>
      <c r="D7" s="98"/>
      <c r="E7" s="96">
        <v>20</v>
      </c>
      <c r="F7" s="97">
        <v>50000000</v>
      </c>
      <c r="G7" s="98"/>
      <c r="H7" s="96">
        <v>5</v>
      </c>
      <c r="I7" s="97">
        <v>10000000</v>
      </c>
      <c r="J7" s="98"/>
      <c r="K7" s="99"/>
      <c r="L7" s="100"/>
      <c r="M7" s="98"/>
      <c r="O7" s="31" t="s">
        <v>59</v>
      </c>
      <c r="P7" s="26" t="s">
        <v>241</v>
      </c>
    </row>
    <row r="8" spans="1:16" ht="23">
      <c r="A8" s="92" t="s">
        <v>242</v>
      </c>
      <c r="B8" s="96">
        <v>300</v>
      </c>
      <c r="C8" s="97">
        <v>200000000</v>
      </c>
      <c r="D8" s="98"/>
      <c r="E8" s="96">
        <v>50</v>
      </c>
      <c r="F8" s="97">
        <v>5000000</v>
      </c>
      <c r="G8" s="98"/>
      <c r="H8" s="96">
        <v>10</v>
      </c>
      <c r="I8" s="97">
        <v>1000000</v>
      </c>
      <c r="J8" s="98"/>
      <c r="K8" s="99"/>
      <c r="L8" s="100"/>
      <c r="M8" s="98"/>
      <c r="O8" s="31" t="s">
        <v>60</v>
      </c>
      <c r="P8" s="26" t="s">
        <v>234</v>
      </c>
    </row>
    <row r="9" spans="1:16" ht="23">
      <c r="A9" s="92" t="s">
        <v>243</v>
      </c>
      <c r="B9" s="96">
        <v>1000</v>
      </c>
      <c r="C9" s="97">
        <v>300000000</v>
      </c>
      <c r="D9" s="98"/>
      <c r="E9" s="96">
        <v>300</v>
      </c>
      <c r="F9" s="97">
        <v>30000000</v>
      </c>
      <c r="G9" s="98"/>
      <c r="H9" s="96">
        <v>20</v>
      </c>
      <c r="I9" s="97">
        <v>2000000</v>
      </c>
      <c r="J9" s="98"/>
      <c r="K9" s="99"/>
      <c r="L9" s="100"/>
      <c r="M9" s="98"/>
      <c r="O9" s="31" t="s">
        <v>61</v>
      </c>
      <c r="P9" s="26" t="s">
        <v>244</v>
      </c>
    </row>
    <row r="10" spans="1:16" ht="23">
      <c r="A10" s="92" t="s">
        <v>245</v>
      </c>
      <c r="B10" s="96">
        <v>200</v>
      </c>
      <c r="C10" s="97">
        <v>300000000</v>
      </c>
      <c r="D10" s="98"/>
      <c r="E10" s="96">
        <v>100</v>
      </c>
      <c r="F10" s="97">
        <v>10000000</v>
      </c>
      <c r="G10" s="98"/>
      <c r="H10" s="96">
        <v>20</v>
      </c>
      <c r="I10" s="97">
        <v>1000000</v>
      </c>
      <c r="J10" s="98"/>
      <c r="K10" s="99"/>
      <c r="L10" s="100"/>
      <c r="M10" s="98"/>
      <c r="O10" s="31" t="s">
        <v>62</v>
      </c>
      <c r="P10" s="26" t="s">
        <v>246</v>
      </c>
    </row>
    <row r="11" spans="1:16" ht="23">
      <c r="A11" s="92" t="s">
        <v>247</v>
      </c>
      <c r="B11" s="96">
        <v>1000</v>
      </c>
      <c r="C11" s="97">
        <v>300000000</v>
      </c>
      <c r="D11" s="98"/>
      <c r="E11" s="96">
        <v>300</v>
      </c>
      <c r="F11" s="97">
        <v>20000000</v>
      </c>
      <c r="G11" s="98"/>
      <c r="H11" s="96">
        <v>20</v>
      </c>
      <c r="I11" s="97">
        <v>1000000</v>
      </c>
      <c r="J11" s="98"/>
      <c r="K11" s="99"/>
      <c r="L11" s="100"/>
      <c r="M11" s="98"/>
      <c r="O11" s="31" t="s">
        <v>63</v>
      </c>
      <c r="P11" s="26" t="s">
        <v>248</v>
      </c>
    </row>
    <row r="12" spans="1:16" ht="23">
      <c r="A12" s="92" t="s">
        <v>249</v>
      </c>
      <c r="B12" s="96">
        <v>300</v>
      </c>
      <c r="C12" s="97">
        <v>100000000</v>
      </c>
      <c r="D12" s="98"/>
      <c r="E12" s="96">
        <v>100</v>
      </c>
      <c r="F12" s="97">
        <v>20000000</v>
      </c>
      <c r="G12" s="98"/>
      <c r="H12" s="96">
        <v>10</v>
      </c>
      <c r="I12" s="97">
        <v>1000000</v>
      </c>
      <c r="J12" s="98"/>
      <c r="K12" s="99"/>
      <c r="L12" s="100"/>
      <c r="M12" s="98"/>
      <c r="O12" s="31" t="s">
        <v>64</v>
      </c>
      <c r="P12" s="26" t="s">
        <v>250</v>
      </c>
    </row>
    <row r="13" spans="1:16" ht="23">
      <c r="A13" s="92" t="s">
        <v>251</v>
      </c>
      <c r="B13" s="96">
        <v>300</v>
      </c>
      <c r="C13" s="97">
        <v>100000000</v>
      </c>
      <c r="D13" s="98"/>
      <c r="E13" s="96">
        <v>100</v>
      </c>
      <c r="F13" s="97">
        <v>20000000</v>
      </c>
      <c r="G13" s="98"/>
      <c r="H13" s="96">
        <v>10</v>
      </c>
      <c r="I13" s="97">
        <v>1000000</v>
      </c>
      <c r="J13" s="98"/>
      <c r="K13" s="99"/>
      <c r="L13" s="100"/>
      <c r="M13" s="98"/>
      <c r="O13" s="31" t="s">
        <v>65</v>
      </c>
      <c r="P13" s="26" t="s">
        <v>252</v>
      </c>
    </row>
    <row r="14" spans="1:16" ht="23">
      <c r="A14" s="92" t="s">
        <v>253</v>
      </c>
      <c r="B14" s="96">
        <v>2000</v>
      </c>
      <c r="C14" s="97">
        <v>1000000000</v>
      </c>
      <c r="D14" s="98"/>
      <c r="E14" s="96">
        <v>100</v>
      </c>
      <c r="F14" s="97">
        <v>10000000</v>
      </c>
      <c r="G14" s="98"/>
      <c r="H14" s="96">
        <v>10</v>
      </c>
      <c r="I14" s="97">
        <v>1000000</v>
      </c>
      <c r="J14" s="98"/>
      <c r="K14" s="99"/>
      <c r="L14" s="100"/>
      <c r="M14" s="98"/>
      <c r="O14" s="31" t="s">
        <v>66</v>
      </c>
      <c r="P14" s="26" t="s">
        <v>254</v>
      </c>
    </row>
    <row r="15" spans="1:16" ht="23">
      <c r="A15" s="92" t="s">
        <v>255</v>
      </c>
      <c r="B15" s="96">
        <v>300</v>
      </c>
      <c r="C15" s="97">
        <v>100000000</v>
      </c>
      <c r="D15" s="98"/>
      <c r="E15" s="96">
        <v>100</v>
      </c>
      <c r="F15" s="97">
        <v>10000000</v>
      </c>
      <c r="G15" s="98"/>
      <c r="H15" s="96">
        <v>10</v>
      </c>
      <c r="I15" s="97">
        <v>500000</v>
      </c>
      <c r="J15" s="98"/>
      <c r="K15" s="99"/>
      <c r="L15" s="100"/>
      <c r="M15" s="98"/>
      <c r="O15" s="31" t="s">
        <v>67</v>
      </c>
      <c r="P15" s="26" t="s">
        <v>256</v>
      </c>
    </row>
    <row r="16" spans="1:16" ht="23">
      <c r="A16" s="92" t="s">
        <v>257</v>
      </c>
      <c r="B16" s="99"/>
      <c r="C16" s="97">
        <v>200000000</v>
      </c>
      <c r="D16" s="101">
        <v>100000000</v>
      </c>
      <c r="E16" s="99"/>
      <c r="F16" s="97">
        <v>10000000</v>
      </c>
      <c r="G16" s="101">
        <v>50000000</v>
      </c>
      <c r="H16" s="99"/>
      <c r="I16" s="97">
        <v>1000000</v>
      </c>
      <c r="J16" s="101">
        <v>20000000</v>
      </c>
      <c r="K16" s="99"/>
      <c r="L16" s="97"/>
      <c r="M16" s="101"/>
      <c r="O16" s="31" t="s">
        <v>68</v>
      </c>
      <c r="P16" s="26" t="s">
        <v>258</v>
      </c>
    </row>
    <row r="17" spans="1:16" ht="23">
      <c r="A17" s="92" t="s">
        <v>259</v>
      </c>
      <c r="B17" s="96">
        <v>1000</v>
      </c>
      <c r="C17" s="97">
        <v>50000000</v>
      </c>
      <c r="D17" s="98"/>
      <c r="E17" s="96">
        <v>300</v>
      </c>
      <c r="F17" s="97">
        <v>10000000</v>
      </c>
      <c r="G17" s="98"/>
      <c r="H17" s="96">
        <v>100</v>
      </c>
      <c r="I17" s="97">
        <v>5000000</v>
      </c>
      <c r="J17" s="98"/>
      <c r="K17" s="99"/>
      <c r="L17" s="100"/>
      <c r="M17" s="98"/>
      <c r="O17" s="31" t="s">
        <v>69</v>
      </c>
      <c r="P17" s="26" t="s">
        <v>260</v>
      </c>
    </row>
    <row r="18" spans="1:16" ht="23">
      <c r="A18" s="92" t="s">
        <v>261</v>
      </c>
      <c r="B18" s="96">
        <v>300</v>
      </c>
      <c r="C18" s="100"/>
      <c r="D18" s="101">
        <v>1200000000</v>
      </c>
      <c r="E18" s="96">
        <v>100</v>
      </c>
      <c r="F18" s="100"/>
      <c r="G18" s="101">
        <v>80000000</v>
      </c>
      <c r="H18" s="96">
        <v>10</v>
      </c>
      <c r="I18" s="100"/>
      <c r="J18" s="101">
        <v>1000000</v>
      </c>
      <c r="K18" s="96"/>
      <c r="L18" s="100"/>
      <c r="M18" s="101"/>
      <c r="O18" s="31" t="s">
        <v>70</v>
      </c>
      <c r="P18" s="26" t="s">
        <v>262</v>
      </c>
    </row>
    <row r="19" spans="1:16" ht="23">
      <c r="A19" s="92" t="s">
        <v>263</v>
      </c>
      <c r="B19" s="96"/>
      <c r="C19" s="100"/>
      <c r="D19" s="101">
        <v>4000000000000</v>
      </c>
      <c r="E19" s="96"/>
      <c r="F19" s="100"/>
      <c r="G19" s="101">
        <v>500000000000</v>
      </c>
      <c r="H19" s="96"/>
      <c r="I19" s="100"/>
      <c r="J19" s="101">
        <v>5000000000</v>
      </c>
      <c r="K19" s="96"/>
      <c r="L19" s="100"/>
      <c r="M19" s="101"/>
      <c r="O19" s="31" t="s">
        <v>264</v>
      </c>
      <c r="P19" s="26" t="s">
        <v>265</v>
      </c>
    </row>
    <row r="20" spans="1:16" ht="34.5">
      <c r="A20" s="92" t="s">
        <v>266</v>
      </c>
      <c r="B20" s="96"/>
      <c r="C20" s="100"/>
      <c r="D20" s="101">
        <v>100000000000</v>
      </c>
      <c r="E20" s="96"/>
      <c r="F20" s="100"/>
      <c r="G20" s="101">
        <v>20000000000</v>
      </c>
      <c r="H20" s="96"/>
      <c r="I20" s="100"/>
      <c r="J20" s="101">
        <v>5000000000</v>
      </c>
      <c r="K20" s="96"/>
      <c r="L20" s="100"/>
      <c r="M20" s="101"/>
      <c r="O20" s="31" t="s">
        <v>267</v>
      </c>
      <c r="P20" s="26" t="s">
        <v>268</v>
      </c>
    </row>
    <row r="21" spans="1:16" ht="34.5">
      <c r="A21" s="92" t="s">
        <v>269</v>
      </c>
      <c r="B21" s="96"/>
      <c r="C21" s="100"/>
      <c r="D21" s="101">
        <v>100000000000</v>
      </c>
      <c r="E21" s="96"/>
      <c r="F21" s="100"/>
      <c r="G21" s="101">
        <v>20000000000</v>
      </c>
      <c r="H21" s="96"/>
      <c r="I21" s="100"/>
      <c r="J21" s="101">
        <v>5000000000</v>
      </c>
      <c r="K21" s="96"/>
      <c r="L21" s="100"/>
      <c r="M21" s="101"/>
      <c r="O21" s="31" t="s">
        <v>270</v>
      </c>
      <c r="P21" s="26" t="s">
        <v>271</v>
      </c>
    </row>
    <row r="22" spans="1:16" ht="23">
      <c r="A22" s="92" t="s">
        <v>272</v>
      </c>
      <c r="B22" s="96"/>
      <c r="C22" s="100"/>
      <c r="D22" s="101">
        <v>100000000000</v>
      </c>
      <c r="E22" s="96"/>
      <c r="F22" s="100"/>
      <c r="G22" s="101">
        <v>10000000000</v>
      </c>
      <c r="H22" s="96"/>
      <c r="I22" s="100"/>
      <c r="J22" s="101">
        <v>1000000000</v>
      </c>
      <c r="K22" s="96"/>
      <c r="L22" s="100"/>
      <c r="M22" s="101"/>
      <c r="O22" s="31" t="s">
        <v>273</v>
      </c>
      <c r="P22" s="26" t="s">
        <v>274</v>
      </c>
    </row>
    <row r="23" spans="1:16" ht="23">
      <c r="A23" s="92" t="s">
        <v>275</v>
      </c>
      <c r="B23" s="96"/>
      <c r="C23" s="100"/>
      <c r="D23" s="101">
        <v>500000000000</v>
      </c>
      <c r="E23" s="96"/>
      <c r="F23" s="100"/>
      <c r="G23" s="101">
        <v>40000000000</v>
      </c>
      <c r="H23" s="96"/>
      <c r="I23" s="100"/>
      <c r="J23" s="101">
        <v>2000000000</v>
      </c>
      <c r="K23" s="96"/>
      <c r="L23" s="100"/>
      <c r="M23" s="101"/>
      <c r="O23" s="31" t="s">
        <v>276</v>
      </c>
      <c r="P23" s="26" t="s">
        <v>277</v>
      </c>
    </row>
    <row r="24" spans="1:16" ht="23">
      <c r="A24" s="92" t="s">
        <v>278</v>
      </c>
      <c r="B24" s="96"/>
      <c r="C24" s="100"/>
      <c r="D24" s="101">
        <v>100000000000</v>
      </c>
      <c r="E24" s="96"/>
      <c r="F24" s="100"/>
      <c r="G24" s="101">
        <v>40000000000</v>
      </c>
      <c r="H24" s="96"/>
      <c r="I24" s="100"/>
      <c r="J24" s="101">
        <v>2000000000</v>
      </c>
      <c r="K24" s="96"/>
      <c r="L24" s="100"/>
      <c r="M24" s="101"/>
      <c r="O24" s="31" t="s">
        <v>279</v>
      </c>
      <c r="P24" s="26" t="s">
        <v>280</v>
      </c>
    </row>
    <row r="25" spans="1:16" ht="23">
      <c r="A25" s="92" t="s">
        <v>281</v>
      </c>
      <c r="B25" s="96"/>
      <c r="C25" s="100"/>
      <c r="D25" s="101">
        <v>4000000000000</v>
      </c>
      <c r="E25" s="96"/>
      <c r="F25" s="100"/>
      <c r="G25" s="101">
        <v>500000000000</v>
      </c>
      <c r="H25" s="96"/>
      <c r="I25" s="100"/>
      <c r="J25" s="101">
        <v>5000000000</v>
      </c>
      <c r="K25" s="96"/>
      <c r="L25" s="100"/>
      <c r="M25" s="101"/>
      <c r="O25" s="31" t="s">
        <v>282</v>
      </c>
      <c r="P25" s="26" t="s">
        <v>283</v>
      </c>
    </row>
    <row r="26" spans="1:16" ht="34.5">
      <c r="A26" s="92" t="s">
        <v>284</v>
      </c>
      <c r="B26" s="96"/>
      <c r="C26" s="100"/>
      <c r="D26" s="101">
        <v>100000000000</v>
      </c>
      <c r="E26" s="96"/>
      <c r="F26" s="100"/>
      <c r="G26" s="101">
        <v>20000000000</v>
      </c>
      <c r="H26" s="96"/>
      <c r="I26" s="100"/>
      <c r="J26" s="101">
        <v>5000000000</v>
      </c>
      <c r="K26" s="96"/>
      <c r="L26" s="100"/>
      <c r="M26" s="101"/>
      <c r="O26" s="31" t="s">
        <v>285</v>
      </c>
      <c r="P26" s="26" t="s">
        <v>286</v>
      </c>
    </row>
    <row r="27" spans="1:16" ht="23.5" thickBot="1">
      <c r="A27" s="92" t="s">
        <v>287</v>
      </c>
      <c r="B27" s="102">
        <v>300</v>
      </c>
      <c r="C27" s="103"/>
      <c r="D27" s="104"/>
      <c r="E27" s="102">
        <v>100</v>
      </c>
      <c r="F27" s="103"/>
      <c r="G27" s="104"/>
      <c r="H27" s="102">
        <v>10</v>
      </c>
      <c r="I27" s="103"/>
      <c r="J27" s="104"/>
      <c r="K27" s="105"/>
      <c r="L27" s="103"/>
      <c r="M27" s="104"/>
      <c r="O27" s="32" t="s">
        <v>71</v>
      </c>
      <c r="P27" s="26" t="s">
        <v>288</v>
      </c>
    </row>
    <row r="28" spans="1:16">
      <c r="A28" s="37"/>
      <c r="B28" s="602"/>
      <c r="C28" s="602"/>
      <c r="D28" s="602"/>
      <c r="E28" s="602"/>
      <c r="F28" s="602"/>
      <c r="G28" s="602"/>
      <c r="H28" s="602"/>
      <c r="I28" s="602"/>
      <c r="J28" s="602"/>
      <c r="K28" s="602"/>
      <c r="L28" s="602"/>
      <c r="M28" s="602"/>
      <c r="O28" s="30"/>
    </row>
    <row r="35" spans="1:15">
      <c r="A35" s="38" t="s">
        <v>97</v>
      </c>
      <c r="B35" s="108" t="str">
        <f>RAROC!J8</f>
        <v>Real estate developing and operating</v>
      </c>
      <c r="C35" s="109">
        <f>MATCH(B35,$A$4:$A$27,0)</f>
        <v>13</v>
      </c>
      <c r="F35" s="107" t="s">
        <v>87</v>
      </c>
      <c r="G35" s="107">
        <v>4</v>
      </c>
      <c r="O35" s="27" t="s">
        <v>97</v>
      </c>
    </row>
    <row r="36" spans="1:15">
      <c r="A36" s="110"/>
      <c r="F36" s="107" t="s">
        <v>40</v>
      </c>
      <c r="G36" s="107">
        <v>3</v>
      </c>
    </row>
    <row r="37" spans="1:15" ht="12" thickBot="1">
      <c r="A37" s="38" t="s">
        <v>47</v>
      </c>
      <c r="B37" s="111">
        <f>RAROC!J9</f>
        <v>314</v>
      </c>
      <c r="C37" s="107" t="str">
        <f ca="1">IF($B37&gt;=OFFSET($A$3,$C$35,1),"Large",IF($B37&gt;=OFFSET($A$3,$C$35,4),"Medium",IF($B37&gt;=OFFSET($A$3,$C$35,7),"Small","Micro")))</f>
        <v>Large</v>
      </c>
      <c r="D37" s="109">
        <f ca="1">VLOOKUP(C37,$F$35:$G$38,2,FALSE)</f>
        <v>4</v>
      </c>
      <c r="F37" s="107" t="s">
        <v>88</v>
      </c>
      <c r="G37" s="107">
        <v>2</v>
      </c>
      <c r="O37" s="29" t="s">
        <v>47</v>
      </c>
    </row>
    <row r="38" spans="1:15">
      <c r="A38" s="38" t="s">
        <v>51</v>
      </c>
      <c r="B38" s="111">
        <f>RAROC!J10</f>
        <v>1306550000</v>
      </c>
      <c r="C38" s="107" t="str">
        <f ca="1">IF($B38&gt;=OFFSET($A$3,$C$35,2),"Large",IF($B38&gt;=OFFSET($A$3,$C$35,5),"Medium",IF($B38&gt;=OFFSET($A$3,$C$35,8),"Small","Micro")))</f>
        <v>Large</v>
      </c>
      <c r="D38" s="109">
        <f ca="1">VLOOKUP(C38,$F$35:$G$38,2,FALSE)</f>
        <v>4</v>
      </c>
      <c r="F38" s="107" t="s">
        <v>89</v>
      </c>
      <c r="G38" s="107">
        <v>1</v>
      </c>
      <c r="O38" s="82" t="s">
        <v>51</v>
      </c>
    </row>
    <row r="39" spans="1:15">
      <c r="A39" s="38" t="s">
        <v>52</v>
      </c>
      <c r="B39" s="111">
        <f>RAROC!J11</f>
        <v>25421957000</v>
      </c>
      <c r="C39" s="107" t="str">
        <f ca="1">IF($B39&gt;=OFFSET($A$3,$C$35,3),"Large",IF($B39&gt;=OFFSET($A$3,$C$35,6),"Medium",IF($B39&gt;=OFFSET($A$3,$C$35,9),"Small","Micro")))</f>
        <v>Large</v>
      </c>
      <c r="D39" s="109">
        <f ca="1">VLOOKUP(C39,$F$35:$G$38,2,FALSE)</f>
        <v>4</v>
      </c>
      <c r="O39" s="34" t="s">
        <v>52</v>
      </c>
    </row>
    <row r="40" spans="1:15">
      <c r="F40" s="107">
        <v>4</v>
      </c>
      <c r="G40" s="107" t="s">
        <v>87</v>
      </c>
    </row>
    <row r="41" spans="1:15">
      <c r="A41" s="112" t="s">
        <v>98</v>
      </c>
      <c r="B41" s="109">
        <f ca="1">IF(OR(B35=A6,B35=A16,B35=A18,B35=A19,B35=A20,B35=A21,B35=A22,B35=A23,B35=A24,B35=A25,B35=A26)= TRUE,MIN(D37:D39), MIN(D37:D38))</f>
        <v>4</v>
      </c>
      <c r="F41" s="107">
        <v>3</v>
      </c>
      <c r="G41" s="107" t="s">
        <v>40</v>
      </c>
    </row>
    <row r="42" spans="1:15">
      <c r="A42" s="113" t="s">
        <v>90</v>
      </c>
      <c r="B42" s="114" t="str">
        <f ca="1">VLOOKUP(B41,$F$40:$G$43,2,FALSE)</f>
        <v>Large</v>
      </c>
      <c r="F42" s="107">
        <v>2</v>
      </c>
      <c r="G42" s="107" t="s">
        <v>88</v>
      </c>
    </row>
    <row r="43" spans="1:15">
      <c r="F43" s="107">
        <v>1</v>
      </c>
      <c r="G43" s="107" t="s">
        <v>89</v>
      </c>
    </row>
  </sheetData>
  <mergeCells count="6">
    <mergeCell ref="B28:M28"/>
    <mergeCell ref="O1:O3"/>
    <mergeCell ref="B1:D1"/>
    <mergeCell ref="E1:G1"/>
    <mergeCell ref="H1:J1"/>
    <mergeCell ref="K1:M1"/>
  </mergeCells>
  <phoneticPr fontId="19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0"/>
  <sheetViews>
    <sheetView zoomScale="110" zoomScaleNormal="110" workbookViewId="0">
      <selection activeCell="B8" sqref="B8"/>
    </sheetView>
  </sheetViews>
  <sheetFormatPr defaultColWidth="9" defaultRowHeight="11.5"/>
  <cols>
    <col min="1" max="1" width="19.6328125" style="27" customWidth="1"/>
    <col min="2" max="2" width="10.36328125" style="28" bestFit="1" customWidth="1"/>
    <col min="3" max="4" width="11.08984375" style="28" bestFit="1" customWidth="1"/>
    <col min="5" max="5" width="10.36328125" style="28" bestFit="1" customWidth="1"/>
    <col min="6" max="7" width="11.08984375" style="28" bestFit="1" customWidth="1"/>
    <col min="8" max="8" width="10.36328125" style="28" bestFit="1" customWidth="1"/>
    <col min="9" max="9" width="11" style="28" bestFit="1" customWidth="1"/>
    <col min="10" max="10" width="11.08984375" style="28" bestFit="1" customWidth="1"/>
    <col min="11" max="11" width="7.6328125" style="28" bestFit="1" customWidth="1"/>
    <col min="12" max="12" width="10.90625" style="28" bestFit="1" customWidth="1"/>
    <col min="13" max="13" width="8.08984375" style="28" bestFit="1" customWidth="1"/>
    <col min="14" max="16384" width="9" style="26"/>
  </cols>
  <sheetData>
    <row r="1" spans="1:13" ht="12" thickBot="1">
      <c r="A1" s="603" t="s">
        <v>44</v>
      </c>
      <c r="B1" s="610" t="s">
        <v>73</v>
      </c>
      <c r="C1" s="611"/>
      <c r="D1" s="612"/>
      <c r="E1" s="610" t="s">
        <v>74</v>
      </c>
      <c r="F1" s="611"/>
      <c r="G1" s="612"/>
      <c r="H1" s="610" t="s">
        <v>75</v>
      </c>
      <c r="I1" s="611"/>
      <c r="J1" s="612"/>
      <c r="K1" s="610" t="s">
        <v>76</v>
      </c>
      <c r="L1" s="611"/>
      <c r="M1" s="612"/>
    </row>
    <row r="2" spans="1:13">
      <c r="A2" s="604" t="s">
        <v>44</v>
      </c>
      <c r="B2" s="70" t="s">
        <v>45</v>
      </c>
      <c r="C2" s="36" t="s">
        <v>51</v>
      </c>
      <c r="D2" s="34" t="s">
        <v>52</v>
      </c>
      <c r="E2" s="70" t="s">
        <v>45</v>
      </c>
      <c r="F2" s="36" t="s">
        <v>51</v>
      </c>
      <c r="G2" s="34" t="s">
        <v>52</v>
      </c>
      <c r="H2" s="70" t="s">
        <v>45</v>
      </c>
      <c r="I2" s="36" t="s">
        <v>51</v>
      </c>
      <c r="J2" s="34" t="s">
        <v>53</v>
      </c>
      <c r="K2" s="70" t="s">
        <v>45</v>
      </c>
      <c r="L2" s="36" t="s">
        <v>54</v>
      </c>
      <c r="M2" s="34" t="s">
        <v>46</v>
      </c>
    </row>
    <row r="3" spans="1:13" ht="12" thickBot="1">
      <c r="A3" s="605" t="s">
        <v>44</v>
      </c>
      <c r="B3" s="29" t="s">
        <v>47</v>
      </c>
      <c r="C3" s="71" t="s">
        <v>55</v>
      </c>
      <c r="D3" s="72" t="s">
        <v>55</v>
      </c>
      <c r="E3" s="29" t="s">
        <v>47</v>
      </c>
      <c r="F3" s="71" t="s">
        <v>55</v>
      </c>
      <c r="G3" s="72" t="s">
        <v>55</v>
      </c>
      <c r="H3" s="29" t="s">
        <v>47</v>
      </c>
      <c r="I3" s="71" t="s">
        <v>115</v>
      </c>
      <c r="J3" s="72" t="s">
        <v>55</v>
      </c>
      <c r="K3" s="29" t="s">
        <v>48</v>
      </c>
      <c r="L3" s="71" t="s">
        <v>116</v>
      </c>
      <c r="M3" s="72" t="s">
        <v>49</v>
      </c>
    </row>
    <row r="4" spans="1:13" ht="34.5">
      <c r="A4" s="33" t="s">
        <v>56</v>
      </c>
      <c r="B4" s="70"/>
      <c r="C4" s="73" t="s">
        <v>117</v>
      </c>
      <c r="D4" s="34"/>
      <c r="E4" s="70"/>
      <c r="F4" s="73" t="s">
        <v>118</v>
      </c>
      <c r="G4" s="34"/>
      <c r="H4" s="70"/>
      <c r="I4" s="73" t="s">
        <v>119</v>
      </c>
      <c r="J4" s="34"/>
      <c r="K4" s="70"/>
      <c r="L4" s="73" t="s">
        <v>120</v>
      </c>
      <c r="M4" s="34"/>
    </row>
    <row r="5" spans="1:13" ht="23">
      <c r="A5" s="31" t="s">
        <v>57</v>
      </c>
      <c r="B5" s="74" t="s">
        <v>121</v>
      </c>
      <c r="C5" s="75" t="s">
        <v>122</v>
      </c>
      <c r="D5" s="76"/>
      <c r="E5" s="74" t="s">
        <v>123</v>
      </c>
      <c r="F5" s="75" t="s">
        <v>124</v>
      </c>
      <c r="G5" s="76"/>
      <c r="H5" s="74" t="s">
        <v>125</v>
      </c>
      <c r="I5" s="75" t="s">
        <v>126</v>
      </c>
      <c r="J5" s="76"/>
      <c r="K5" s="77" t="s">
        <v>127</v>
      </c>
      <c r="L5" s="78" t="s">
        <v>128</v>
      </c>
      <c r="M5" s="76"/>
    </row>
    <row r="6" spans="1:13" ht="23">
      <c r="A6" s="31" t="s">
        <v>58</v>
      </c>
      <c r="B6" s="77"/>
      <c r="C6" s="75" t="s">
        <v>129</v>
      </c>
      <c r="D6" s="79" t="s">
        <v>129</v>
      </c>
      <c r="E6" s="77"/>
      <c r="F6" s="75" t="s">
        <v>130</v>
      </c>
      <c r="G6" s="79" t="s">
        <v>131</v>
      </c>
      <c r="H6" s="77"/>
      <c r="I6" s="75" t="s">
        <v>132</v>
      </c>
      <c r="J6" s="79" t="s">
        <v>133</v>
      </c>
      <c r="K6" s="77"/>
      <c r="L6" s="78" t="s">
        <v>128</v>
      </c>
      <c r="M6" s="76" t="s">
        <v>128</v>
      </c>
    </row>
    <row r="7" spans="1:13" ht="23">
      <c r="A7" s="31" t="s">
        <v>59</v>
      </c>
      <c r="B7" s="74" t="s">
        <v>134</v>
      </c>
      <c r="C7" s="75" t="s">
        <v>122</v>
      </c>
      <c r="D7" s="76"/>
      <c r="E7" s="74" t="s">
        <v>135</v>
      </c>
      <c r="F7" s="75" t="s">
        <v>136</v>
      </c>
      <c r="G7" s="76"/>
      <c r="H7" s="74" t="s">
        <v>137</v>
      </c>
      <c r="I7" s="75" t="s">
        <v>138</v>
      </c>
      <c r="J7" s="76"/>
      <c r="K7" s="77" t="s">
        <v>139</v>
      </c>
      <c r="L7" s="78" t="s">
        <v>140</v>
      </c>
      <c r="M7" s="76"/>
    </row>
    <row r="8" spans="1:13" ht="23">
      <c r="A8" s="31" t="s">
        <v>60</v>
      </c>
      <c r="B8" s="74" t="s">
        <v>141</v>
      </c>
      <c r="C8" s="75" t="s">
        <v>117</v>
      </c>
      <c r="D8" s="76"/>
      <c r="E8" s="74" t="s">
        <v>142</v>
      </c>
      <c r="F8" s="75" t="s">
        <v>185</v>
      </c>
      <c r="G8" s="76"/>
      <c r="H8" s="74" t="s">
        <v>143</v>
      </c>
      <c r="I8" s="75" t="s">
        <v>186</v>
      </c>
      <c r="J8" s="76"/>
      <c r="K8" s="77" t="s">
        <v>144</v>
      </c>
      <c r="L8" s="78" t="s">
        <v>145</v>
      </c>
      <c r="M8" s="76"/>
    </row>
    <row r="9" spans="1:13" ht="23">
      <c r="A9" s="31" t="s">
        <v>61</v>
      </c>
      <c r="B9" s="74" t="s">
        <v>121</v>
      </c>
      <c r="C9" s="75" t="s">
        <v>146</v>
      </c>
      <c r="D9" s="76"/>
      <c r="E9" s="74" t="s">
        <v>123</v>
      </c>
      <c r="F9" s="75" t="s">
        <v>147</v>
      </c>
      <c r="G9" s="76"/>
      <c r="H9" s="74" t="s">
        <v>125</v>
      </c>
      <c r="I9" s="75" t="s">
        <v>148</v>
      </c>
      <c r="J9" s="76"/>
      <c r="K9" s="77" t="s">
        <v>127</v>
      </c>
      <c r="L9" s="78" t="s">
        <v>149</v>
      </c>
      <c r="M9" s="76"/>
    </row>
    <row r="10" spans="1:13" ht="23">
      <c r="A10" s="31" t="s">
        <v>62</v>
      </c>
      <c r="B10" s="74" t="s">
        <v>134</v>
      </c>
      <c r="C10" s="75" t="s">
        <v>146</v>
      </c>
      <c r="D10" s="76"/>
      <c r="E10" s="74" t="s">
        <v>150</v>
      </c>
      <c r="F10" s="75" t="s">
        <v>151</v>
      </c>
      <c r="G10" s="76"/>
      <c r="H10" s="74" t="s">
        <v>152</v>
      </c>
      <c r="I10" s="75" t="s">
        <v>153</v>
      </c>
      <c r="J10" s="76"/>
      <c r="K10" s="77" t="s">
        <v>127</v>
      </c>
      <c r="L10" s="78" t="s">
        <v>145</v>
      </c>
      <c r="M10" s="76"/>
    </row>
    <row r="11" spans="1:13" ht="23">
      <c r="A11" s="31" t="s">
        <v>63</v>
      </c>
      <c r="B11" s="74" t="s">
        <v>121</v>
      </c>
      <c r="C11" s="75" t="s">
        <v>146</v>
      </c>
      <c r="D11" s="76"/>
      <c r="E11" s="74" t="s">
        <v>123</v>
      </c>
      <c r="F11" s="75" t="s">
        <v>154</v>
      </c>
      <c r="G11" s="76"/>
      <c r="H11" s="74" t="s">
        <v>125</v>
      </c>
      <c r="I11" s="75" t="s">
        <v>155</v>
      </c>
      <c r="J11" s="76"/>
      <c r="K11" s="77" t="s">
        <v>127</v>
      </c>
      <c r="L11" s="78" t="s">
        <v>145</v>
      </c>
      <c r="M11" s="76"/>
    </row>
    <row r="12" spans="1:13" ht="23">
      <c r="A12" s="31" t="s">
        <v>64</v>
      </c>
      <c r="B12" s="74" t="s">
        <v>141</v>
      </c>
      <c r="C12" s="75" t="s">
        <v>156</v>
      </c>
      <c r="D12" s="76"/>
      <c r="E12" s="74" t="s">
        <v>157</v>
      </c>
      <c r="F12" s="75" t="s">
        <v>158</v>
      </c>
      <c r="G12" s="76"/>
      <c r="H12" s="74" t="s">
        <v>159</v>
      </c>
      <c r="I12" s="75" t="s">
        <v>155</v>
      </c>
      <c r="J12" s="76"/>
      <c r="K12" s="77" t="s">
        <v>144</v>
      </c>
      <c r="L12" s="78" t="s">
        <v>145</v>
      </c>
      <c r="M12" s="76"/>
    </row>
    <row r="13" spans="1:13" ht="23">
      <c r="A13" s="31" t="s">
        <v>65</v>
      </c>
      <c r="B13" s="74" t="s">
        <v>141</v>
      </c>
      <c r="C13" s="75" t="s">
        <v>156</v>
      </c>
      <c r="D13" s="76"/>
      <c r="E13" s="74" t="s">
        <v>157</v>
      </c>
      <c r="F13" s="75" t="s">
        <v>158</v>
      </c>
      <c r="G13" s="76"/>
      <c r="H13" s="74" t="s">
        <v>159</v>
      </c>
      <c r="I13" s="75" t="s">
        <v>155</v>
      </c>
      <c r="J13" s="76"/>
      <c r="K13" s="77" t="s">
        <v>144</v>
      </c>
      <c r="L13" s="78" t="s">
        <v>145</v>
      </c>
      <c r="M13" s="76"/>
    </row>
    <row r="14" spans="1:13" ht="23">
      <c r="A14" s="31" t="s">
        <v>66</v>
      </c>
      <c r="B14" s="74" t="s">
        <v>160</v>
      </c>
      <c r="C14" s="75" t="s">
        <v>161</v>
      </c>
      <c r="D14" s="76"/>
      <c r="E14" s="74" t="s">
        <v>155</v>
      </c>
      <c r="F14" s="75" t="s">
        <v>162</v>
      </c>
      <c r="G14" s="76"/>
      <c r="H14" s="74" t="s">
        <v>159</v>
      </c>
      <c r="I14" s="75" t="s">
        <v>153</v>
      </c>
      <c r="J14" s="76"/>
      <c r="K14" s="77" t="s">
        <v>144</v>
      </c>
      <c r="L14" s="78" t="s">
        <v>145</v>
      </c>
      <c r="M14" s="76"/>
    </row>
    <row r="15" spans="1:13" ht="23">
      <c r="A15" s="31" t="s">
        <v>67</v>
      </c>
      <c r="B15" s="74" t="s">
        <v>141</v>
      </c>
      <c r="C15" s="75" t="s">
        <v>156</v>
      </c>
      <c r="D15" s="76"/>
      <c r="E15" s="74" t="s">
        <v>157</v>
      </c>
      <c r="F15" s="75" t="s">
        <v>163</v>
      </c>
      <c r="G15" s="76"/>
      <c r="H15" s="74" t="s">
        <v>159</v>
      </c>
      <c r="I15" s="75" t="s">
        <v>164</v>
      </c>
      <c r="J15" s="76"/>
      <c r="K15" s="77" t="s">
        <v>144</v>
      </c>
      <c r="L15" s="78" t="s">
        <v>120</v>
      </c>
      <c r="M15" s="76"/>
    </row>
    <row r="16" spans="1:13" ht="34.5">
      <c r="A16" s="31" t="s">
        <v>68</v>
      </c>
      <c r="B16" s="77"/>
      <c r="C16" s="75" t="s">
        <v>117</v>
      </c>
      <c r="D16" s="79" t="s">
        <v>156</v>
      </c>
      <c r="E16" s="77"/>
      <c r="F16" s="75" t="s">
        <v>165</v>
      </c>
      <c r="G16" s="79" t="s">
        <v>166</v>
      </c>
      <c r="H16" s="77"/>
      <c r="I16" s="75" t="s">
        <v>153</v>
      </c>
      <c r="J16" s="79" t="s">
        <v>167</v>
      </c>
      <c r="K16" s="77"/>
      <c r="L16" s="75" t="s">
        <v>145</v>
      </c>
      <c r="M16" s="79" t="s">
        <v>168</v>
      </c>
    </row>
    <row r="17" spans="1:13" ht="23">
      <c r="A17" s="31" t="s">
        <v>69</v>
      </c>
      <c r="B17" s="74" t="s">
        <v>121</v>
      </c>
      <c r="C17" s="75" t="s">
        <v>169</v>
      </c>
      <c r="D17" s="76"/>
      <c r="E17" s="74" t="s">
        <v>123</v>
      </c>
      <c r="F17" s="75" t="s">
        <v>138</v>
      </c>
      <c r="G17" s="76"/>
      <c r="H17" s="74" t="s">
        <v>157</v>
      </c>
      <c r="I17" s="75" t="s">
        <v>170</v>
      </c>
      <c r="J17" s="76"/>
      <c r="K17" s="77" t="s">
        <v>145</v>
      </c>
      <c r="L17" s="78" t="s">
        <v>171</v>
      </c>
      <c r="M17" s="76"/>
    </row>
    <row r="18" spans="1:13" ht="34.5">
      <c r="A18" s="31" t="s">
        <v>70</v>
      </c>
      <c r="B18" s="74" t="s">
        <v>141</v>
      </c>
      <c r="C18" s="78"/>
      <c r="D18" s="79" t="s">
        <v>172</v>
      </c>
      <c r="E18" s="74" t="s">
        <v>157</v>
      </c>
      <c r="F18" s="78"/>
      <c r="G18" s="79" t="s">
        <v>173</v>
      </c>
      <c r="H18" s="74" t="s">
        <v>159</v>
      </c>
      <c r="I18" s="78"/>
      <c r="J18" s="79" t="s">
        <v>174</v>
      </c>
      <c r="K18" s="74" t="s">
        <v>144</v>
      </c>
      <c r="L18" s="78"/>
      <c r="M18" s="79" t="s">
        <v>145</v>
      </c>
    </row>
    <row r="19" spans="1:13" ht="23.5" thickBot="1">
      <c r="A19" s="32" t="s">
        <v>71</v>
      </c>
      <c r="B19" s="80" t="s">
        <v>141</v>
      </c>
      <c r="C19" s="71"/>
      <c r="D19" s="72"/>
      <c r="E19" s="80" t="s">
        <v>157</v>
      </c>
      <c r="F19" s="71"/>
      <c r="G19" s="72"/>
      <c r="H19" s="80" t="s">
        <v>159</v>
      </c>
      <c r="I19" s="71"/>
      <c r="J19" s="72"/>
      <c r="K19" s="29" t="s">
        <v>144</v>
      </c>
      <c r="L19" s="71"/>
      <c r="M19" s="72"/>
    </row>
    <row r="20" spans="1:13">
      <c r="A20" s="30" t="s">
        <v>50</v>
      </c>
      <c r="B20" s="609" t="s">
        <v>72</v>
      </c>
      <c r="C20" s="609"/>
      <c r="D20" s="609"/>
      <c r="E20" s="609"/>
      <c r="F20" s="609"/>
      <c r="G20" s="609"/>
      <c r="H20" s="609"/>
      <c r="I20" s="609"/>
      <c r="J20" s="609"/>
      <c r="K20" s="609"/>
      <c r="L20" s="609"/>
      <c r="M20" s="609"/>
    </row>
  </sheetData>
  <sheetProtection algorithmName="SHA-512" hashValue="l4rh+hGP07vGIyfedboRSu7x14jDHmIRUEu2jpQwUWlO55QI1+PrfkPZXyPwCp95VP32eOrTwYEd9CrhmGKP5A==" saltValue="HX0DVcRszeTG6irrHBnU6g==" spinCount="100000" sheet="1" objects="1" scenarios="1"/>
  <mergeCells count="6">
    <mergeCell ref="B20:M20"/>
    <mergeCell ref="A1:A3"/>
    <mergeCell ref="B1:D1"/>
    <mergeCell ref="E1:G1"/>
    <mergeCell ref="H1:J1"/>
    <mergeCell ref="K1:M1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2" tint="-0.749992370372631"/>
    <pageSetUpPr fitToPage="1"/>
  </sheetPr>
  <dimension ref="A1:AE1615"/>
  <sheetViews>
    <sheetView showGridLines="0" topLeftCell="A27" zoomScale="66" zoomScaleNormal="66" workbookViewId="0">
      <selection activeCell="D46" sqref="D46"/>
    </sheetView>
  </sheetViews>
  <sheetFormatPr defaultColWidth="9" defaultRowHeight="15.75" customHeight="1"/>
  <cols>
    <col min="1" max="1" width="3" style="164" customWidth="1"/>
    <col min="2" max="2" width="25.08984375" style="164" customWidth="1"/>
    <col min="3" max="3" width="7" style="164" customWidth="1"/>
    <col min="4" max="4" width="17.36328125" style="164" customWidth="1"/>
    <col min="5" max="5" width="34.08984375" style="164" customWidth="1"/>
    <col min="6" max="6" width="14.90625" style="164" customWidth="1"/>
    <col min="7" max="7" width="1.90625" style="164" customWidth="1"/>
    <col min="8" max="8" width="1.6328125" style="164" customWidth="1"/>
    <col min="9" max="9" width="27.08984375" style="164" customWidth="1"/>
    <col min="10" max="10" width="13.453125" style="164" customWidth="1"/>
    <col min="11" max="11" width="15.08984375" style="164" customWidth="1"/>
    <col min="12" max="12" width="10.6328125" style="164" customWidth="1"/>
    <col min="13" max="13" width="20.453125" style="164" customWidth="1"/>
    <col min="14" max="14" width="14.6328125" style="261" customWidth="1"/>
    <col min="15" max="15" width="17.6328125" style="165" bestFit="1" customWidth="1"/>
    <col min="16" max="31" width="9" style="165"/>
    <col min="32" max="16384" width="9" style="164"/>
  </cols>
  <sheetData>
    <row r="1" spans="2:31" ht="10" customHeight="1"/>
    <row r="2" spans="2:31" s="166" customFormat="1" ht="21">
      <c r="B2" s="527" t="s">
        <v>194</v>
      </c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527"/>
      <c r="N2" s="400"/>
      <c r="O2" s="464">
        <v>44377</v>
      </c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</row>
    <row r="3" spans="2:31" s="166" customFormat="1" ht="21">
      <c r="B3" s="528" t="s">
        <v>421</v>
      </c>
      <c r="C3" s="528"/>
      <c r="D3" s="528"/>
      <c r="E3" s="528"/>
      <c r="F3" s="528"/>
      <c r="G3" s="528"/>
      <c r="H3" s="528"/>
      <c r="I3" s="528"/>
      <c r="J3" s="528"/>
      <c r="K3" s="528"/>
      <c r="L3" s="528"/>
      <c r="M3" s="528"/>
      <c r="N3" s="400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</row>
    <row r="4" spans="2:31" s="166" customFormat="1" ht="2.25" customHeight="1"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400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</row>
    <row r="5" spans="2:31" s="170" customFormat="1" ht="28.5">
      <c r="B5" s="463" t="str">
        <f ca="1">IF(K6&gt;O2,"Warning: This RAROC form is out of date, please use the latest one instead.","")</f>
        <v/>
      </c>
      <c r="M5" s="171" t="s">
        <v>513</v>
      </c>
      <c r="N5" s="401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</row>
    <row r="6" spans="2:31" s="170" customFormat="1" ht="18.5">
      <c r="B6" s="173" t="s">
        <v>197</v>
      </c>
      <c r="C6" s="536"/>
      <c r="D6" s="536"/>
      <c r="J6" s="461" t="s">
        <v>488</v>
      </c>
      <c r="K6" s="462">
        <f ca="1">TODAY()</f>
        <v>44368</v>
      </c>
      <c r="L6" s="174" t="s">
        <v>17</v>
      </c>
      <c r="M6" s="175"/>
      <c r="N6" s="401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</row>
    <row r="7" spans="2:31" s="170" customFormat="1" ht="6.75" customHeight="1">
      <c r="M7" s="176"/>
      <c r="N7" s="401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</row>
    <row r="8" spans="2:31" s="180" customFormat="1" ht="19.5" customHeight="1">
      <c r="B8" s="177" t="s">
        <v>183</v>
      </c>
      <c r="C8" s="533" t="s">
        <v>514</v>
      </c>
      <c r="D8" s="534"/>
      <c r="E8" s="534"/>
      <c r="F8" s="535"/>
      <c r="G8" s="178"/>
      <c r="H8" s="179"/>
      <c r="I8" s="173" t="s">
        <v>4</v>
      </c>
      <c r="J8" s="530" t="s">
        <v>257</v>
      </c>
      <c r="K8" s="531"/>
      <c r="L8" s="531"/>
      <c r="M8" s="532"/>
      <c r="N8" s="402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</row>
    <row r="9" spans="2:31" s="180" customFormat="1" ht="19.5" customHeight="1">
      <c r="B9" s="177" t="s">
        <v>184</v>
      </c>
      <c r="C9" s="540" t="s">
        <v>514</v>
      </c>
      <c r="D9" s="540"/>
      <c r="E9" s="540"/>
      <c r="F9" s="540"/>
      <c r="G9" s="178"/>
      <c r="H9" s="179"/>
      <c r="I9" s="182" t="s">
        <v>175</v>
      </c>
      <c r="J9" s="537">
        <v>314</v>
      </c>
      <c r="K9" s="538"/>
      <c r="L9" s="538"/>
      <c r="M9" s="539"/>
      <c r="N9" s="402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</row>
    <row r="10" spans="2:31" s="180" customFormat="1" ht="19.5" customHeight="1">
      <c r="B10" s="173" t="s">
        <v>5</v>
      </c>
      <c r="C10" s="524" t="s">
        <v>515</v>
      </c>
      <c r="D10" s="525"/>
      <c r="E10" s="525"/>
      <c r="F10" s="526"/>
      <c r="G10" s="178"/>
      <c r="H10" s="179"/>
      <c r="I10" s="173" t="s">
        <v>178</v>
      </c>
      <c r="J10" s="518">
        <v>1306550000</v>
      </c>
      <c r="K10" s="519"/>
      <c r="L10" s="519"/>
      <c r="M10" s="520"/>
      <c r="N10" s="402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</row>
    <row r="11" spans="2:31" s="180" customFormat="1" ht="19.5" customHeight="1">
      <c r="B11" s="183" t="s">
        <v>196</v>
      </c>
      <c r="C11" s="529"/>
      <c r="D11" s="529"/>
      <c r="E11" s="529"/>
      <c r="F11" s="529"/>
      <c r="G11" s="178"/>
      <c r="H11" s="179"/>
      <c r="I11" s="182" t="s">
        <v>179</v>
      </c>
      <c r="J11" s="518">
        <v>25421957000</v>
      </c>
      <c r="K11" s="519"/>
      <c r="L11" s="519"/>
      <c r="M11" s="520"/>
      <c r="N11" s="402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</row>
    <row r="12" spans="2:31" s="180" customFormat="1" ht="19.5" customHeight="1">
      <c r="B12" s="173" t="s">
        <v>176</v>
      </c>
      <c r="C12" s="524" t="s">
        <v>420</v>
      </c>
      <c r="D12" s="525"/>
      <c r="E12" s="525"/>
      <c r="F12" s="526"/>
      <c r="G12" s="178"/>
      <c r="H12" s="179"/>
      <c r="I12" s="173" t="s">
        <v>177</v>
      </c>
      <c r="J12" s="521" t="str">
        <f ca="1">'Company Size Categorize'!B42</f>
        <v>Large</v>
      </c>
      <c r="K12" s="522"/>
      <c r="L12" s="522"/>
      <c r="M12" s="523"/>
      <c r="N12" s="402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</row>
    <row r="13" spans="2:31" s="180" customFormat="1" ht="6" customHeight="1">
      <c r="G13" s="184"/>
      <c r="H13" s="185"/>
      <c r="N13" s="402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</row>
    <row r="14" spans="2:31" s="180" customFormat="1" ht="6" hidden="1" customHeight="1">
      <c r="B14" s="169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402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</row>
    <row r="15" spans="2:31" ht="10" hidden="1" customHeight="1">
      <c r="F15" s="170"/>
      <c r="G15" s="170"/>
      <c r="H15" s="170"/>
    </row>
    <row r="16" spans="2:31" ht="3" customHeight="1">
      <c r="B16" s="187"/>
      <c r="C16" s="187"/>
      <c r="D16" s="187"/>
      <c r="E16" s="187"/>
      <c r="F16" s="187"/>
      <c r="G16" s="187"/>
      <c r="H16" s="188"/>
      <c r="I16" s="187"/>
      <c r="J16" s="187"/>
      <c r="K16" s="187"/>
      <c r="L16" s="187"/>
      <c r="M16" s="187"/>
    </row>
    <row r="17" spans="2:31" ht="10" hidden="1" customHeight="1">
      <c r="F17" s="170"/>
      <c r="G17" s="170"/>
      <c r="H17" s="170"/>
    </row>
    <row r="18" spans="2:31" ht="24" customHeight="1">
      <c r="B18" s="552" t="s">
        <v>7</v>
      </c>
      <c r="C18" s="552"/>
      <c r="D18" s="552"/>
      <c r="E18" s="189"/>
      <c r="F18" s="555"/>
      <c r="G18" s="555"/>
      <c r="I18" s="190" t="s">
        <v>16</v>
      </c>
      <c r="J18" s="191" t="s">
        <v>229</v>
      </c>
      <c r="K18" s="545" t="s">
        <v>361</v>
      </c>
      <c r="L18" s="545"/>
      <c r="M18" s="192" t="s">
        <v>15</v>
      </c>
    </row>
    <row r="19" spans="2:31" ht="7.5" hidden="1" customHeight="1">
      <c r="B19" s="193"/>
      <c r="C19" s="193"/>
      <c r="D19" s="193"/>
      <c r="E19" s="193"/>
      <c r="F19" s="194"/>
      <c r="G19" s="194"/>
      <c r="I19" s="192"/>
      <c r="J19" s="192"/>
      <c r="K19" s="192"/>
      <c r="L19" s="192"/>
      <c r="M19" s="192"/>
    </row>
    <row r="20" spans="2:31" s="199" customFormat="1" ht="20.149999999999999" customHeight="1">
      <c r="B20" s="553" t="s">
        <v>191</v>
      </c>
      <c r="C20" s="554"/>
      <c r="D20" s="556">
        <v>7</v>
      </c>
      <c r="E20" s="557"/>
      <c r="F20" s="558"/>
      <c r="G20" s="195"/>
      <c r="H20" s="196"/>
      <c r="I20" s="197" t="s">
        <v>8</v>
      </c>
      <c r="J20" s="394" t="s">
        <v>233</v>
      </c>
      <c r="K20" s="541"/>
      <c r="L20" s="542"/>
      <c r="M20" s="198">
        <f>IF(K20="",0,IF(K20=0,0,$D$23/K20))</f>
        <v>0</v>
      </c>
      <c r="N20" s="403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</row>
    <row r="21" spans="2:31" s="199" customFormat="1" ht="20.149999999999999" customHeight="1">
      <c r="B21" s="197" t="s">
        <v>195</v>
      </c>
      <c r="C21" s="201"/>
      <c r="D21" s="530" t="s">
        <v>510</v>
      </c>
      <c r="E21" s="531"/>
      <c r="F21" s="532"/>
      <c r="G21" s="202" t="e">
        <f>VLOOKUP(Product,$E$110:$H$117,3,FALSE)</f>
        <v>#N/A</v>
      </c>
      <c r="H21" s="196"/>
      <c r="I21" s="203" t="s">
        <v>182</v>
      </c>
      <c r="J21" s="395"/>
      <c r="K21" s="543"/>
      <c r="L21" s="544"/>
      <c r="M21" s="204"/>
      <c r="N21" s="403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</row>
    <row r="22" spans="2:31" s="199" customFormat="1" ht="20.149999999999999" customHeight="1">
      <c r="B22" s="205" t="s">
        <v>10</v>
      </c>
      <c r="C22" s="206"/>
      <c r="D22" s="546" t="s">
        <v>516</v>
      </c>
      <c r="E22" s="547"/>
      <c r="F22" s="548"/>
      <c r="G22" s="195"/>
      <c r="I22" s="203" t="s">
        <v>206</v>
      </c>
      <c r="J22" s="395"/>
      <c r="K22" s="543"/>
      <c r="L22" s="544"/>
      <c r="M22" s="204"/>
      <c r="N22" s="403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</row>
    <row r="23" spans="2:31" s="199" customFormat="1" ht="20.149999999999999" customHeight="1">
      <c r="B23" s="205" t="s">
        <v>192</v>
      </c>
      <c r="C23" s="206"/>
      <c r="D23" s="549">
        <v>300</v>
      </c>
      <c r="E23" s="550"/>
      <c r="F23" s="551"/>
      <c r="G23" s="195"/>
      <c r="H23" s="196"/>
      <c r="I23" s="183" t="s">
        <v>324</v>
      </c>
      <c r="J23" s="394" t="s">
        <v>322</v>
      </c>
      <c r="K23" s="541"/>
      <c r="L23" s="542"/>
      <c r="M23" s="198">
        <f>IF(K23="",0,IF(K23=0,0,$D$23/K23))</f>
        <v>0</v>
      </c>
      <c r="N23" s="403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</row>
    <row r="24" spans="2:31" s="199" customFormat="1" ht="20.149999999999999" customHeight="1">
      <c r="B24" s="197" t="s">
        <v>404</v>
      </c>
      <c r="C24" s="201"/>
      <c r="D24" s="559" t="s">
        <v>405</v>
      </c>
      <c r="E24" s="560"/>
      <c r="F24" s="561"/>
      <c r="G24" s="195"/>
      <c r="H24" s="196"/>
      <c r="I24" s="197" t="s">
        <v>82</v>
      </c>
      <c r="J24" s="395"/>
      <c r="K24" s="541"/>
      <c r="L24" s="542"/>
      <c r="M24" s="207"/>
      <c r="N24" s="403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</row>
    <row r="25" spans="2:31" s="199" customFormat="1" ht="20.149999999999999" customHeight="1">
      <c r="B25" s="197"/>
      <c r="C25" s="177"/>
      <c r="D25" s="208"/>
      <c r="E25" s="208"/>
      <c r="F25" s="208"/>
      <c r="G25" s="195"/>
      <c r="H25" s="196"/>
      <c r="I25" s="197" t="s">
        <v>360</v>
      </c>
      <c r="J25" s="396" t="s">
        <v>349</v>
      </c>
      <c r="K25" s="541"/>
      <c r="L25" s="542"/>
      <c r="M25" s="198">
        <f>IF(K25="",0,IF(K25=0,0,$D$23/K25))</f>
        <v>0</v>
      </c>
      <c r="N25" s="403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</row>
    <row r="26" spans="2:31" s="199" customFormat="1" ht="20.149999999999999" customHeight="1">
      <c r="B26" s="197"/>
      <c r="C26" s="177"/>
      <c r="D26" s="209"/>
      <c r="E26" s="210" t="s">
        <v>204</v>
      </c>
      <c r="F26" s="210" t="s">
        <v>205</v>
      </c>
      <c r="G26" s="195"/>
      <c r="H26" s="196"/>
      <c r="I26" s="197"/>
      <c r="J26" s="211"/>
      <c r="K26" s="212"/>
      <c r="L26" s="212"/>
      <c r="M26" s="213"/>
      <c r="N26" s="403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</row>
    <row r="27" spans="2:31" s="199" customFormat="1" ht="20.149999999999999" customHeight="1">
      <c r="B27" s="183" t="s">
        <v>200</v>
      </c>
      <c r="D27" s="391" t="s">
        <v>517</v>
      </c>
      <c r="E27" s="393" t="s">
        <v>518</v>
      </c>
      <c r="F27" s="484">
        <v>1.0286E-3</v>
      </c>
      <c r="G27" s="214"/>
      <c r="H27" s="196"/>
      <c r="K27" s="567" t="s">
        <v>362</v>
      </c>
      <c r="L27" s="567"/>
      <c r="N27" s="403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</row>
    <row r="28" spans="2:31" s="199" customFormat="1" ht="20.149999999999999" customHeight="1">
      <c r="B28" s="183" t="s">
        <v>203</v>
      </c>
      <c r="D28" s="392" t="s">
        <v>406</v>
      </c>
      <c r="E28" s="562">
        <v>170</v>
      </c>
      <c r="F28" s="563"/>
      <c r="G28" s="183"/>
      <c r="I28" s="197"/>
      <c r="J28" s="215" t="s">
        <v>83</v>
      </c>
      <c r="K28" s="568"/>
      <c r="L28" s="568"/>
      <c r="M28" s="192"/>
      <c r="N28" s="403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</row>
    <row r="29" spans="2:31" s="199" customFormat="1" ht="20.149999999999999" customHeight="1">
      <c r="B29" s="197" t="s">
        <v>193</v>
      </c>
      <c r="C29" s="201"/>
      <c r="D29" s="564">
        <f>IF(D28="*",F27*E28,F27+E28/(100*100))</f>
        <v>1.8028600000000002E-2</v>
      </c>
      <c r="E29" s="565"/>
      <c r="F29" s="566"/>
      <c r="I29" s="197" t="s">
        <v>80</v>
      </c>
      <c r="J29" s="394" t="s">
        <v>114</v>
      </c>
      <c r="K29" s="569"/>
      <c r="L29" s="570"/>
      <c r="M29" s="198">
        <f t="shared" ref="M29:M36" si="0">IF(OR(K29="",K29=0),0,CreditRequest/K29)</f>
        <v>0</v>
      </c>
      <c r="N29" s="403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</row>
    <row r="30" spans="2:31" s="199" customFormat="1" ht="20.149999999999999" customHeight="1">
      <c r="B30" s="197" t="s">
        <v>313</v>
      </c>
      <c r="C30" s="177"/>
      <c r="D30" s="390" t="s">
        <v>410</v>
      </c>
      <c r="E30" s="573">
        <v>0</v>
      </c>
      <c r="F30" s="574"/>
      <c r="I30" s="197" t="s">
        <v>199</v>
      </c>
      <c r="J30" s="394" t="s">
        <v>114</v>
      </c>
      <c r="K30" s="569"/>
      <c r="L30" s="570"/>
      <c r="M30" s="198">
        <f t="shared" si="0"/>
        <v>0</v>
      </c>
      <c r="N30" s="403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</row>
    <row r="31" spans="2:31" s="199" customFormat="1" ht="20.149999999999999" customHeight="1">
      <c r="B31" s="197" t="s">
        <v>409</v>
      </c>
      <c r="D31" s="390" t="s">
        <v>410</v>
      </c>
      <c r="E31" s="571">
        <v>0</v>
      </c>
      <c r="F31" s="572"/>
      <c r="I31" s="197" t="s">
        <v>180</v>
      </c>
      <c r="J31" s="394" t="s">
        <v>114</v>
      </c>
      <c r="K31" s="569"/>
      <c r="L31" s="570"/>
      <c r="M31" s="198">
        <f t="shared" si="0"/>
        <v>0</v>
      </c>
      <c r="N31" s="403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</row>
    <row r="32" spans="2:31" s="199" customFormat="1" ht="20.149999999999999" customHeight="1">
      <c r="B32" s="197" t="s">
        <v>413</v>
      </c>
      <c r="C32" s="186"/>
      <c r="D32" s="497">
        <f>Calculation!B15/Calculation!B10</f>
        <v>1.8028599999999999E-2</v>
      </c>
      <c r="E32" s="498"/>
      <c r="F32" s="499"/>
      <c r="I32" s="197" t="s">
        <v>181</v>
      </c>
      <c r="J32" s="394" t="s">
        <v>101</v>
      </c>
      <c r="K32" s="589"/>
      <c r="L32" s="590"/>
      <c r="M32" s="198">
        <f t="shared" si="0"/>
        <v>0</v>
      </c>
      <c r="N32" s="403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</row>
    <row r="33" spans="2:31" s="199" customFormat="1" ht="20.149999999999999" customHeight="1">
      <c r="I33" s="197" t="s">
        <v>106</v>
      </c>
      <c r="J33" s="394" t="s">
        <v>114</v>
      </c>
      <c r="K33" s="569"/>
      <c r="L33" s="570"/>
      <c r="M33" s="198">
        <f t="shared" si="0"/>
        <v>0</v>
      </c>
      <c r="N33" s="403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</row>
    <row r="34" spans="2:31" s="199" customFormat="1" ht="20.149999999999999" customHeight="1">
      <c r="B34" s="338" t="s">
        <v>13</v>
      </c>
      <c r="C34" s="338"/>
      <c r="D34" s="340" t="s">
        <v>411</v>
      </c>
      <c r="E34" s="340"/>
      <c r="I34" s="197" t="s">
        <v>9</v>
      </c>
      <c r="J34" s="394" t="s">
        <v>107</v>
      </c>
      <c r="K34" s="569"/>
      <c r="L34" s="570"/>
      <c r="M34" s="198">
        <f t="shared" si="0"/>
        <v>0</v>
      </c>
      <c r="N34" s="403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</row>
    <row r="35" spans="2:31" s="199" customFormat="1" ht="20.149999999999999" customHeight="1">
      <c r="B35" s="197" t="s">
        <v>508</v>
      </c>
      <c r="C35" s="216"/>
      <c r="D35" s="393" t="s">
        <v>412</v>
      </c>
      <c r="E35" s="591">
        <f>F27+0.0074</f>
        <v>8.4285999999999996E-3</v>
      </c>
      <c r="F35" s="592"/>
      <c r="I35" s="217" t="s">
        <v>81</v>
      </c>
      <c r="J35" s="397" t="s">
        <v>318</v>
      </c>
      <c r="K35" s="569"/>
      <c r="L35" s="570"/>
      <c r="M35" s="198">
        <f t="shared" si="0"/>
        <v>0</v>
      </c>
      <c r="N35" s="403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</row>
    <row r="36" spans="2:31" s="199" customFormat="1" ht="20.149999999999999" customHeight="1">
      <c r="B36" s="183" t="s">
        <v>14</v>
      </c>
      <c r="C36" s="192"/>
      <c r="D36" s="502">
        <v>1.5266E-2</v>
      </c>
      <c r="E36" s="503"/>
      <c r="F36" s="504"/>
      <c r="I36" s="597" t="s">
        <v>230</v>
      </c>
      <c r="J36" s="500" t="s">
        <v>317</v>
      </c>
      <c r="K36" s="593"/>
      <c r="L36" s="594"/>
      <c r="M36" s="495">
        <f t="shared" si="0"/>
        <v>0</v>
      </c>
      <c r="N36" s="403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</row>
    <row r="37" spans="2:31" s="199" customFormat="1" ht="20.149999999999999" customHeight="1">
      <c r="B37" s="183" t="s">
        <v>408</v>
      </c>
      <c r="C37" s="183"/>
      <c r="D37" s="390" t="s">
        <v>410</v>
      </c>
      <c r="E37" s="573">
        <v>0</v>
      </c>
      <c r="F37" s="574"/>
      <c r="I37" s="597"/>
      <c r="J37" s="501"/>
      <c r="K37" s="595"/>
      <c r="L37" s="596"/>
      <c r="M37" s="496"/>
      <c r="N37" s="403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</row>
    <row r="38" spans="2:31" s="199" customFormat="1" ht="20.149999999999999" customHeight="1">
      <c r="B38" s="197" t="s">
        <v>302</v>
      </c>
      <c r="C38" s="177"/>
      <c r="D38" s="497">
        <f>(Calculation!B15-Calculation!B17)/Calculation!B10</f>
        <v>9.5999999999999992E-3</v>
      </c>
      <c r="E38" s="498"/>
      <c r="F38" s="499"/>
      <c r="I38" s="578" t="s">
        <v>314</v>
      </c>
      <c r="J38" s="218" t="s">
        <v>315</v>
      </c>
      <c r="K38" s="587">
        <f>Cash+AccountReceivables+ResidentialProperty+OfficeBuilding+CommercialBuilding+Warehouse+Land+Machine+Vehicle+Inventory+K25</f>
        <v>0</v>
      </c>
      <c r="L38" s="588"/>
      <c r="M38" s="219">
        <f>IF(OR(K38="",K38=0),0,CreditRequest/K38)</f>
        <v>0</v>
      </c>
      <c r="N38" s="403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</row>
    <row r="39" spans="2:31" s="199" customFormat="1" ht="20.149999999999999" customHeight="1">
      <c r="B39" s="183" t="s">
        <v>312</v>
      </c>
      <c r="C39" s="183"/>
      <c r="D39" s="505">
        <f>Calculation!B34/Calculation!B10</f>
        <v>-2.5166166092785375E-3</v>
      </c>
      <c r="E39" s="506"/>
      <c r="F39" s="507"/>
      <c r="I39" s="578"/>
      <c r="J39" s="218" t="s">
        <v>316</v>
      </c>
      <c r="K39" s="588">
        <f>LGD!G15</f>
        <v>0</v>
      </c>
      <c r="L39" s="588"/>
      <c r="M39" s="219">
        <f>IF(OR(K39="",K39=0),0,CreditRequest/K39)</f>
        <v>0</v>
      </c>
      <c r="N39" s="403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</row>
    <row r="40" spans="2:31" s="199" customFormat="1" ht="20.149999999999999" customHeight="1">
      <c r="B40" s="183"/>
      <c r="C40" s="183"/>
      <c r="D40" s="580"/>
      <c r="E40" s="580"/>
      <c r="F40" s="580"/>
      <c r="I40" s="164"/>
      <c r="J40" s="164"/>
      <c r="K40" s="164"/>
      <c r="L40" s="164"/>
      <c r="M40" s="220" t="s">
        <v>102</v>
      </c>
      <c r="N40" s="403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</row>
    <row r="41" spans="2:31" ht="16.5" customHeight="1"/>
    <row r="42" spans="2:31" ht="3" customHeight="1">
      <c r="B42" s="187"/>
      <c r="C42" s="187"/>
      <c r="D42" s="187"/>
      <c r="E42" s="187"/>
      <c r="F42" s="187"/>
      <c r="G42" s="187"/>
      <c r="H42" s="188"/>
      <c r="I42" s="187"/>
      <c r="J42" s="187"/>
      <c r="K42" s="187"/>
      <c r="L42" s="187"/>
      <c r="M42" s="187"/>
    </row>
    <row r="43" spans="2:31" ht="10" hidden="1" customHeight="1">
      <c r="B43" s="579"/>
      <c r="C43" s="579"/>
    </row>
    <row r="44" spans="2:31" ht="19.5" customHeight="1">
      <c r="B44" s="585" t="s">
        <v>12</v>
      </c>
      <c r="C44" s="585"/>
      <c r="D44" s="585"/>
      <c r="E44" s="585"/>
      <c r="F44" s="585"/>
      <c r="I44" s="584" t="s">
        <v>26</v>
      </c>
      <c r="J44" s="584"/>
      <c r="K44" s="584"/>
      <c r="L44" s="584"/>
      <c r="M44" s="584"/>
    </row>
    <row r="45" spans="2:31" ht="7.5" hidden="1" customHeight="1">
      <c r="B45" s="193"/>
      <c r="C45" s="193"/>
      <c r="D45" s="193"/>
      <c r="E45" s="193"/>
      <c r="F45" s="193"/>
      <c r="I45" s="221"/>
      <c r="J45" s="221"/>
      <c r="K45" s="221"/>
      <c r="L45" s="221"/>
      <c r="M45" s="221"/>
    </row>
    <row r="46" spans="2:31" s="222" customFormat="1" ht="19.5" customHeight="1">
      <c r="B46" s="222" t="s">
        <v>12</v>
      </c>
      <c r="D46" s="223" t="s">
        <v>427</v>
      </c>
      <c r="E46" s="586"/>
      <c r="F46" s="545"/>
      <c r="I46" s="183" t="s">
        <v>27</v>
      </c>
      <c r="J46" s="224"/>
      <c r="K46" s="224"/>
      <c r="L46" s="225">
        <f>Calculation!B28/Calculation!B10</f>
        <v>4.3419581697673813E-2</v>
      </c>
      <c r="M46" s="224"/>
      <c r="N46" s="404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99"/>
      <c r="AB46" s="399"/>
      <c r="AC46" s="399"/>
      <c r="AD46" s="399"/>
      <c r="AE46" s="399"/>
    </row>
    <row r="47" spans="2:31" s="222" customFormat="1" ht="19.5" customHeight="1">
      <c r="B47" s="222" t="s">
        <v>77</v>
      </c>
      <c r="D47" s="218">
        <f>Grading!B4</f>
        <v>6</v>
      </c>
      <c r="E47" s="192"/>
      <c r="F47" s="192"/>
      <c r="I47" s="183" t="s">
        <v>28</v>
      </c>
      <c r="L47" s="225">
        <f>Calculation!B25</f>
        <v>1.03</v>
      </c>
      <c r="N47" s="404"/>
      <c r="O47" s="399"/>
      <c r="P47" s="399"/>
      <c r="Q47" s="399"/>
      <c r="R47" s="399"/>
      <c r="S47" s="399"/>
      <c r="T47" s="399"/>
      <c r="U47" s="399"/>
      <c r="V47" s="399"/>
      <c r="W47" s="399"/>
      <c r="X47" s="399"/>
      <c r="Y47" s="399"/>
      <c r="Z47" s="399"/>
      <c r="AA47" s="399"/>
      <c r="AB47" s="399"/>
      <c r="AC47" s="399"/>
      <c r="AD47" s="399"/>
      <c r="AE47" s="399"/>
    </row>
    <row r="48" spans="2:31" s="222" customFormat="1" ht="19.5" customHeight="1">
      <c r="B48" s="222" t="s">
        <v>480</v>
      </c>
      <c r="D48" s="223" t="str">
        <f>IF(AND(M25&gt;0,M25&lt;=100%),VLOOKUP(J25,'EDF (2)'!B2:G20,6,FALSE),RAROC!D46)</f>
        <v>CRR6</v>
      </c>
      <c r="E48" s="183"/>
      <c r="F48" s="192"/>
      <c r="I48" s="183" t="s">
        <v>29</v>
      </c>
      <c r="L48" s="225">
        <f>Calculation!B27/Calculation!B10</f>
        <v>1</v>
      </c>
      <c r="N48" s="404"/>
      <c r="O48" s="399"/>
      <c r="P48" s="39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</row>
    <row r="49" spans="1:31" s="222" customFormat="1" ht="19.5" customHeight="1">
      <c r="B49" s="222" t="s">
        <v>481</v>
      </c>
      <c r="D49" s="218">
        <f>Grading!E4</f>
        <v>6</v>
      </c>
      <c r="E49" s="183"/>
      <c r="F49" s="192"/>
      <c r="G49" s="339"/>
      <c r="N49" s="404"/>
      <c r="O49" s="399"/>
      <c r="P49" s="399"/>
      <c r="Q49" s="399"/>
      <c r="R49" s="399"/>
      <c r="S49" s="399"/>
      <c r="T49" s="399"/>
      <c r="U49" s="399"/>
      <c r="V49" s="399"/>
      <c r="W49" s="399"/>
      <c r="X49" s="399"/>
      <c r="Y49" s="399"/>
      <c r="Z49" s="399"/>
      <c r="AA49" s="399"/>
      <c r="AB49" s="399"/>
      <c r="AC49" s="399"/>
      <c r="AD49" s="399"/>
      <c r="AE49" s="399"/>
    </row>
    <row r="50" spans="1:31" ht="8.25" customHeight="1">
      <c r="E50" s="183"/>
      <c r="F50" s="183"/>
      <c r="G50" s="193"/>
      <c r="J50" s="183"/>
      <c r="K50" s="183"/>
      <c r="L50" s="183"/>
    </row>
    <row r="51" spans="1:31" s="199" customFormat="1" ht="8.25" customHeight="1">
      <c r="E51" s="186"/>
      <c r="F51" s="186"/>
      <c r="G51" s="226"/>
      <c r="J51" s="183"/>
      <c r="K51" s="183"/>
      <c r="L51" s="183"/>
      <c r="N51" s="403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</row>
    <row r="52" spans="1:31" s="199" customFormat="1" ht="16.5" hidden="1" customHeight="1">
      <c r="E52" s="227"/>
      <c r="F52" s="183"/>
      <c r="I52" s="183" t="s">
        <v>36</v>
      </c>
      <c r="J52" s="164"/>
      <c r="K52" s="164"/>
      <c r="L52" s="225" t="str">
        <f>+VLOOKUP(L48,LGD!L2:M7,2,TRUE)</f>
        <v>High</v>
      </c>
      <c r="N52" s="403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</row>
    <row r="53" spans="1:31" s="199" customFormat="1" ht="6" customHeight="1">
      <c r="E53" s="227"/>
      <c r="F53" s="183"/>
      <c r="G53" s="228"/>
      <c r="J53" s="183"/>
      <c r="K53" s="183"/>
      <c r="L53" s="183"/>
      <c r="N53" s="403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</row>
    <row r="54" spans="1:31" s="199" customFormat="1" ht="6" customHeight="1">
      <c r="D54" s="229"/>
      <c r="E54" s="229"/>
      <c r="N54" s="403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</row>
    <row r="55" spans="1:31" s="199" customFormat="1" ht="16.5" customHeight="1"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403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</row>
    <row r="56" spans="1:31" s="199" customFormat="1" ht="16.5" customHeight="1" thickBot="1">
      <c r="I56" s="476" t="str">
        <f ca="1">IF(K6&gt;O2,"Warning: This RAROC form is out of date, please use the latest one instead.","")</f>
        <v/>
      </c>
      <c r="N56" s="403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</row>
    <row r="57" spans="1:31" s="231" customFormat="1" ht="20.25" customHeight="1" thickBot="1">
      <c r="B57" s="232"/>
      <c r="C57" s="233"/>
      <c r="D57" s="581" t="s">
        <v>18</v>
      </c>
      <c r="E57" s="582"/>
      <c r="F57" s="583"/>
      <c r="G57" s="234"/>
      <c r="I57" s="477">
        <f>Calculation!B39</f>
        <v>-0.31179568759332743</v>
      </c>
      <c r="L57" s="232"/>
      <c r="M57" s="232"/>
      <c r="N57" s="40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</row>
    <row r="58" spans="1:31" s="231" customFormat="1" ht="6" customHeight="1" thickBot="1">
      <c r="B58" s="232"/>
      <c r="C58" s="234"/>
      <c r="D58" s="234"/>
      <c r="E58" s="234"/>
      <c r="F58" s="234"/>
      <c r="G58" s="234"/>
      <c r="I58" s="236"/>
      <c r="L58" s="232"/>
      <c r="M58" s="232"/>
      <c r="N58" s="40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</row>
    <row r="59" spans="1:31" s="231" customFormat="1" ht="20.25" customHeight="1" thickBot="1">
      <c r="B59" s="232"/>
      <c r="C59" s="233"/>
      <c r="D59" s="581" t="s">
        <v>35</v>
      </c>
      <c r="E59" s="582"/>
      <c r="F59" s="583"/>
      <c r="G59" s="234"/>
      <c r="I59" s="409">
        <f>Calculation!B47</f>
        <v>-62.752068197606704</v>
      </c>
      <c r="J59" s="177" t="s">
        <v>11</v>
      </c>
      <c r="K59" s="232"/>
      <c r="L59" s="237"/>
      <c r="M59" s="232"/>
      <c r="N59" s="40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</row>
    <row r="60" spans="1:31" s="231" customFormat="1" ht="6" customHeight="1" thickBot="1">
      <c r="B60" s="232"/>
      <c r="C60" s="233"/>
      <c r="D60" s="234"/>
      <c r="E60" s="234"/>
      <c r="F60" s="234"/>
      <c r="G60" s="234"/>
      <c r="I60" s="238"/>
      <c r="J60" s="177"/>
      <c r="K60" s="232"/>
      <c r="L60" s="237"/>
      <c r="M60" s="232"/>
      <c r="N60" s="40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</row>
    <row r="61" spans="1:31" ht="20.25" customHeight="1" thickBot="1">
      <c r="D61" s="581" t="s">
        <v>291</v>
      </c>
      <c r="E61" s="582"/>
      <c r="F61" s="583"/>
      <c r="I61" s="409">
        <f>+Calculation!B34</f>
        <v>-2.5413122007788367</v>
      </c>
      <c r="J61" s="177" t="s">
        <v>11</v>
      </c>
    </row>
    <row r="62" spans="1:31" ht="6" customHeight="1">
      <c r="D62" s="234"/>
      <c r="E62" s="234"/>
      <c r="F62" s="234"/>
    </row>
    <row r="63" spans="1:31" ht="6" customHeight="1">
      <c r="B63" s="187"/>
      <c r="C63" s="187"/>
      <c r="D63" s="187"/>
      <c r="E63" s="187"/>
      <c r="F63" s="187"/>
      <c r="G63" s="187"/>
      <c r="H63" s="188"/>
      <c r="I63" s="187"/>
      <c r="J63" s="187"/>
      <c r="K63" s="187"/>
      <c r="L63" s="187"/>
      <c r="M63" s="187"/>
    </row>
    <row r="64" spans="1:31" s="240" customFormat="1" ht="8.25" customHeight="1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406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</row>
    <row r="65" spans="1:31" s="244" customFormat="1" ht="19.5" customHeight="1">
      <c r="A65" s="242"/>
      <c r="B65" s="243" t="s">
        <v>34</v>
      </c>
      <c r="G65" s="242"/>
      <c r="H65" s="242"/>
      <c r="I65" s="242"/>
      <c r="J65" s="242"/>
      <c r="K65" s="242"/>
      <c r="L65" s="242"/>
      <c r="M65" s="242"/>
      <c r="N65" s="407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</row>
    <row r="66" spans="1:31" ht="10" hidden="1" customHeight="1">
      <c r="B66" s="194"/>
      <c r="C66" s="194"/>
      <c r="D66" s="194"/>
      <c r="E66" s="194"/>
      <c r="F66" s="194"/>
      <c r="G66" s="194"/>
      <c r="H66" s="246"/>
      <c r="I66" s="194"/>
      <c r="J66" s="194"/>
      <c r="K66" s="194"/>
      <c r="L66" s="194"/>
      <c r="M66" s="194"/>
    </row>
    <row r="67" spans="1:31" s="240" customFormat="1" ht="19.5" customHeight="1">
      <c r="A67" s="239"/>
      <c r="B67" s="247" t="s">
        <v>33</v>
      </c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406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</row>
    <row r="68" spans="1:31" s="240" customFormat="1" ht="14.5">
      <c r="A68" s="239"/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406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</row>
    <row r="69" spans="1:31" s="240" customFormat="1" ht="19.5" customHeight="1">
      <c r="A69" s="239"/>
      <c r="B69" s="508"/>
      <c r="C69" s="509"/>
      <c r="D69" s="509"/>
      <c r="E69" s="509"/>
      <c r="F69" s="509"/>
      <c r="G69" s="509"/>
      <c r="H69" s="509"/>
      <c r="I69" s="509"/>
      <c r="J69" s="509"/>
      <c r="K69" s="509"/>
      <c r="L69" s="509"/>
      <c r="M69" s="510"/>
      <c r="N69" s="406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</row>
    <row r="70" spans="1:31" s="240" customFormat="1" ht="19.5" customHeight="1">
      <c r="A70" s="239"/>
      <c r="B70" s="511"/>
      <c r="C70" s="512"/>
      <c r="D70" s="512"/>
      <c r="E70" s="512"/>
      <c r="F70" s="512"/>
      <c r="G70" s="512"/>
      <c r="H70" s="512"/>
      <c r="I70" s="512"/>
      <c r="J70" s="512"/>
      <c r="K70" s="512"/>
      <c r="L70" s="512"/>
      <c r="M70" s="513"/>
      <c r="N70" s="406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</row>
    <row r="71" spans="1:31" s="240" customFormat="1" ht="19.5" customHeight="1">
      <c r="A71" s="239"/>
      <c r="B71" s="511"/>
      <c r="C71" s="512"/>
      <c r="D71" s="512"/>
      <c r="E71" s="512"/>
      <c r="F71" s="512"/>
      <c r="G71" s="512"/>
      <c r="H71" s="512"/>
      <c r="I71" s="512"/>
      <c r="J71" s="512"/>
      <c r="K71" s="512"/>
      <c r="L71" s="512"/>
      <c r="M71" s="513"/>
      <c r="N71" s="406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1"/>
      <c r="AB71" s="241"/>
      <c r="AC71" s="241"/>
      <c r="AD71" s="241"/>
      <c r="AE71" s="241"/>
    </row>
    <row r="72" spans="1:31" s="240" customFormat="1" ht="19.5" customHeight="1">
      <c r="A72" s="239"/>
      <c r="B72" s="511"/>
      <c r="C72" s="512"/>
      <c r="D72" s="512"/>
      <c r="E72" s="512"/>
      <c r="F72" s="512"/>
      <c r="G72" s="512"/>
      <c r="H72" s="512"/>
      <c r="I72" s="512"/>
      <c r="J72" s="512"/>
      <c r="K72" s="512"/>
      <c r="L72" s="512"/>
      <c r="M72" s="513"/>
      <c r="N72" s="406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</row>
    <row r="73" spans="1:31" s="240" customFormat="1" ht="19.5" customHeight="1">
      <c r="A73" s="239"/>
      <c r="B73" s="511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3"/>
      <c r="N73" s="406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</row>
    <row r="74" spans="1:31" s="240" customFormat="1" ht="19.5" customHeight="1">
      <c r="A74" s="239"/>
      <c r="B74" s="511"/>
      <c r="C74" s="512"/>
      <c r="D74" s="512"/>
      <c r="E74" s="512"/>
      <c r="F74" s="512"/>
      <c r="G74" s="512"/>
      <c r="H74" s="512"/>
      <c r="I74" s="512"/>
      <c r="J74" s="512"/>
      <c r="K74" s="512"/>
      <c r="L74" s="512"/>
      <c r="M74" s="513"/>
      <c r="N74" s="406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</row>
    <row r="75" spans="1:31" s="240" customFormat="1" ht="19.5" customHeight="1">
      <c r="A75" s="239"/>
      <c r="B75" s="511"/>
      <c r="C75" s="512"/>
      <c r="D75" s="512"/>
      <c r="E75" s="512"/>
      <c r="F75" s="512"/>
      <c r="G75" s="512"/>
      <c r="H75" s="512"/>
      <c r="I75" s="512"/>
      <c r="J75" s="512"/>
      <c r="K75" s="512"/>
      <c r="L75" s="512"/>
      <c r="M75" s="513"/>
      <c r="N75" s="406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</row>
    <row r="76" spans="1:31" s="240" customFormat="1" ht="19.5" customHeight="1">
      <c r="A76" s="239"/>
      <c r="B76" s="511"/>
      <c r="C76" s="512"/>
      <c r="D76" s="512"/>
      <c r="E76" s="512"/>
      <c r="F76" s="512"/>
      <c r="G76" s="512"/>
      <c r="H76" s="512"/>
      <c r="I76" s="512"/>
      <c r="J76" s="512"/>
      <c r="K76" s="512"/>
      <c r="L76" s="512"/>
      <c r="M76" s="513"/>
      <c r="N76" s="406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</row>
    <row r="77" spans="1:31" s="240" customFormat="1" ht="19.5" customHeight="1">
      <c r="A77" s="239"/>
      <c r="B77" s="511"/>
      <c r="C77" s="512"/>
      <c r="D77" s="512"/>
      <c r="E77" s="512"/>
      <c r="F77" s="512"/>
      <c r="G77" s="512"/>
      <c r="H77" s="512"/>
      <c r="I77" s="512"/>
      <c r="J77" s="512"/>
      <c r="K77" s="512"/>
      <c r="L77" s="512"/>
      <c r="M77" s="513"/>
      <c r="N77" s="406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</row>
    <row r="78" spans="1:31" s="240" customFormat="1" ht="19.5" customHeight="1">
      <c r="A78" s="239"/>
      <c r="B78" s="511"/>
      <c r="C78" s="512"/>
      <c r="D78" s="512"/>
      <c r="E78" s="512"/>
      <c r="F78" s="512"/>
      <c r="G78" s="512"/>
      <c r="H78" s="512"/>
      <c r="I78" s="512"/>
      <c r="J78" s="512"/>
      <c r="K78" s="512"/>
      <c r="L78" s="512"/>
      <c r="M78" s="513"/>
      <c r="N78" s="406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1"/>
      <c r="AC78" s="241"/>
      <c r="AD78" s="241"/>
      <c r="AE78" s="241"/>
    </row>
    <row r="79" spans="1:31" s="240" customFormat="1" ht="19.5" customHeight="1">
      <c r="A79" s="239"/>
      <c r="B79" s="511"/>
      <c r="C79" s="512"/>
      <c r="D79" s="512"/>
      <c r="E79" s="512"/>
      <c r="F79" s="512"/>
      <c r="G79" s="512"/>
      <c r="H79" s="512"/>
      <c r="I79" s="512"/>
      <c r="J79" s="512"/>
      <c r="K79" s="512"/>
      <c r="L79" s="512"/>
      <c r="M79" s="513"/>
      <c r="N79" s="406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</row>
    <row r="80" spans="1:31" s="240" customFormat="1" ht="19.5" customHeight="1">
      <c r="A80" s="239"/>
      <c r="B80" s="575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7"/>
      <c r="N80" s="406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</row>
    <row r="81" spans="1:31" ht="12.75" customHeight="1"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</row>
    <row r="82" spans="1:31" s="240" customFormat="1" ht="3.75" customHeight="1">
      <c r="A82" s="239"/>
      <c r="B82" s="239"/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406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</row>
    <row r="83" spans="1:31" s="240" customFormat="1" ht="19.5" customHeight="1">
      <c r="A83" s="239"/>
      <c r="B83" s="242" t="s">
        <v>363</v>
      </c>
      <c r="C83" s="242"/>
      <c r="D83" s="242"/>
      <c r="E83" s="242"/>
      <c r="F83" s="249"/>
      <c r="G83" s="239"/>
      <c r="H83" s="239"/>
      <c r="I83" s="239"/>
      <c r="L83" s="239"/>
      <c r="M83" s="250"/>
      <c r="N83" s="406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</row>
    <row r="84" spans="1:31" s="240" customFormat="1" ht="19.5" customHeight="1">
      <c r="A84" s="239"/>
      <c r="B84" s="239"/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406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</row>
    <row r="85" spans="1:31" s="180" customFormat="1" ht="19.5" customHeight="1">
      <c r="A85" s="251"/>
      <c r="B85" s="252" t="s">
        <v>6</v>
      </c>
      <c r="C85" s="494"/>
      <c r="D85" s="494"/>
      <c r="E85" s="494"/>
      <c r="F85" s="494"/>
      <c r="G85" s="253"/>
      <c r="H85" s="254"/>
      <c r="I85" s="255" t="s">
        <v>30</v>
      </c>
      <c r="J85" s="494"/>
      <c r="K85" s="494"/>
      <c r="L85" s="494"/>
      <c r="M85" s="494"/>
      <c r="N85" s="402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</row>
    <row r="86" spans="1:31" s="240" customFormat="1" ht="19.5" customHeight="1">
      <c r="A86" s="239"/>
      <c r="B86" s="256"/>
      <c r="C86" s="492"/>
      <c r="D86" s="493"/>
      <c r="E86" s="493"/>
      <c r="F86" s="493"/>
      <c r="G86" s="253"/>
      <c r="H86" s="256"/>
      <c r="I86" s="256"/>
      <c r="J86" s="492"/>
      <c r="K86" s="493"/>
      <c r="L86" s="493"/>
      <c r="M86" s="493"/>
      <c r="N86" s="406"/>
      <c r="O86" s="18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</row>
    <row r="87" spans="1:31" s="240" customFormat="1" ht="19.5" customHeight="1">
      <c r="A87" s="239"/>
      <c r="B87" s="256"/>
      <c r="C87" s="516"/>
      <c r="D87" s="516"/>
      <c r="E87" s="516"/>
      <c r="F87" s="516"/>
      <c r="G87" s="256"/>
      <c r="H87" s="256"/>
      <c r="I87" s="252"/>
      <c r="J87" s="517"/>
      <c r="K87" s="517"/>
      <c r="L87" s="517"/>
      <c r="M87" s="517"/>
      <c r="N87" s="406"/>
      <c r="O87" s="18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</row>
    <row r="88" spans="1:31" s="240" customFormat="1" ht="19.5" customHeight="1">
      <c r="A88" s="239"/>
      <c r="B88" s="256"/>
      <c r="C88" s="256"/>
      <c r="D88" s="256"/>
      <c r="E88" s="256"/>
      <c r="F88" s="256"/>
      <c r="G88" s="256"/>
      <c r="H88" s="256"/>
      <c r="I88" s="256"/>
      <c r="J88" s="398"/>
      <c r="K88" s="398"/>
      <c r="L88" s="398"/>
      <c r="M88" s="398"/>
      <c r="N88" s="406"/>
      <c r="O88" s="18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</row>
    <row r="89" spans="1:31" s="240" customFormat="1" ht="19.5" customHeight="1">
      <c r="A89" s="239"/>
      <c r="B89" s="252" t="s">
        <v>5</v>
      </c>
      <c r="C89" s="494"/>
      <c r="D89" s="494"/>
      <c r="E89" s="494"/>
      <c r="F89" s="494"/>
      <c r="G89" s="256"/>
      <c r="H89" s="256"/>
      <c r="I89" s="256"/>
      <c r="J89" s="256"/>
      <c r="K89" s="256"/>
      <c r="L89" s="256"/>
      <c r="M89" s="256"/>
      <c r="N89" s="406"/>
      <c r="O89" s="18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/>
      <c r="AC89" s="241"/>
      <c r="AD89" s="241"/>
      <c r="AE89" s="241"/>
    </row>
    <row r="90" spans="1:31" s="240" customFormat="1" ht="19.5" customHeight="1">
      <c r="A90" s="239"/>
      <c r="B90" s="256"/>
      <c r="C90" s="493"/>
      <c r="D90" s="493"/>
      <c r="E90" s="493"/>
      <c r="F90" s="493"/>
      <c r="G90" s="256"/>
      <c r="H90" s="256"/>
      <c r="I90" s="256"/>
      <c r="J90" s="256"/>
      <c r="K90" s="256"/>
      <c r="L90" s="256"/>
      <c r="M90" s="256"/>
      <c r="N90" s="406"/>
      <c r="O90" s="18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  <c r="AA90" s="241"/>
      <c r="AB90" s="241"/>
      <c r="AC90" s="241"/>
      <c r="AD90" s="241"/>
      <c r="AE90" s="241"/>
    </row>
    <row r="91" spans="1:31" s="240" customFormat="1" ht="19.5" customHeight="1">
      <c r="A91" s="239"/>
      <c r="B91" s="256"/>
      <c r="C91" s="493"/>
      <c r="D91" s="493"/>
      <c r="E91" s="493"/>
      <c r="F91" s="493"/>
      <c r="G91" s="256"/>
      <c r="H91" s="256"/>
      <c r="I91" s="256"/>
      <c r="J91" s="256"/>
      <c r="K91" s="256"/>
      <c r="L91" s="256"/>
      <c r="M91" s="256"/>
      <c r="N91" s="406"/>
      <c r="O91" s="18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</row>
    <row r="92" spans="1:31" s="240" customFormat="1" ht="19.5" customHeight="1">
      <c r="A92" s="239"/>
      <c r="B92" s="256"/>
      <c r="C92" s="256"/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406"/>
      <c r="O92" s="181"/>
      <c r="P92" s="241"/>
      <c r="Q92" s="241"/>
      <c r="R92" s="241"/>
      <c r="S92" s="241"/>
      <c r="T92" s="241"/>
      <c r="U92" s="241"/>
      <c r="V92" s="241"/>
      <c r="W92" s="241"/>
      <c r="X92" s="241"/>
      <c r="Y92" s="241"/>
      <c r="Z92" s="241"/>
      <c r="AA92" s="241"/>
      <c r="AB92" s="241"/>
      <c r="AC92" s="241"/>
      <c r="AD92" s="241"/>
      <c r="AE92" s="241"/>
    </row>
    <row r="93" spans="1:31" s="180" customFormat="1" ht="19.5" customHeight="1">
      <c r="A93" s="251"/>
      <c r="B93" s="252" t="s">
        <v>31</v>
      </c>
      <c r="C93" s="494"/>
      <c r="D93" s="494"/>
      <c r="E93" s="494"/>
      <c r="F93" s="494"/>
      <c r="G93" s="253"/>
      <c r="H93" s="257"/>
      <c r="I93" s="255" t="s">
        <v>43</v>
      </c>
      <c r="J93" s="494"/>
      <c r="K93" s="494"/>
      <c r="L93" s="494"/>
      <c r="M93" s="494"/>
      <c r="N93" s="406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</row>
    <row r="94" spans="1:31" s="240" customFormat="1" ht="19.5" customHeight="1">
      <c r="A94" s="239"/>
      <c r="B94" s="258" t="s">
        <v>32</v>
      </c>
      <c r="C94" s="515"/>
      <c r="D94" s="515"/>
      <c r="E94" s="515"/>
      <c r="F94" s="515"/>
      <c r="G94" s="259"/>
      <c r="H94" s="260"/>
      <c r="I94" s="256"/>
      <c r="J94" s="492"/>
      <c r="K94" s="493"/>
      <c r="L94" s="493"/>
      <c r="M94" s="493"/>
      <c r="N94" s="406"/>
      <c r="O94" s="18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</row>
    <row r="95" spans="1:31" s="240" customFormat="1" ht="19.5" customHeight="1">
      <c r="A95" s="239"/>
      <c r="B95" s="222"/>
      <c r="C95" s="514"/>
      <c r="D95" s="514"/>
      <c r="E95" s="514"/>
      <c r="F95" s="514"/>
      <c r="G95" s="260"/>
      <c r="H95" s="260"/>
      <c r="I95" s="256"/>
      <c r="J95" s="514"/>
      <c r="K95" s="514"/>
      <c r="L95" s="514"/>
      <c r="M95" s="514"/>
      <c r="N95" s="406"/>
      <c r="O95" s="18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  <c r="AA95" s="241"/>
      <c r="AB95" s="241"/>
      <c r="AC95" s="241"/>
      <c r="AD95" s="241"/>
      <c r="AE95" s="241"/>
    </row>
    <row r="96" spans="1:31" ht="19.5" customHeight="1">
      <c r="B96" s="194"/>
      <c r="C96" s="194"/>
      <c r="D96" s="194"/>
      <c r="E96" s="194"/>
      <c r="F96" s="194"/>
      <c r="G96" s="194"/>
      <c r="H96" s="246"/>
      <c r="I96" s="194"/>
      <c r="J96" s="194"/>
      <c r="K96" s="194"/>
      <c r="L96" s="194"/>
      <c r="M96" s="194"/>
    </row>
    <row r="97" spans="1:23" s="613" customFormat="1" ht="5.15" customHeight="1"/>
    <row r="98" spans="1:23" s="246" customFormat="1" ht="10" hidden="1" customHeight="1">
      <c r="B98" s="483"/>
      <c r="C98" s="483"/>
      <c r="D98" s="483"/>
      <c r="E98" s="483"/>
      <c r="F98" s="483"/>
      <c r="G98" s="483"/>
      <c r="I98" s="483"/>
      <c r="J98" s="483"/>
      <c r="K98" s="483"/>
      <c r="L98" s="483"/>
      <c r="M98" s="483"/>
    </row>
    <row r="99" spans="1:23" s="613" customFormat="1" ht="5.15" hidden="1" customHeight="1"/>
    <row r="100" spans="1:23" s="615" customFormat="1" ht="15.75" customHeight="1">
      <c r="A100" s="614"/>
    </row>
    <row r="101" spans="1:23" s="615" customFormat="1" ht="12.75" hidden="1" customHeight="1">
      <c r="A101" s="616"/>
      <c r="B101" s="617"/>
      <c r="C101" s="617"/>
      <c r="D101" s="617"/>
      <c r="E101" s="617"/>
      <c r="F101" s="617"/>
      <c r="G101" s="617"/>
      <c r="H101" s="617"/>
      <c r="I101" s="617"/>
      <c r="J101" s="617"/>
      <c r="K101" s="617"/>
      <c r="L101" s="617"/>
      <c r="M101" s="617"/>
    </row>
    <row r="102" spans="1:23" s="615" customFormat="1" ht="13" hidden="1">
      <c r="B102" s="617"/>
      <c r="C102" s="617"/>
      <c r="D102" s="617"/>
      <c r="E102" s="617"/>
      <c r="F102" s="617"/>
      <c r="G102" s="617"/>
      <c r="H102" s="617"/>
      <c r="I102" s="617"/>
      <c r="J102" s="617"/>
      <c r="K102" s="617"/>
      <c r="L102" s="617"/>
      <c r="M102" s="617"/>
    </row>
    <row r="103" spans="1:23" s="615" customFormat="1" ht="5.25" hidden="1" customHeight="1"/>
    <row r="104" spans="1:23" s="615" customFormat="1" ht="13" hidden="1">
      <c r="B104" s="618"/>
    </row>
    <row r="105" spans="1:23" s="615" customFormat="1" ht="29.25" hidden="1" customHeight="1"/>
    <row r="106" spans="1:23" s="615" customFormat="1" ht="18" hidden="1" customHeight="1">
      <c r="A106" s="616"/>
      <c r="B106" s="617"/>
      <c r="C106" s="617"/>
      <c r="D106" s="617"/>
      <c r="E106" s="617"/>
      <c r="F106" s="617"/>
      <c r="G106" s="617"/>
      <c r="H106" s="617"/>
      <c r="I106" s="617"/>
      <c r="J106" s="617"/>
      <c r="K106" s="617"/>
      <c r="L106" s="617"/>
      <c r="M106" s="617"/>
    </row>
    <row r="107" spans="1:23" s="615" customFormat="1" ht="15.75" customHeight="1"/>
    <row r="108" spans="1:23" s="246" customFormat="1" ht="15.75" customHeight="1">
      <c r="B108" s="619"/>
      <c r="C108" s="619"/>
      <c r="D108" s="620"/>
      <c r="E108" s="620"/>
      <c r="F108" s="620"/>
      <c r="G108" s="620"/>
      <c r="H108" s="619"/>
      <c r="I108" s="619"/>
      <c r="J108" s="619"/>
      <c r="K108" s="620"/>
      <c r="L108" s="620"/>
      <c r="M108" s="620"/>
      <c r="N108" s="620"/>
      <c r="O108" s="620"/>
      <c r="P108" s="620"/>
      <c r="Q108" s="621"/>
      <c r="R108" s="621"/>
      <c r="S108" s="621"/>
      <c r="T108" s="621"/>
      <c r="U108" s="621"/>
      <c r="V108" s="621"/>
      <c r="W108" s="621"/>
    </row>
    <row r="109" spans="1:23" s="246" customFormat="1" ht="15.75" customHeight="1">
      <c r="B109" s="622" t="s">
        <v>207</v>
      </c>
      <c r="C109" s="623"/>
      <c r="D109" s="623"/>
      <c r="E109" s="624" t="s">
        <v>208</v>
      </c>
      <c r="F109" s="624" t="s">
        <v>209</v>
      </c>
      <c r="G109" s="623"/>
      <c r="H109" s="623"/>
      <c r="I109" s="623"/>
      <c r="J109" s="624" t="s">
        <v>210</v>
      </c>
      <c r="K109" s="623"/>
      <c r="L109" s="623"/>
      <c r="M109" s="624" t="s">
        <v>211</v>
      </c>
      <c r="N109" s="624" t="s">
        <v>212</v>
      </c>
      <c r="O109" s="624" t="s">
        <v>213</v>
      </c>
      <c r="P109" s="623" t="s">
        <v>214</v>
      </c>
      <c r="Q109" s="624" t="s">
        <v>231</v>
      </c>
      <c r="R109" s="625"/>
      <c r="S109" s="625"/>
      <c r="T109" s="625"/>
      <c r="U109" s="625"/>
      <c r="V109" s="621"/>
      <c r="W109" s="621"/>
    </row>
    <row r="110" spans="1:23" s="625" customFormat="1" ht="15.75" customHeight="1">
      <c r="B110" s="626" t="s">
        <v>235</v>
      </c>
      <c r="C110" s="623"/>
      <c r="D110" s="623"/>
      <c r="E110" s="623" t="s">
        <v>293</v>
      </c>
      <c r="F110" s="623" t="s">
        <v>294</v>
      </c>
      <c r="G110" s="623">
        <v>1</v>
      </c>
      <c r="H110" s="623"/>
      <c r="I110" s="623"/>
      <c r="J110" s="623"/>
      <c r="K110" s="623"/>
      <c r="L110" s="623"/>
      <c r="M110" s="623" t="s">
        <v>215</v>
      </c>
      <c r="N110" s="623"/>
      <c r="O110" s="623" t="s">
        <v>216</v>
      </c>
      <c r="P110" s="623" t="s">
        <v>216</v>
      </c>
      <c r="Q110" s="623"/>
      <c r="R110" s="625">
        <v>1</v>
      </c>
      <c r="S110" s="625">
        <v>1</v>
      </c>
    </row>
    <row r="111" spans="1:23" s="625" customFormat="1" ht="15.75" customHeight="1">
      <c r="B111" s="626" t="s">
        <v>236</v>
      </c>
      <c r="C111" s="623"/>
      <c r="D111" s="623"/>
      <c r="E111" s="623" t="s">
        <v>303</v>
      </c>
      <c r="F111" s="623" t="s">
        <v>304</v>
      </c>
      <c r="G111" s="623"/>
      <c r="H111" s="623"/>
      <c r="I111" s="623"/>
      <c r="J111" s="623" t="s">
        <v>217</v>
      </c>
      <c r="K111" s="623"/>
      <c r="L111" s="623"/>
      <c r="M111" s="623" t="s">
        <v>218</v>
      </c>
      <c r="N111" s="623" t="s">
        <v>422</v>
      </c>
      <c r="O111" s="623" t="s">
        <v>222</v>
      </c>
      <c r="P111" s="623" t="s">
        <v>219</v>
      </c>
      <c r="Q111" s="623" t="s">
        <v>216</v>
      </c>
      <c r="S111" s="625">
        <v>2</v>
      </c>
    </row>
    <row r="112" spans="1:23" s="625" customFormat="1" ht="15.75" customHeight="1">
      <c r="B112" s="626" t="s">
        <v>238</v>
      </c>
      <c r="C112" s="623"/>
      <c r="D112" s="623"/>
      <c r="E112" s="623" t="s">
        <v>202</v>
      </c>
      <c r="F112" s="623" t="s">
        <v>305</v>
      </c>
      <c r="G112" s="623"/>
      <c r="H112" s="623"/>
      <c r="I112" s="623"/>
      <c r="J112" s="623" t="s">
        <v>220</v>
      </c>
      <c r="K112" s="623"/>
      <c r="L112" s="623"/>
      <c r="M112" s="623" t="s">
        <v>221</v>
      </c>
      <c r="N112" s="623" t="s">
        <v>423</v>
      </c>
      <c r="O112" s="623" t="s">
        <v>219</v>
      </c>
      <c r="P112" s="623" t="s">
        <v>223</v>
      </c>
      <c r="Q112" s="623" t="s">
        <v>222</v>
      </c>
      <c r="S112" s="625">
        <v>3</v>
      </c>
    </row>
    <row r="113" spans="2:19" s="625" customFormat="1" ht="15.75" customHeight="1">
      <c r="B113" s="626" t="s">
        <v>240</v>
      </c>
      <c r="C113" s="623"/>
      <c r="D113" s="623"/>
      <c r="E113" s="623" t="s">
        <v>306</v>
      </c>
      <c r="F113" s="623" t="s">
        <v>307</v>
      </c>
      <c r="G113" s="623"/>
      <c r="H113" s="623"/>
      <c r="I113" s="623"/>
      <c r="J113" s="623" t="s">
        <v>224</v>
      </c>
      <c r="K113" s="623"/>
      <c r="L113" s="623"/>
      <c r="M113" s="623" t="s">
        <v>225</v>
      </c>
      <c r="N113" s="623" t="s">
        <v>424</v>
      </c>
      <c r="O113" s="623" t="s">
        <v>227</v>
      </c>
      <c r="P113" s="623" t="s">
        <v>226</v>
      </c>
      <c r="Q113" s="623" t="s">
        <v>219</v>
      </c>
      <c r="S113" s="625">
        <v>4</v>
      </c>
    </row>
    <row r="114" spans="2:19" s="625" customFormat="1" ht="15.75" customHeight="1">
      <c r="B114" s="626" t="s">
        <v>242</v>
      </c>
      <c r="C114" s="623"/>
      <c r="D114" s="623"/>
      <c r="E114" s="623" t="s">
        <v>289</v>
      </c>
      <c r="F114" s="623" t="s">
        <v>307</v>
      </c>
      <c r="G114" s="623"/>
      <c r="H114" s="623"/>
      <c r="I114" s="623"/>
      <c r="J114" s="623" t="s">
        <v>407</v>
      </c>
      <c r="K114" s="623"/>
      <c r="L114" s="623"/>
      <c r="M114" s="623"/>
      <c r="N114" s="623" t="s">
        <v>425</v>
      </c>
      <c r="O114" s="623" t="s">
        <v>228</v>
      </c>
      <c r="P114" s="623"/>
      <c r="Q114" s="623" t="s">
        <v>227</v>
      </c>
      <c r="S114" s="625">
        <v>5</v>
      </c>
    </row>
    <row r="115" spans="2:19" s="625" customFormat="1" ht="15.75" customHeight="1">
      <c r="B115" s="626" t="s">
        <v>243</v>
      </c>
      <c r="C115" s="623"/>
      <c r="D115" s="623"/>
      <c r="E115" s="623" t="s">
        <v>290</v>
      </c>
      <c r="F115" s="623" t="s">
        <v>307</v>
      </c>
      <c r="G115" s="623"/>
      <c r="H115" s="623"/>
      <c r="I115" s="623"/>
      <c r="J115" s="623"/>
      <c r="K115" s="623"/>
      <c r="L115" s="623"/>
      <c r="M115" s="623"/>
      <c r="N115" s="623" t="s">
        <v>426</v>
      </c>
      <c r="O115" s="623" t="s">
        <v>223</v>
      </c>
      <c r="P115" s="623"/>
      <c r="Q115" s="623" t="s">
        <v>228</v>
      </c>
      <c r="S115" s="625">
        <v>6</v>
      </c>
    </row>
    <row r="116" spans="2:19" s="625" customFormat="1" ht="15.75" customHeight="1">
      <c r="B116" s="626" t="s">
        <v>245</v>
      </c>
      <c r="C116" s="623"/>
      <c r="D116" s="623"/>
      <c r="E116" s="623" t="s">
        <v>308</v>
      </c>
      <c r="F116" s="623" t="s">
        <v>307</v>
      </c>
      <c r="G116" s="623"/>
      <c r="H116" s="623"/>
      <c r="I116" s="623"/>
      <c r="J116" s="623"/>
      <c r="K116" s="623"/>
      <c r="L116" s="623"/>
      <c r="M116" s="623"/>
      <c r="N116" s="623" t="s">
        <v>427</v>
      </c>
      <c r="O116" s="623" t="s">
        <v>297</v>
      </c>
      <c r="P116" s="623"/>
      <c r="Q116" s="623" t="s">
        <v>223</v>
      </c>
      <c r="S116" s="625">
        <v>7</v>
      </c>
    </row>
    <row r="117" spans="2:19" s="625" customFormat="1" ht="15.75" customHeight="1">
      <c r="B117" s="626" t="s">
        <v>247</v>
      </c>
      <c r="C117" s="623"/>
      <c r="D117" s="623"/>
      <c r="E117" s="623" t="s">
        <v>309</v>
      </c>
      <c r="F117" s="623" t="s">
        <v>307</v>
      </c>
      <c r="G117" s="623"/>
      <c r="H117" s="623"/>
      <c r="I117" s="623"/>
      <c r="J117" s="623"/>
      <c r="K117" s="623"/>
      <c r="L117" s="623"/>
      <c r="M117" s="623"/>
      <c r="N117" s="623" t="s">
        <v>428</v>
      </c>
      <c r="O117" s="623" t="s">
        <v>298</v>
      </c>
      <c r="P117" s="623"/>
      <c r="Q117" s="623" t="s">
        <v>232</v>
      </c>
      <c r="S117" s="625">
        <v>8</v>
      </c>
    </row>
    <row r="118" spans="2:19" s="625" customFormat="1" ht="15.75" customHeight="1">
      <c r="B118" s="626" t="s">
        <v>249</v>
      </c>
      <c r="C118" s="623"/>
      <c r="D118" s="623"/>
      <c r="E118" s="623" t="s">
        <v>198</v>
      </c>
      <c r="F118" s="623" t="s">
        <v>198</v>
      </c>
      <c r="G118" s="623"/>
      <c r="H118" s="623"/>
      <c r="I118" s="623"/>
      <c r="J118" s="623"/>
      <c r="K118" s="623"/>
      <c r="L118" s="623"/>
      <c r="M118" s="623"/>
      <c r="N118" s="623" t="s">
        <v>429</v>
      </c>
      <c r="O118" s="623" t="s">
        <v>299</v>
      </c>
      <c r="P118" s="623"/>
      <c r="Q118" s="623"/>
      <c r="S118" s="625">
        <f>+S117+1</f>
        <v>9</v>
      </c>
    </row>
    <row r="119" spans="2:19" s="625" customFormat="1" ht="15.75" customHeight="1">
      <c r="B119" s="626" t="s">
        <v>251</v>
      </c>
      <c r="C119" s="623"/>
      <c r="D119" s="623"/>
      <c r="E119" s="623"/>
      <c r="F119" s="623"/>
      <c r="G119" s="623"/>
      <c r="H119" s="623"/>
      <c r="I119" s="623"/>
      <c r="J119" s="623"/>
      <c r="K119" s="623"/>
      <c r="L119" s="623"/>
      <c r="M119" s="623"/>
      <c r="N119" s="623" t="s">
        <v>430</v>
      </c>
      <c r="O119" s="623" t="s">
        <v>300</v>
      </c>
      <c r="P119" s="623"/>
      <c r="Q119" s="623"/>
      <c r="S119" s="625">
        <f t="shared" ref="S119:S139" si="1">+S118+1</f>
        <v>10</v>
      </c>
    </row>
    <row r="120" spans="2:19" s="625" customFormat="1" ht="15.75" customHeight="1">
      <c r="B120" s="626" t="s">
        <v>253</v>
      </c>
      <c r="C120" s="623"/>
      <c r="D120" s="623"/>
      <c r="E120" s="623"/>
      <c r="F120" s="623"/>
      <c r="G120" s="623"/>
      <c r="H120" s="623"/>
      <c r="I120" s="623"/>
      <c r="J120" s="623"/>
      <c r="K120" s="623"/>
      <c r="L120" s="623"/>
      <c r="M120" s="623"/>
      <c r="N120" s="623" t="s">
        <v>431</v>
      </c>
      <c r="O120" s="623" t="s">
        <v>301</v>
      </c>
      <c r="P120" s="623"/>
      <c r="Q120" s="623"/>
      <c r="S120" s="625">
        <f t="shared" si="1"/>
        <v>11</v>
      </c>
    </row>
    <row r="121" spans="2:19" s="625" customFormat="1" ht="15.75" customHeight="1">
      <c r="B121" s="626" t="s">
        <v>255</v>
      </c>
      <c r="C121" s="623"/>
      <c r="D121" s="623"/>
      <c r="E121" s="623"/>
      <c r="F121" s="623"/>
      <c r="G121" s="623"/>
      <c r="H121" s="623"/>
      <c r="I121" s="623"/>
      <c r="J121" s="623"/>
      <c r="K121" s="623"/>
      <c r="L121" s="623"/>
      <c r="M121" s="623"/>
      <c r="N121" s="623" t="s">
        <v>358</v>
      </c>
      <c r="O121" s="623" t="s">
        <v>292</v>
      </c>
      <c r="P121" s="623"/>
      <c r="Q121" s="623"/>
      <c r="S121" s="625">
        <f t="shared" si="1"/>
        <v>12</v>
      </c>
    </row>
    <row r="122" spans="2:19" s="625" customFormat="1" ht="15.75" customHeight="1">
      <c r="B122" s="626" t="s">
        <v>257</v>
      </c>
      <c r="C122" s="623"/>
      <c r="D122" s="623"/>
      <c r="E122" s="623"/>
      <c r="F122" s="623"/>
      <c r="G122" s="623"/>
      <c r="H122" s="623"/>
      <c r="I122" s="623"/>
      <c r="J122" s="623"/>
      <c r="K122" s="623"/>
      <c r="L122" s="623"/>
      <c r="M122" s="623"/>
      <c r="N122" s="623"/>
      <c r="O122" s="623" t="s">
        <v>412</v>
      </c>
      <c r="P122" s="623"/>
      <c r="Q122" s="623"/>
      <c r="S122" s="625">
        <f t="shared" si="1"/>
        <v>13</v>
      </c>
    </row>
    <row r="123" spans="2:19" s="625" customFormat="1" ht="15.75" customHeight="1">
      <c r="B123" s="626" t="s">
        <v>259</v>
      </c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S123" s="625">
        <f t="shared" si="1"/>
        <v>14</v>
      </c>
    </row>
    <row r="124" spans="2:19" s="625" customFormat="1" ht="15.75" customHeight="1">
      <c r="B124" s="626" t="s">
        <v>261</v>
      </c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23"/>
      <c r="P124" s="623"/>
      <c r="S124" s="625">
        <f t="shared" si="1"/>
        <v>15</v>
      </c>
    </row>
    <row r="125" spans="2:19" s="625" customFormat="1" ht="15.75" customHeight="1">
      <c r="B125" s="626" t="s">
        <v>263</v>
      </c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23"/>
      <c r="P125" s="623"/>
      <c r="S125" s="625">
        <f t="shared" si="1"/>
        <v>16</v>
      </c>
    </row>
    <row r="126" spans="2:19" s="625" customFormat="1" ht="15.75" customHeight="1">
      <c r="B126" s="626" t="s">
        <v>266</v>
      </c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S126" s="625">
        <f t="shared" si="1"/>
        <v>17</v>
      </c>
    </row>
    <row r="127" spans="2:19" s="625" customFormat="1" ht="15.75" customHeight="1">
      <c r="B127" s="626" t="s">
        <v>269</v>
      </c>
      <c r="C127" s="623"/>
      <c r="D127" s="623"/>
      <c r="E127" s="623"/>
      <c r="F127" s="623"/>
      <c r="G127" s="623"/>
      <c r="H127" s="623"/>
      <c r="I127" s="623"/>
      <c r="J127" s="623"/>
      <c r="K127" s="623"/>
      <c r="L127" s="623"/>
      <c r="M127" s="623"/>
      <c r="N127" s="623"/>
      <c r="O127" s="623"/>
      <c r="P127" s="623"/>
      <c r="S127" s="625">
        <f t="shared" si="1"/>
        <v>18</v>
      </c>
    </row>
    <row r="128" spans="2:19" s="625" customFormat="1" ht="15.75" customHeight="1">
      <c r="B128" s="626" t="s">
        <v>272</v>
      </c>
      <c r="C128" s="623"/>
      <c r="D128" s="623"/>
      <c r="E128" s="623"/>
      <c r="F128" s="623"/>
      <c r="G128" s="623"/>
      <c r="H128" s="623"/>
      <c r="I128" s="623"/>
      <c r="J128" s="623"/>
      <c r="K128" s="623"/>
      <c r="L128" s="623"/>
      <c r="M128" s="623"/>
      <c r="N128" s="623"/>
      <c r="O128" s="623"/>
      <c r="P128" s="623"/>
      <c r="S128" s="625">
        <f t="shared" si="1"/>
        <v>19</v>
      </c>
    </row>
    <row r="129" spans="1:24" s="625" customFormat="1" ht="15.75" customHeight="1">
      <c r="B129" s="626" t="s">
        <v>275</v>
      </c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23"/>
      <c r="P129" s="623"/>
      <c r="S129" s="625">
        <f t="shared" si="1"/>
        <v>20</v>
      </c>
    </row>
    <row r="130" spans="1:24" s="625" customFormat="1" ht="15.75" customHeight="1">
      <c r="B130" s="627" t="s">
        <v>278</v>
      </c>
      <c r="E130" s="623"/>
      <c r="F130" s="623"/>
      <c r="G130" s="623"/>
      <c r="S130" s="625">
        <f t="shared" si="1"/>
        <v>21</v>
      </c>
    </row>
    <row r="131" spans="1:24" s="264" customFormat="1" ht="15.75" customHeight="1">
      <c r="B131" s="115" t="s">
        <v>281</v>
      </c>
      <c r="E131" s="263"/>
      <c r="F131" s="263"/>
      <c r="G131" s="263"/>
      <c r="S131" s="264">
        <f t="shared" si="1"/>
        <v>22</v>
      </c>
    </row>
    <row r="132" spans="1:24" s="264" customFormat="1" ht="15.75" customHeight="1">
      <c r="B132" s="115" t="s">
        <v>284</v>
      </c>
      <c r="S132" s="264">
        <f t="shared" si="1"/>
        <v>23</v>
      </c>
    </row>
    <row r="133" spans="1:24" s="264" customFormat="1" ht="15.75" customHeight="1">
      <c r="B133" s="115" t="s">
        <v>287</v>
      </c>
      <c r="S133" s="264">
        <f t="shared" si="1"/>
        <v>24</v>
      </c>
    </row>
    <row r="134" spans="1:24" s="262" customFormat="1" ht="15.75" customHeight="1">
      <c r="A134" s="265"/>
      <c r="B134" s="81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  <c r="O134" s="265"/>
      <c r="P134" s="265"/>
      <c r="Q134" s="265"/>
      <c r="R134" s="265"/>
      <c r="S134" s="265">
        <f t="shared" si="1"/>
        <v>25</v>
      </c>
      <c r="T134" s="265"/>
      <c r="U134" s="265"/>
      <c r="V134" s="265"/>
      <c r="W134" s="265"/>
      <c r="X134" s="265"/>
    </row>
    <row r="135" spans="1:24" s="262" customFormat="1" ht="15.75" customHeight="1">
      <c r="A135" s="265"/>
      <c r="B135" s="81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  <c r="O135" s="265"/>
      <c r="P135" s="265"/>
      <c r="Q135" s="265"/>
      <c r="R135" s="265"/>
      <c r="S135" s="265">
        <f t="shared" si="1"/>
        <v>26</v>
      </c>
      <c r="T135" s="265"/>
      <c r="U135" s="265"/>
      <c r="V135" s="265"/>
      <c r="W135" s="265"/>
      <c r="X135" s="265"/>
    </row>
    <row r="136" spans="1:24" s="262" customFormat="1" ht="15.75" customHeight="1">
      <c r="A136" s="265"/>
      <c r="B136" s="81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  <c r="Q136" s="265"/>
      <c r="R136" s="265"/>
      <c r="S136" s="265">
        <f t="shared" si="1"/>
        <v>27</v>
      </c>
      <c r="T136" s="265"/>
      <c r="U136" s="265"/>
      <c r="V136" s="265"/>
      <c r="W136" s="265"/>
      <c r="X136" s="265"/>
    </row>
    <row r="137" spans="1:24" s="262" customFormat="1" ht="15.75" customHeight="1">
      <c r="A137" s="265"/>
      <c r="B137" s="81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  <c r="Q137" s="265"/>
      <c r="R137" s="265"/>
      <c r="S137" s="265">
        <f t="shared" si="1"/>
        <v>28</v>
      </c>
      <c r="T137" s="265"/>
      <c r="U137" s="265"/>
      <c r="V137" s="265"/>
      <c r="W137" s="265"/>
      <c r="X137" s="265"/>
    </row>
    <row r="138" spans="1:24" s="262" customFormat="1" ht="15.75" customHeight="1">
      <c r="A138" s="265"/>
      <c r="B138" s="81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  <c r="O138" s="265"/>
      <c r="P138" s="265"/>
      <c r="Q138" s="265"/>
      <c r="R138" s="265"/>
      <c r="S138" s="265">
        <f t="shared" si="1"/>
        <v>29</v>
      </c>
      <c r="T138" s="265"/>
      <c r="U138" s="265"/>
      <c r="V138" s="265"/>
      <c r="W138" s="265"/>
      <c r="X138" s="265"/>
    </row>
    <row r="139" spans="1:24" s="262" customFormat="1" ht="15.75" customHeight="1">
      <c r="A139" s="265"/>
      <c r="B139" s="81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  <c r="O139" s="265"/>
      <c r="P139" s="265"/>
      <c r="Q139" s="265"/>
      <c r="R139" s="265"/>
      <c r="S139" s="265">
        <f t="shared" si="1"/>
        <v>30</v>
      </c>
      <c r="T139" s="265"/>
    </row>
    <row r="140" spans="1:24" s="262" customFormat="1" ht="15.75" customHeight="1">
      <c r="A140" s="265"/>
      <c r="B140" s="265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  <c r="Q140" s="265"/>
      <c r="R140" s="265"/>
      <c r="S140" s="265"/>
      <c r="T140" s="265"/>
    </row>
    <row r="141" spans="1:24" s="262" customFormat="1" ht="15.75" customHeight="1">
      <c r="A141" s="265"/>
      <c r="B141" s="265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Q141" s="265"/>
      <c r="R141" s="265"/>
      <c r="S141" s="265"/>
      <c r="T141" s="265"/>
    </row>
    <row r="142" spans="1:24" s="262" customFormat="1" ht="15.75" customHeight="1">
      <c r="A142" s="265"/>
      <c r="B142" s="265"/>
      <c r="C142" s="265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  <c r="O142" s="265"/>
      <c r="P142" s="265"/>
      <c r="Q142" s="265"/>
      <c r="R142" s="265"/>
      <c r="S142" s="265"/>
      <c r="T142" s="265"/>
    </row>
    <row r="143" spans="1:24" s="262" customFormat="1" ht="15.75" customHeight="1">
      <c r="A143" s="265"/>
      <c r="B143" s="265"/>
      <c r="C143" s="265"/>
      <c r="D143" s="265"/>
      <c r="E143" s="265"/>
      <c r="F143" s="265"/>
      <c r="G143" s="265"/>
      <c r="H143" s="265"/>
      <c r="I143" s="265"/>
      <c r="J143" s="265"/>
      <c r="K143" s="265"/>
      <c r="L143" s="265"/>
      <c r="M143" s="265"/>
      <c r="N143" s="265"/>
      <c r="O143" s="265"/>
      <c r="P143" s="265"/>
      <c r="Q143" s="265"/>
      <c r="R143" s="265"/>
      <c r="S143" s="265"/>
      <c r="T143" s="265"/>
    </row>
    <row r="144" spans="1:24" s="262" customFormat="1" ht="15.75" customHeight="1">
      <c r="A144" s="265"/>
      <c r="B144" s="265"/>
      <c r="C144" s="265"/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  <c r="O144" s="265"/>
      <c r="P144" s="265"/>
      <c r="Q144" s="265"/>
      <c r="R144" s="265"/>
      <c r="S144" s="265"/>
      <c r="T144" s="265"/>
    </row>
    <row r="145" spans="1:20" s="262" customFormat="1" ht="15.75" customHeight="1">
      <c r="A145" s="265"/>
      <c r="B145" s="265"/>
      <c r="C145" s="265"/>
      <c r="D145" s="265"/>
      <c r="E145" s="265"/>
      <c r="F145" s="265"/>
      <c r="G145" s="265"/>
      <c r="H145" s="265"/>
      <c r="I145" s="265"/>
      <c r="J145" s="265"/>
      <c r="K145" s="265"/>
      <c r="L145" s="265"/>
      <c r="M145" s="265"/>
      <c r="N145" s="265"/>
      <c r="O145" s="265"/>
      <c r="P145" s="265"/>
      <c r="Q145" s="265"/>
      <c r="R145" s="265"/>
      <c r="S145" s="265"/>
      <c r="T145" s="265"/>
    </row>
    <row r="146" spans="1:20" s="262" customFormat="1" ht="15.75" customHeight="1">
      <c r="A146" s="265"/>
      <c r="B146" s="265"/>
      <c r="C146" s="265"/>
      <c r="D146" s="265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  <c r="Q146" s="265"/>
      <c r="R146" s="265"/>
      <c r="S146" s="265"/>
      <c r="T146" s="265"/>
    </row>
    <row r="147" spans="1:20" s="262" customFormat="1" ht="15.75" customHeight="1">
      <c r="A147" s="265"/>
      <c r="B147" s="265"/>
      <c r="C147" s="265"/>
      <c r="D147" s="265"/>
      <c r="E147" s="265"/>
      <c r="F147" s="265"/>
      <c r="G147" s="265"/>
      <c r="H147" s="265"/>
      <c r="I147" s="265"/>
      <c r="J147" s="265"/>
      <c r="K147" s="265"/>
      <c r="L147" s="265"/>
      <c r="M147" s="265"/>
      <c r="N147" s="265"/>
      <c r="O147" s="265"/>
      <c r="P147" s="265"/>
      <c r="Q147" s="265"/>
      <c r="R147" s="265"/>
      <c r="S147" s="265"/>
      <c r="T147" s="265"/>
    </row>
    <row r="148" spans="1:20" s="262" customFormat="1" ht="15.75" customHeight="1">
      <c r="A148" s="265"/>
      <c r="B148" s="265"/>
      <c r="C148" s="265"/>
      <c r="D148" s="265"/>
      <c r="E148" s="265"/>
      <c r="F148" s="265"/>
      <c r="G148" s="265"/>
      <c r="H148" s="265"/>
      <c r="I148" s="265"/>
      <c r="J148" s="265"/>
      <c r="K148" s="265"/>
      <c r="L148" s="265"/>
      <c r="M148" s="265"/>
      <c r="N148" s="265"/>
      <c r="O148" s="265"/>
      <c r="P148" s="265"/>
      <c r="Q148" s="265"/>
      <c r="R148" s="265"/>
      <c r="S148" s="265"/>
      <c r="T148" s="265"/>
    </row>
    <row r="149" spans="1:20" s="262" customFormat="1" ht="15.75" customHeight="1">
      <c r="A149" s="265"/>
      <c r="B149" s="265"/>
      <c r="C149" s="265"/>
      <c r="D149" s="265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  <c r="Q149" s="265"/>
      <c r="R149" s="265"/>
      <c r="S149" s="265"/>
      <c r="T149" s="265"/>
    </row>
    <row r="150" spans="1:20" s="262" customFormat="1" ht="15.75" customHeight="1">
      <c r="A150" s="265"/>
      <c r="B150" s="265"/>
      <c r="C150" s="265"/>
      <c r="D150" s="265"/>
      <c r="E150" s="265"/>
      <c r="F150" s="265"/>
      <c r="G150" s="265"/>
      <c r="H150" s="265"/>
      <c r="I150" s="265"/>
      <c r="J150" s="265"/>
      <c r="K150" s="265"/>
      <c r="L150" s="265"/>
      <c r="M150" s="265"/>
      <c r="N150" s="265"/>
      <c r="O150" s="265"/>
      <c r="P150" s="265"/>
      <c r="Q150" s="265"/>
      <c r="R150" s="265"/>
      <c r="S150" s="265"/>
      <c r="T150" s="265"/>
    </row>
    <row r="151" spans="1:20" s="262" customFormat="1" ht="15.75" customHeight="1">
      <c r="A151" s="265"/>
      <c r="B151" s="265"/>
      <c r="C151" s="265"/>
      <c r="D151" s="265"/>
      <c r="E151" s="265"/>
      <c r="F151" s="265"/>
      <c r="G151" s="265"/>
      <c r="H151" s="265"/>
      <c r="I151" s="265"/>
      <c r="J151" s="265"/>
      <c r="K151" s="265"/>
      <c r="L151" s="265"/>
      <c r="M151" s="265"/>
      <c r="N151" s="265"/>
      <c r="O151" s="265"/>
      <c r="P151" s="265"/>
      <c r="Q151" s="265"/>
      <c r="R151" s="265"/>
      <c r="S151" s="265"/>
      <c r="T151" s="265"/>
    </row>
    <row r="152" spans="1:20" s="262" customFormat="1" ht="15.75" customHeight="1">
      <c r="A152" s="265"/>
      <c r="B152" s="265"/>
      <c r="C152" s="265"/>
      <c r="D152" s="265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  <c r="Q152" s="265"/>
      <c r="R152" s="265"/>
      <c r="S152" s="265"/>
      <c r="T152" s="265"/>
    </row>
    <row r="153" spans="1:20" s="262" customFormat="1" ht="15.75" customHeight="1">
      <c r="A153" s="265"/>
      <c r="B153" s="265"/>
      <c r="C153" s="265"/>
      <c r="D153" s="265"/>
      <c r="E153" s="265"/>
      <c r="F153" s="265"/>
      <c r="G153" s="265"/>
      <c r="H153" s="265"/>
      <c r="I153" s="265"/>
      <c r="J153" s="265"/>
      <c r="K153" s="265"/>
      <c r="L153" s="265"/>
      <c r="M153" s="265"/>
      <c r="N153" s="265"/>
      <c r="O153" s="265"/>
      <c r="P153" s="265"/>
      <c r="Q153" s="265"/>
      <c r="R153" s="265"/>
      <c r="S153" s="265"/>
      <c r="T153" s="265"/>
    </row>
    <row r="154" spans="1:20" s="262" customFormat="1" ht="15.75" customHeight="1">
      <c r="A154" s="265"/>
      <c r="B154" s="265"/>
      <c r="C154" s="265"/>
      <c r="D154" s="265"/>
      <c r="E154" s="265"/>
      <c r="F154" s="265"/>
      <c r="G154" s="265"/>
      <c r="H154" s="265"/>
      <c r="I154" s="265"/>
      <c r="J154" s="265"/>
      <c r="K154" s="265"/>
      <c r="L154" s="265"/>
      <c r="M154" s="265"/>
      <c r="N154" s="265"/>
      <c r="O154" s="265"/>
      <c r="P154" s="265"/>
      <c r="Q154" s="265"/>
      <c r="R154" s="265"/>
      <c r="S154" s="265"/>
      <c r="T154" s="265"/>
    </row>
    <row r="155" spans="1:20" s="262" customFormat="1" ht="15.75" customHeight="1">
      <c r="A155" s="265"/>
      <c r="B155" s="265"/>
      <c r="C155" s="265"/>
      <c r="D155" s="265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  <c r="Q155" s="265"/>
      <c r="R155" s="265"/>
      <c r="S155" s="265"/>
      <c r="T155" s="265"/>
    </row>
    <row r="156" spans="1:20" s="262" customFormat="1" ht="15.75" customHeight="1">
      <c r="A156" s="265"/>
      <c r="B156" s="265"/>
      <c r="C156" s="265"/>
      <c r="D156" s="265"/>
      <c r="E156" s="265"/>
      <c r="F156" s="265"/>
      <c r="G156" s="265"/>
      <c r="H156" s="265"/>
      <c r="I156" s="265"/>
      <c r="J156" s="265"/>
      <c r="K156" s="265"/>
      <c r="L156" s="265"/>
      <c r="M156" s="265"/>
      <c r="N156" s="265"/>
      <c r="O156" s="265"/>
      <c r="P156" s="265"/>
      <c r="Q156" s="265"/>
      <c r="R156" s="265"/>
      <c r="S156" s="265"/>
      <c r="T156" s="265"/>
    </row>
    <row r="157" spans="1:20" s="262" customFormat="1" ht="15.75" customHeight="1">
      <c r="A157" s="265"/>
      <c r="B157" s="265"/>
      <c r="C157" s="336"/>
      <c r="D157" s="336"/>
      <c r="E157" s="265"/>
      <c r="F157" s="265"/>
      <c r="G157" s="265"/>
      <c r="H157" s="265"/>
      <c r="I157" s="265"/>
      <c r="J157" s="265"/>
      <c r="K157" s="265"/>
      <c r="L157" s="265"/>
      <c r="M157" s="265"/>
      <c r="N157" s="265"/>
      <c r="O157" s="265"/>
      <c r="P157" s="265"/>
      <c r="Q157" s="265"/>
      <c r="R157" s="265"/>
      <c r="S157" s="265"/>
      <c r="T157" s="265"/>
    </row>
    <row r="158" spans="1:20" s="262" customFormat="1" ht="15.75" customHeight="1">
      <c r="A158" s="265"/>
      <c r="B158" s="265"/>
      <c r="C158" s="265"/>
      <c r="D158" s="265"/>
      <c r="E158" s="265"/>
      <c r="F158" s="265"/>
      <c r="G158" s="265"/>
      <c r="H158" s="265"/>
      <c r="I158" s="265"/>
      <c r="J158" s="265"/>
      <c r="K158" s="265"/>
      <c r="L158" s="265"/>
      <c r="M158" s="265"/>
      <c r="N158" s="265"/>
      <c r="O158" s="265"/>
      <c r="P158" s="265"/>
      <c r="Q158" s="265"/>
      <c r="R158" s="265"/>
      <c r="S158" s="265"/>
      <c r="T158" s="265"/>
    </row>
    <row r="159" spans="1:20" s="262" customFormat="1" ht="15.75" customHeight="1">
      <c r="A159" s="265"/>
      <c r="B159" s="265"/>
      <c r="C159" s="265"/>
      <c r="D159" s="265"/>
      <c r="E159" s="336"/>
      <c r="F159" s="265"/>
      <c r="G159" s="265"/>
      <c r="H159" s="265"/>
      <c r="I159" s="265"/>
      <c r="J159" s="265"/>
      <c r="K159" s="265"/>
      <c r="L159" s="265"/>
      <c r="M159" s="265"/>
      <c r="N159" s="265"/>
      <c r="O159" s="265"/>
      <c r="P159" s="265"/>
      <c r="Q159" s="265"/>
      <c r="R159" s="265"/>
      <c r="S159" s="265"/>
      <c r="T159" s="265"/>
    </row>
    <row r="160" spans="1:20" s="262" customFormat="1" ht="15.75" customHeight="1">
      <c r="A160" s="265"/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</row>
    <row r="161" spans="1:20" s="262" customFormat="1" ht="15.75" customHeight="1">
      <c r="A161" s="265"/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</row>
    <row r="162" spans="1:20" s="262" customFormat="1" ht="15.75" customHeight="1">
      <c r="A162" s="265"/>
      <c r="B162" s="265"/>
      <c r="C162" s="265"/>
      <c r="D162" s="265"/>
      <c r="E162" s="265"/>
      <c r="F162" s="265"/>
      <c r="G162" s="265"/>
      <c r="H162" s="265"/>
      <c r="I162" s="265"/>
      <c r="J162" s="265"/>
      <c r="K162" s="265"/>
      <c r="L162" s="265"/>
      <c r="M162" s="265"/>
      <c r="N162" s="265"/>
      <c r="O162" s="265"/>
      <c r="P162" s="265"/>
      <c r="Q162" s="265"/>
      <c r="R162" s="265"/>
      <c r="S162" s="265"/>
      <c r="T162" s="265"/>
    </row>
    <row r="163" spans="1:20" s="262" customFormat="1" ht="15.75" customHeight="1">
      <c r="A163" s="265"/>
      <c r="B163" s="265"/>
      <c r="C163" s="265"/>
      <c r="D163" s="265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  <c r="Q163" s="265"/>
      <c r="R163" s="265"/>
      <c r="S163" s="265"/>
      <c r="T163" s="265"/>
    </row>
    <row r="164" spans="1:20" s="262" customFormat="1" ht="15.75" customHeight="1">
      <c r="A164" s="265"/>
      <c r="B164" s="265"/>
      <c r="C164" s="265"/>
      <c r="D164" s="265"/>
      <c r="E164" s="265"/>
      <c r="F164" s="265"/>
      <c r="G164" s="265"/>
      <c r="H164" s="265"/>
      <c r="I164" s="265"/>
      <c r="J164" s="265"/>
      <c r="K164" s="265"/>
      <c r="L164" s="265"/>
      <c r="M164" s="265"/>
      <c r="N164" s="265"/>
      <c r="O164" s="265"/>
      <c r="P164" s="265"/>
      <c r="Q164" s="265"/>
      <c r="R164" s="265"/>
      <c r="S164" s="265"/>
      <c r="T164" s="265"/>
    </row>
    <row r="165" spans="1:20" s="262" customFormat="1" ht="15.75" customHeight="1">
      <c r="A165" s="265"/>
      <c r="B165" s="265"/>
      <c r="C165" s="265"/>
      <c r="D165" s="265"/>
      <c r="E165" s="265"/>
      <c r="F165" s="265"/>
      <c r="G165" s="265"/>
      <c r="H165" s="265"/>
      <c r="I165" s="265"/>
      <c r="J165" s="265"/>
      <c r="K165" s="265"/>
      <c r="L165" s="265"/>
      <c r="M165" s="265"/>
      <c r="N165" s="265"/>
      <c r="O165" s="265"/>
      <c r="P165" s="265"/>
      <c r="Q165" s="265"/>
      <c r="R165" s="265"/>
      <c r="S165" s="265"/>
      <c r="T165" s="265"/>
    </row>
    <row r="166" spans="1:20" s="262" customFormat="1" ht="15.75" customHeight="1">
      <c r="A166" s="265"/>
      <c r="B166" s="265"/>
      <c r="C166" s="265"/>
      <c r="D166" s="265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  <c r="Q166" s="265"/>
      <c r="R166" s="265"/>
      <c r="S166" s="265"/>
      <c r="T166" s="265"/>
    </row>
    <row r="167" spans="1:20" s="262" customFormat="1" ht="15.75" customHeight="1">
      <c r="A167" s="265"/>
      <c r="B167" s="265"/>
      <c r="C167" s="265"/>
      <c r="D167" s="265"/>
      <c r="E167" s="265"/>
      <c r="F167" s="265"/>
      <c r="G167" s="265"/>
      <c r="H167" s="265"/>
      <c r="I167" s="265"/>
      <c r="J167" s="265"/>
      <c r="K167" s="265"/>
      <c r="L167" s="265"/>
      <c r="M167" s="265"/>
      <c r="N167" s="265"/>
      <c r="O167" s="265"/>
      <c r="P167" s="265"/>
      <c r="Q167" s="265"/>
      <c r="R167" s="265"/>
      <c r="S167" s="265"/>
      <c r="T167" s="265"/>
    </row>
    <row r="168" spans="1:20" s="262" customFormat="1" ht="15.75" customHeight="1">
      <c r="A168" s="265"/>
      <c r="B168" s="265"/>
      <c r="C168" s="265"/>
      <c r="D168" s="265"/>
      <c r="E168" s="265"/>
      <c r="F168" s="265"/>
      <c r="G168" s="265"/>
      <c r="H168" s="265"/>
      <c r="I168" s="265"/>
      <c r="J168" s="265"/>
      <c r="K168" s="265"/>
      <c r="L168" s="265"/>
      <c r="M168" s="265"/>
      <c r="N168" s="265"/>
      <c r="O168" s="265"/>
      <c r="P168" s="265"/>
      <c r="Q168" s="265"/>
      <c r="R168" s="265"/>
      <c r="S168" s="265"/>
      <c r="T168" s="265"/>
    </row>
    <row r="169" spans="1:20" s="262" customFormat="1" ht="15.75" customHeight="1">
      <c r="A169" s="265"/>
      <c r="B169" s="265"/>
      <c r="C169" s="265"/>
      <c r="D169" s="265"/>
      <c r="E169" s="265"/>
      <c r="F169" s="265"/>
      <c r="G169" s="265"/>
      <c r="H169" s="265"/>
      <c r="I169" s="265"/>
      <c r="J169" s="265"/>
      <c r="K169" s="265"/>
      <c r="L169" s="265"/>
      <c r="M169" s="265"/>
      <c r="N169" s="265"/>
      <c r="O169" s="265"/>
      <c r="P169" s="265"/>
      <c r="Q169" s="265"/>
      <c r="R169" s="265"/>
      <c r="S169" s="265"/>
      <c r="T169" s="265"/>
    </row>
    <row r="170" spans="1:20" s="262" customFormat="1" ht="15.75" customHeight="1">
      <c r="A170" s="265"/>
      <c r="B170" s="265"/>
      <c r="C170" s="265"/>
      <c r="D170" s="265"/>
      <c r="E170" s="265"/>
      <c r="F170" s="265"/>
      <c r="G170" s="265"/>
      <c r="H170" s="265"/>
      <c r="I170" s="265"/>
      <c r="J170" s="265"/>
      <c r="K170" s="265"/>
      <c r="L170" s="265"/>
      <c r="M170" s="265"/>
      <c r="N170" s="265"/>
      <c r="O170" s="265"/>
      <c r="P170" s="265"/>
      <c r="Q170" s="265"/>
      <c r="R170" s="265"/>
      <c r="S170" s="265"/>
      <c r="T170" s="265"/>
    </row>
    <row r="171" spans="1:20" s="262" customFormat="1" ht="15.75" customHeight="1">
      <c r="A171" s="265"/>
      <c r="B171" s="265"/>
      <c r="C171" s="265"/>
      <c r="D171" s="265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  <c r="Q171" s="265"/>
      <c r="R171" s="265"/>
      <c r="S171" s="265"/>
      <c r="T171" s="265"/>
    </row>
    <row r="172" spans="1:20" s="262" customFormat="1" ht="15.75" customHeight="1">
      <c r="A172" s="265"/>
      <c r="B172" s="265"/>
      <c r="C172" s="265"/>
      <c r="D172" s="265"/>
      <c r="E172" s="265"/>
      <c r="F172" s="265"/>
      <c r="G172" s="265"/>
      <c r="H172" s="265"/>
      <c r="I172" s="265"/>
      <c r="J172" s="265"/>
      <c r="K172" s="265"/>
      <c r="L172" s="265"/>
      <c r="M172" s="265"/>
      <c r="N172" s="265"/>
      <c r="O172" s="265"/>
      <c r="P172" s="265"/>
      <c r="Q172" s="265"/>
      <c r="R172" s="265"/>
      <c r="S172" s="265"/>
      <c r="T172" s="265"/>
    </row>
    <row r="173" spans="1:20" s="262" customFormat="1" ht="15.75" customHeight="1">
      <c r="A173" s="265"/>
      <c r="B173" s="265"/>
      <c r="C173" s="265"/>
      <c r="D173" s="265"/>
      <c r="E173" s="265"/>
      <c r="F173" s="265"/>
      <c r="G173" s="265"/>
      <c r="H173" s="265"/>
      <c r="I173" s="265"/>
      <c r="J173" s="265"/>
      <c r="K173" s="265"/>
      <c r="L173" s="265"/>
      <c r="M173" s="265"/>
      <c r="N173" s="265"/>
      <c r="O173" s="265"/>
      <c r="P173" s="265"/>
      <c r="Q173" s="265"/>
      <c r="R173" s="265"/>
      <c r="S173" s="265"/>
      <c r="T173" s="265"/>
    </row>
    <row r="174" spans="1:20" s="262" customFormat="1" ht="15.75" customHeight="1">
      <c r="A174" s="265"/>
      <c r="B174" s="265"/>
      <c r="C174" s="265"/>
      <c r="D174" s="265"/>
      <c r="E174" s="265"/>
      <c r="F174" s="265"/>
      <c r="G174" s="265"/>
      <c r="H174" s="265"/>
      <c r="I174" s="265"/>
      <c r="J174" s="265"/>
      <c r="K174" s="265"/>
      <c r="L174" s="265"/>
      <c r="M174" s="265"/>
      <c r="N174" s="265"/>
      <c r="O174" s="265"/>
      <c r="P174" s="265"/>
      <c r="Q174" s="265"/>
      <c r="R174" s="265"/>
      <c r="S174" s="265"/>
      <c r="T174" s="265"/>
    </row>
    <row r="175" spans="1:20" s="262" customFormat="1" ht="15.75" customHeight="1">
      <c r="A175" s="265"/>
      <c r="B175" s="265"/>
      <c r="C175" s="265"/>
      <c r="D175" s="265"/>
      <c r="E175" s="265"/>
      <c r="F175" s="265"/>
      <c r="G175" s="265"/>
      <c r="H175" s="265"/>
      <c r="I175" s="265"/>
      <c r="J175" s="265"/>
      <c r="K175" s="265"/>
      <c r="L175" s="265"/>
      <c r="M175" s="265"/>
      <c r="N175" s="265"/>
      <c r="O175" s="265"/>
      <c r="P175" s="265"/>
      <c r="Q175" s="265"/>
      <c r="R175" s="265"/>
      <c r="S175" s="265"/>
      <c r="T175" s="265"/>
    </row>
    <row r="176" spans="1:20" s="165" customFormat="1" ht="15.75" customHeight="1">
      <c r="A176" s="337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265"/>
      <c r="O176" s="337"/>
      <c r="P176" s="337"/>
      <c r="Q176" s="337"/>
      <c r="R176" s="337"/>
      <c r="S176" s="337"/>
      <c r="T176" s="337"/>
    </row>
    <row r="177" spans="1:20" s="165" customFormat="1" ht="15.75" customHeight="1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265"/>
      <c r="O177" s="337"/>
      <c r="P177" s="337"/>
      <c r="Q177" s="337"/>
      <c r="R177" s="337"/>
      <c r="S177" s="337"/>
      <c r="T177" s="337"/>
    </row>
    <row r="178" spans="1:20" s="165" customFormat="1" ht="15.75" customHeight="1">
      <c r="A178" s="337"/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265"/>
      <c r="O178" s="337"/>
      <c r="P178" s="337"/>
      <c r="Q178" s="337"/>
      <c r="R178" s="337"/>
      <c r="S178" s="337"/>
      <c r="T178" s="337"/>
    </row>
    <row r="179" spans="1:20" s="165" customFormat="1" ht="15.75" customHeight="1">
      <c r="A179" s="337"/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265"/>
      <c r="O179" s="337"/>
      <c r="P179" s="337"/>
      <c r="Q179" s="337"/>
      <c r="R179" s="337"/>
      <c r="S179" s="337"/>
      <c r="T179" s="337"/>
    </row>
    <row r="180" spans="1:20" s="262" customFormat="1" ht="15.75" customHeight="1">
      <c r="A180" s="265"/>
      <c r="B180" s="265"/>
      <c r="C180" s="265"/>
      <c r="D180" s="265"/>
      <c r="E180" s="265"/>
      <c r="F180" s="265"/>
      <c r="G180" s="265"/>
      <c r="H180" s="265"/>
      <c r="I180" s="265"/>
      <c r="J180" s="265"/>
      <c r="K180" s="265"/>
      <c r="L180" s="265"/>
      <c r="M180" s="265"/>
      <c r="N180" s="265"/>
      <c r="O180" s="265"/>
      <c r="P180" s="265"/>
      <c r="Q180" s="265"/>
      <c r="R180" s="265"/>
      <c r="S180" s="265"/>
      <c r="T180" s="265"/>
    </row>
    <row r="181" spans="1:20" s="262" customFormat="1" ht="15.75" customHeight="1">
      <c r="A181" s="265"/>
      <c r="B181" s="265"/>
      <c r="C181" s="265"/>
      <c r="D181" s="265"/>
      <c r="E181" s="265"/>
      <c r="F181" s="265"/>
      <c r="G181" s="265"/>
      <c r="H181" s="265"/>
      <c r="I181" s="265"/>
      <c r="J181" s="265"/>
      <c r="K181" s="265"/>
      <c r="L181" s="265"/>
      <c r="M181" s="265"/>
      <c r="N181" s="265"/>
      <c r="O181" s="265"/>
      <c r="P181" s="265"/>
      <c r="Q181" s="265"/>
      <c r="R181" s="265"/>
      <c r="S181" s="265"/>
      <c r="T181" s="265"/>
    </row>
    <row r="182" spans="1:20" s="262" customFormat="1" ht="15.75" customHeight="1">
      <c r="A182" s="265"/>
      <c r="B182" s="265"/>
      <c r="C182" s="265"/>
      <c r="D182" s="265"/>
      <c r="E182" s="265"/>
      <c r="F182" s="265"/>
      <c r="G182" s="265"/>
      <c r="H182" s="265"/>
      <c r="I182" s="265"/>
      <c r="J182" s="265"/>
      <c r="K182" s="265"/>
      <c r="L182" s="265"/>
      <c r="M182" s="265"/>
      <c r="N182" s="265"/>
      <c r="O182" s="265"/>
      <c r="P182" s="265"/>
      <c r="Q182" s="265"/>
      <c r="R182" s="265"/>
      <c r="S182" s="265"/>
      <c r="T182" s="265"/>
    </row>
    <row r="183" spans="1:20" s="262" customFormat="1" ht="15.75" customHeight="1">
      <c r="A183" s="265"/>
      <c r="B183" s="265"/>
      <c r="C183" s="265"/>
      <c r="D183" s="265"/>
      <c r="E183" s="265"/>
      <c r="F183" s="265"/>
      <c r="G183" s="265"/>
      <c r="H183" s="265"/>
      <c r="I183" s="265"/>
      <c r="J183" s="265"/>
      <c r="K183" s="265"/>
      <c r="L183" s="265"/>
      <c r="M183" s="265"/>
      <c r="N183" s="265"/>
      <c r="O183" s="265"/>
      <c r="P183" s="265"/>
      <c r="Q183" s="265"/>
      <c r="R183" s="265"/>
      <c r="S183" s="265"/>
      <c r="T183" s="265"/>
    </row>
    <row r="184" spans="1:20" s="262" customFormat="1" ht="15.75" customHeight="1">
      <c r="A184" s="265"/>
      <c r="B184" s="265"/>
      <c r="C184" s="265"/>
      <c r="D184" s="265"/>
      <c r="E184" s="265"/>
      <c r="F184" s="265"/>
      <c r="G184" s="265"/>
      <c r="H184" s="265"/>
      <c r="I184" s="265"/>
      <c r="J184" s="265"/>
      <c r="K184" s="265"/>
      <c r="L184" s="265"/>
      <c r="M184" s="265"/>
      <c r="N184" s="265"/>
      <c r="O184" s="265"/>
      <c r="P184" s="265"/>
      <c r="Q184" s="265"/>
      <c r="R184" s="265"/>
      <c r="S184" s="265"/>
      <c r="T184" s="265"/>
    </row>
    <row r="185" spans="1:20" s="262" customFormat="1" ht="15.75" customHeight="1">
      <c r="A185" s="265"/>
      <c r="B185" s="265"/>
      <c r="C185" s="265"/>
      <c r="D185" s="265"/>
      <c r="E185" s="265"/>
      <c r="F185" s="265"/>
      <c r="G185" s="265"/>
      <c r="H185" s="265"/>
      <c r="I185" s="265"/>
      <c r="J185" s="265"/>
      <c r="K185" s="265"/>
      <c r="L185" s="265"/>
      <c r="M185" s="265"/>
      <c r="N185" s="265"/>
      <c r="O185" s="265"/>
      <c r="P185" s="265"/>
      <c r="Q185" s="265"/>
      <c r="R185" s="265"/>
      <c r="S185" s="265"/>
      <c r="T185" s="265"/>
    </row>
    <row r="186" spans="1:20" s="262" customFormat="1" ht="15.75" customHeight="1">
      <c r="A186" s="265"/>
      <c r="B186" s="265"/>
      <c r="C186" s="265"/>
      <c r="D186" s="265"/>
      <c r="E186" s="265"/>
      <c r="F186" s="265"/>
      <c r="G186" s="265"/>
      <c r="H186" s="265"/>
      <c r="I186" s="265"/>
      <c r="J186" s="265"/>
      <c r="K186" s="265"/>
      <c r="L186" s="265"/>
      <c r="M186" s="265"/>
      <c r="N186" s="265"/>
      <c r="O186" s="265"/>
      <c r="P186" s="265"/>
      <c r="Q186" s="265"/>
      <c r="R186" s="265"/>
      <c r="S186" s="265"/>
      <c r="T186" s="265"/>
    </row>
    <row r="187" spans="1:20" s="262" customFormat="1" ht="15.75" customHeight="1">
      <c r="A187" s="265"/>
      <c r="B187" s="265"/>
      <c r="C187" s="265"/>
      <c r="D187" s="265"/>
      <c r="E187" s="265"/>
      <c r="F187" s="265"/>
      <c r="G187" s="265"/>
      <c r="H187" s="265"/>
      <c r="I187" s="265"/>
      <c r="J187" s="265"/>
      <c r="K187" s="265"/>
      <c r="L187" s="265"/>
      <c r="M187" s="265"/>
      <c r="N187" s="265"/>
      <c r="O187" s="265"/>
      <c r="P187" s="265"/>
      <c r="Q187" s="265"/>
      <c r="R187" s="265"/>
      <c r="S187" s="265"/>
      <c r="T187" s="265"/>
    </row>
    <row r="188" spans="1:20" s="262" customFormat="1" ht="15.75" customHeight="1">
      <c r="A188" s="265"/>
      <c r="B188" s="265"/>
      <c r="C188" s="265"/>
      <c r="D188" s="265"/>
      <c r="E188" s="265"/>
      <c r="F188" s="265"/>
      <c r="G188" s="265"/>
      <c r="H188" s="265"/>
      <c r="I188" s="265"/>
      <c r="J188" s="265"/>
      <c r="K188" s="265"/>
      <c r="L188" s="265"/>
      <c r="M188" s="265"/>
      <c r="N188" s="265"/>
      <c r="O188" s="265"/>
      <c r="P188" s="265"/>
      <c r="Q188" s="265"/>
      <c r="R188" s="265"/>
      <c r="S188" s="265"/>
      <c r="T188" s="265"/>
    </row>
    <row r="189" spans="1:20" s="262" customFormat="1" ht="15.75" customHeight="1">
      <c r="A189" s="265"/>
      <c r="B189" s="265"/>
      <c r="C189" s="265"/>
      <c r="D189" s="265"/>
      <c r="E189" s="265"/>
      <c r="F189" s="265"/>
      <c r="G189" s="265"/>
      <c r="H189" s="265"/>
      <c r="I189" s="265"/>
      <c r="J189" s="265"/>
      <c r="K189" s="265"/>
      <c r="L189" s="265"/>
      <c r="M189" s="265"/>
      <c r="N189" s="265"/>
      <c r="O189" s="265"/>
      <c r="P189" s="265"/>
      <c r="Q189" s="265"/>
      <c r="R189" s="265"/>
      <c r="S189" s="265"/>
      <c r="T189" s="265"/>
    </row>
    <row r="190" spans="1:20" s="262" customFormat="1" ht="15.75" customHeight="1">
      <c r="A190" s="265"/>
      <c r="B190" s="265"/>
      <c r="C190" s="265"/>
      <c r="D190" s="265"/>
      <c r="E190" s="265"/>
      <c r="F190" s="265"/>
      <c r="G190" s="265"/>
      <c r="H190" s="265"/>
      <c r="I190" s="265"/>
      <c r="J190" s="265"/>
      <c r="K190" s="265"/>
      <c r="L190" s="265"/>
      <c r="M190" s="265"/>
      <c r="N190" s="265"/>
      <c r="O190" s="265"/>
      <c r="P190" s="265"/>
      <c r="Q190" s="265"/>
      <c r="R190" s="265"/>
      <c r="S190" s="265"/>
      <c r="T190" s="265"/>
    </row>
    <row r="191" spans="1:20" s="262" customFormat="1" ht="15.75" customHeight="1">
      <c r="A191" s="265"/>
      <c r="B191" s="265"/>
      <c r="C191" s="265"/>
      <c r="D191" s="265"/>
      <c r="E191" s="265"/>
      <c r="F191" s="265"/>
      <c r="G191" s="265"/>
      <c r="H191" s="265"/>
      <c r="I191" s="265"/>
      <c r="J191" s="265"/>
      <c r="K191" s="265"/>
      <c r="L191" s="265"/>
      <c r="M191" s="265"/>
      <c r="N191" s="265"/>
      <c r="O191" s="265"/>
      <c r="P191" s="265"/>
      <c r="Q191" s="265"/>
      <c r="R191" s="265"/>
      <c r="S191" s="265"/>
      <c r="T191" s="265"/>
    </row>
    <row r="192" spans="1:20" s="262" customFormat="1" ht="15.75" customHeight="1">
      <c r="A192" s="265"/>
      <c r="B192" s="265"/>
      <c r="C192" s="265"/>
      <c r="D192" s="265"/>
      <c r="E192" s="265"/>
      <c r="F192" s="265"/>
      <c r="G192" s="265"/>
      <c r="H192" s="265"/>
      <c r="I192" s="265"/>
      <c r="J192" s="265"/>
      <c r="K192" s="265"/>
      <c r="L192" s="265"/>
      <c r="M192" s="265"/>
      <c r="N192" s="265"/>
      <c r="O192" s="265"/>
      <c r="P192" s="265"/>
      <c r="Q192" s="265"/>
      <c r="R192" s="265"/>
      <c r="S192" s="265"/>
      <c r="T192" s="265"/>
    </row>
    <row r="193" spans="1:20" s="262" customFormat="1" ht="15.75" customHeight="1">
      <c r="A193" s="265"/>
      <c r="B193" s="265"/>
      <c r="C193" s="265"/>
      <c r="D193" s="265"/>
      <c r="E193" s="265"/>
      <c r="F193" s="265"/>
      <c r="G193" s="265"/>
      <c r="H193" s="265"/>
      <c r="I193" s="265"/>
      <c r="J193" s="265"/>
      <c r="K193" s="265"/>
      <c r="L193" s="265"/>
      <c r="M193" s="265"/>
      <c r="N193" s="265"/>
      <c r="O193" s="265"/>
      <c r="P193" s="265"/>
      <c r="Q193" s="265"/>
      <c r="R193" s="265"/>
      <c r="S193" s="265"/>
      <c r="T193" s="265"/>
    </row>
    <row r="194" spans="1:20" s="262" customFormat="1" ht="15.75" customHeight="1">
      <c r="A194" s="265"/>
      <c r="B194" s="265"/>
      <c r="C194" s="265"/>
      <c r="D194" s="265"/>
      <c r="E194" s="265"/>
      <c r="F194" s="265"/>
      <c r="G194" s="265"/>
      <c r="H194" s="265"/>
      <c r="I194" s="265"/>
      <c r="J194" s="265"/>
      <c r="K194" s="265"/>
      <c r="L194" s="265"/>
      <c r="M194" s="265"/>
      <c r="N194" s="265"/>
      <c r="O194" s="265"/>
      <c r="P194" s="265"/>
      <c r="Q194" s="265"/>
      <c r="R194" s="265"/>
      <c r="S194" s="265"/>
      <c r="T194" s="265"/>
    </row>
    <row r="195" spans="1:20" s="262" customFormat="1" ht="15.75" customHeight="1">
      <c r="A195" s="265"/>
      <c r="B195" s="265"/>
      <c r="C195" s="265"/>
      <c r="D195" s="265"/>
      <c r="E195" s="265"/>
      <c r="F195" s="265"/>
      <c r="G195" s="265"/>
      <c r="H195" s="265"/>
      <c r="I195" s="265"/>
      <c r="J195" s="265"/>
      <c r="K195" s="265"/>
      <c r="L195" s="265"/>
      <c r="M195" s="265"/>
      <c r="N195" s="265"/>
      <c r="O195" s="265"/>
      <c r="P195" s="265"/>
      <c r="Q195" s="265"/>
      <c r="R195" s="265"/>
      <c r="S195" s="265"/>
      <c r="T195" s="265"/>
    </row>
    <row r="196" spans="1:20" s="262" customFormat="1" ht="15.75" customHeight="1">
      <c r="A196" s="265"/>
      <c r="B196" s="265"/>
      <c r="C196" s="265"/>
      <c r="D196" s="265"/>
      <c r="E196" s="265"/>
      <c r="F196" s="265"/>
      <c r="G196" s="265"/>
      <c r="H196" s="265"/>
      <c r="I196" s="265"/>
      <c r="J196" s="265"/>
      <c r="K196" s="265"/>
      <c r="L196" s="265"/>
      <c r="M196" s="265"/>
      <c r="N196" s="265"/>
      <c r="O196" s="265"/>
      <c r="P196" s="265"/>
      <c r="Q196" s="265"/>
      <c r="R196" s="265"/>
      <c r="S196" s="265"/>
      <c r="T196" s="265"/>
    </row>
    <row r="197" spans="1:20" s="262" customFormat="1" ht="15.75" customHeight="1">
      <c r="A197" s="265"/>
      <c r="B197" s="265"/>
      <c r="C197" s="265"/>
      <c r="D197" s="265"/>
      <c r="E197" s="265"/>
      <c r="F197" s="265"/>
      <c r="G197" s="265"/>
      <c r="H197" s="265"/>
      <c r="I197" s="265"/>
      <c r="J197" s="265"/>
      <c r="K197" s="265"/>
      <c r="L197" s="265"/>
      <c r="M197" s="265"/>
      <c r="N197" s="265"/>
      <c r="O197" s="265"/>
      <c r="P197" s="265"/>
      <c r="Q197" s="265"/>
      <c r="R197" s="265"/>
      <c r="S197" s="265"/>
      <c r="T197" s="265"/>
    </row>
    <row r="198" spans="1:20" s="262" customFormat="1" ht="15.75" customHeight="1">
      <c r="A198" s="265"/>
      <c r="B198" s="265"/>
      <c r="C198" s="265"/>
      <c r="D198" s="265"/>
      <c r="E198" s="265"/>
      <c r="F198" s="265"/>
      <c r="G198" s="265"/>
      <c r="H198" s="265"/>
      <c r="I198" s="265"/>
      <c r="J198" s="265"/>
      <c r="K198" s="265"/>
      <c r="L198" s="265"/>
      <c r="M198" s="265"/>
      <c r="N198" s="265"/>
      <c r="O198" s="265"/>
      <c r="P198" s="265"/>
      <c r="Q198" s="265"/>
      <c r="R198" s="265"/>
      <c r="S198" s="265"/>
      <c r="T198" s="265"/>
    </row>
    <row r="199" spans="1:20" s="262" customFormat="1" ht="15.75" customHeight="1">
      <c r="A199" s="265"/>
      <c r="B199" s="265"/>
      <c r="C199" s="265"/>
      <c r="D199" s="265"/>
      <c r="E199" s="265"/>
      <c r="F199" s="265"/>
      <c r="G199" s="265"/>
      <c r="H199" s="265"/>
      <c r="I199" s="265"/>
      <c r="J199" s="265"/>
      <c r="K199" s="265"/>
      <c r="L199" s="265"/>
      <c r="M199" s="265"/>
      <c r="N199" s="265"/>
      <c r="O199" s="265"/>
      <c r="P199" s="265"/>
      <c r="Q199" s="265"/>
      <c r="R199" s="265"/>
      <c r="S199" s="265"/>
      <c r="T199" s="265"/>
    </row>
    <row r="200" spans="1:20" s="262" customFormat="1" ht="15.75" customHeight="1">
      <c r="A200" s="265"/>
      <c r="B200" s="265"/>
      <c r="C200" s="265"/>
      <c r="D200" s="265"/>
      <c r="E200" s="265"/>
      <c r="F200" s="265"/>
      <c r="G200" s="265"/>
      <c r="H200" s="265"/>
      <c r="I200" s="265"/>
      <c r="J200" s="265"/>
      <c r="K200" s="265"/>
      <c r="L200" s="265"/>
      <c r="M200" s="265"/>
      <c r="N200" s="265"/>
      <c r="O200" s="265"/>
      <c r="P200" s="265"/>
      <c r="Q200" s="265"/>
      <c r="R200" s="265"/>
      <c r="S200" s="265"/>
      <c r="T200" s="265"/>
    </row>
    <row r="201" spans="1:20" s="262" customFormat="1" ht="15.75" customHeight="1">
      <c r="A201" s="265"/>
      <c r="B201" s="265"/>
      <c r="C201" s="265"/>
      <c r="D201" s="265"/>
      <c r="E201" s="265"/>
      <c r="F201" s="265"/>
      <c r="G201" s="265"/>
      <c r="H201" s="265"/>
      <c r="I201" s="265"/>
      <c r="J201" s="265"/>
      <c r="K201" s="265"/>
      <c r="L201" s="265"/>
      <c r="M201" s="265"/>
      <c r="N201" s="265"/>
      <c r="O201" s="265"/>
      <c r="P201" s="265"/>
      <c r="Q201" s="265"/>
      <c r="R201" s="265"/>
      <c r="S201" s="265"/>
      <c r="T201" s="265"/>
    </row>
    <row r="202" spans="1:20" s="262" customFormat="1" ht="15.75" customHeight="1">
      <c r="A202" s="265"/>
      <c r="B202" s="265"/>
      <c r="C202" s="265"/>
      <c r="D202" s="265"/>
      <c r="E202" s="265"/>
      <c r="F202" s="265"/>
      <c r="G202" s="265"/>
      <c r="H202" s="265"/>
      <c r="I202" s="265"/>
      <c r="J202" s="265"/>
      <c r="K202" s="265"/>
      <c r="L202" s="265"/>
      <c r="M202" s="265"/>
      <c r="N202" s="265"/>
      <c r="O202" s="265"/>
      <c r="P202" s="265"/>
      <c r="Q202" s="265"/>
      <c r="R202" s="265"/>
      <c r="S202" s="265"/>
      <c r="T202" s="265"/>
    </row>
    <row r="203" spans="1:20" s="262" customFormat="1" ht="15.75" customHeight="1">
      <c r="A203" s="265"/>
      <c r="B203" s="265"/>
      <c r="C203" s="265"/>
      <c r="D203" s="265"/>
      <c r="E203" s="265"/>
      <c r="F203" s="265"/>
      <c r="G203" s="265"/>
      <c r="H203" s="265"/>
      <c r="I203" s="265"/>
      <c r="J203" s="265"/>
      <c r="K203" s="265"/>
      <c r="L203" s="265"/>
      <c r="M203" s="265"/>
      <c r="N203" s="265"/>
      <c r="O203" s="265"/>
      <c r="P203" s="265"/>
      <c r="Q203" s="265"/>
      <c r="R203" s="265"/>
      <c r="S203" s="265"/>
      <c r="T203" s="265"/>
    </row>
    <row r="204" spans="1:20" s="262" customFormat="1" ht="15.75" customHeight="1">
      <c r="A204" s="265"/>
      <c r="B204" s="265"/>
      <c r="C204" s="265"/>
      <c r="D204" s="265"/>
      <c r="E204" s="265"/>
      <c r="F204" s="265"/>
      <c r="G204" s="265"/>
      <c r="H204" s="265"/>
      <c r="I204" s="265"/>
      <c r="J204" s="265"/>
      <c r="K204" s="265"/>
      <c r="L204" s="265"/>
      <c r="M204" s="265"/>
      <c r="N204" s="265"/>
      <c r="O204" s="265"/>
      <c r="P204" s="265"/>
      <c r="Q204" s="265"/>
      <c r="R204" s="265"/>
      <c r="S204" s="265"/>
      <c r="T204" s="265"/>
    </row>
    <row r="205" spans="1:20" s="262" customFormat="1" ht="15.75" customHeight="1">
      <c r="A205" s="265"/>
      <c r="B205" s="265"/>
      <c r="C205" s="265"/>
      <c r="D205" s="265"/>
      <c r="E205" s="265"/>
      <c r="F205" s="265"/>
      <c r="G205" s="265"/>
      <c r="H205" s="265"/>
      <c r="I205" s="265"/>
      <c r="J205" s="265"/>
      <c r="K205" s="265"/>
      <c r="L205" s="265"/>
      <c r="M205" s="265"/>
      <c r="N205" s="265"/>
      <c r="O205" s="265"/>
      <c r="P205" s="265"/>
      <c r="Q205" s="265"/>
      <c r="R205" s="265"/>
      <c r="S205" s="265"/>
      <c r="T205" s="265"/>
    </row>
    <row r="206" spans="1:20" s="262" customFormat="1" ht="15.75" customHeight="1">
      <c r="A206" s="265"/>
      <c r="B206" s="265"/>
      <c r="C206" s="265"/>
      <c r="D206" s="265"/>
      <c r="E206" s="265"/>
      <c r="F206" s="265"/>
      <c r="G206" s="265"/>
      <c r="H206" s="265"/>
      <c r="I206" s="265"/>
      <c r="J206" s="265"/>
      <c r="K206" s="265"/>
      <c r="L206" s="265"/>
      <c r="M206" s="265"/>
      <c r="N206" s="265"/>
      <c r="O206" s="265"/>
      <c r="P206" s="265"/>
      <c r="Q206" s="265"/>
      <c r="R206" s="265"/>
      <c r="S206" s="265"/>
      <c r="T206" s="265"/>
    </row>
    <row r="207" spans="1:20" s="262" customFormat="1" ht="15.75" customHeight="1">
      <c r="A207" s="265"/>
      <c r="B207" s="265"/>
      <c r="C207" s="265"/>
      <c r="D207" s="265"/>
      <c r="E207" s="265"/>
      <c r="F207" s="265"/>
      <c r="G207" s="265"/>
      <c r="H207" s="265"/>
      <c r="I207" s="265"/>
      <c r="J207" s="265"/>
      <c r="K207" s="265"/>
      <c r="L207" s="265"/>
      <c r="M207" s="265"/>
      <c r="N207" s="265"/>
      <c r="O207" s="265"/>
      <c r="P207" s="265"/>
      <c r="Q207" s="265"/>
      <c r="R207" s="265"/>
      <c r="S207" s="265"/>
      <c r="T207" s="265"/>
    </row>
    <row r="208" spans="1:20" s="262" customFormat="1" ht="15.75" customHeight="1">
      <c r="A208" s="265"/>
      <c r="B208" s="265"/>
      <c r="C208" s="265"/>
      <c r="D208" s="265"/>
      <c r="E208" s="265"/>
      <c r="F208" s="265"/>
      <c r="G208" s="265"/>
      <c r="H208" s="265"/>
      <c r="I208" s="265"/>
      <c r="J208" s="265"/>
      <c r="K208" s="265"/>
      <c r="L208" s="265"/>
      <c r="M208" s="265"/>
      <c r="N208" s="265"/>
      <c r="O208" s="265"/>
      <c r="P208" s="265"/>
      <c r="Q208" s="265"/>
      <c r="R208" s="265"/>
      <c r="S208" s="265"/>
      <c r="T208" s="265"/>
    </row>
    <row r="209" spans="1:20" s="262" customFormat="1" ht="15.75" customHeight="1">
      <c r="A209" s="265"/>
      <c r="B209" s="265"/>
      <c r="C209" s="265"/>
      <c r="D209" s="265"/>
      <c r="E209" s="265"/>
      <c r="F209" s="265"/>
      <c r="G209" s="265"/>
      <c r="H209" s="265"/>
      <c r="I209" s="265"/>
      <c r="J209" s="265"/>
      <c r="K209" s="265"/>
      <c r="L209" s="265"/>
      <c r="M209" s="265"/>
      <c r="N209" s="265"/>
      <c r="O209" s="265"/>
      <c r="P209" s="265"/>
      <c r="Q209" s="265"/>
      <c r="R209" s="265"/>
      <c r="S209" s="265"/>
      <c r="T209" s="265"/>
    </row>
    <row r="210" spans="1:20" s="262" customFormat="1" ht="15.75" customHeight="1">
      <c r="A210" s="265"/>
      <c r="B210" s="265"/>
      <c r="C210" s="265"/>
      <c r="D210" s="265"/>
      <c r="E210" s="265"/>
      <c r="F210" s="265"/>
      <c r="G210" s="265"/>
      <c r="H210" s="265"/>
      <c r="I210" s="265"/>
      <c r="J210" s="265"/>
      <c r="K210" s="265"/>
      <c r="L210" s="265"/>
      <c r="M210" s="265"/>
      <c r="N210" s="265"/>
      <c r="O210" s="265"/>
      <c r="P210" s="265"/>
      <c r="Q210" s="265"/>
      <c r="R210" s="265"/>
      <c r="S210" s="265"/>
      <c r="T210" s="265"/>
    </row>
    <row r="211" spans="1:20" s="262" customFormat="1" ht="15.75" customHeight="1">
      <c r="A211" s="265"/>
      <c r="B211" s="265"/>
      <c r="C211" s="265"/>
      <c r="D211" s="265"/>
      <c r="E211" s="265"/>
      <c r="F211" s="265"/>
      <c r="G211" s="265"/>
      <c r="H211" s="265"/>
      <c r="I211" s="265"/>
      <c r="J211" s="265"/>
      <c r="K211" s="265"/>
      <c r="L211" s="265"/>
      <c r="M211" s="265"/>
      <c r="N211" s="265"/>
      <c r="O211" s="265"/>
      <c r="P211" s="265"/>
      <c r="Q211" s="265"/>
      <c r="R211" s="265"/>
      <c r="S211" s="265"/>
      <c r="T211" s="265"/>
    </row>
    <row r="212" spans="1:20" s="262" customFormat="1" ht="15.75" customHeight="1">
      <c r="A212" s="265"/>
      <c r="B212" s="265"/>
      <c r="C212" s="265"/>
      <c r="D212" s="265"/>
      <c r="E212" s="265"/>
      <c r="F212" s="265"/>
      <c r="G212" s="265"/>
      <c r="H212" s="265"/>
      <c r="I212" s="265"/>
      <c r="J212" s="265"/>
      <c r="K212" s="265"/>
      <c r="L212" s="265"/>
      <c r="M212" s="265"/>
      <c r="N212" s="265"/>
      <c r="O212" s="265"/>
      <c r="P212" s="265"/>
      <c r="Q212" s="265"/>
      <c r="R212" s="265"/>
      <c r="S212" s="265"/>
      <c r="T212" s="265"/>
    </row>
    <row r="213" spans="1:20" s="262" customFormat="1" ht="15.75" customHeight="1">
      <c r="A213" s="265"/>
      <c r="B213" s="265"/>
      <c r="C213" s="265"/>
      <c r="D213" s="265"/>
      <c r="E213" s="265"/>
      <c r="F213" s="265"/>
      <c r="G213" s="265"/>
      <c r="H213" s="265"/>
      <c r="I213" s="265"/>
      <c r="J213" s="265"/>
      <c r="K213" s="265"/>
      <c r="L213" s="265"/>
      <c r="M213" s="265"/>
      <c r="N213" s="265"/>
      <c r="O213" s="265"/>
      <c r="P213" s="265"/>
      <c r="Q213" s="265"/>
      <c r="R213" s="265"/>
      <c r="S213" s="265"/>
      <c r="T213" s="265"/>
    </row>
    <row r="214" spans="1:20" s="262" customFormat="1" ht="15.75" customHeight="1">
      <c r="A214" s="265"/>
      <c r="B214" s="265"/>
      <c r="C214" s="265"/>
      <c r="D214" s="265"/>
      <c r="E214" s="265"/>
      <c r="F214" s="265"/>
      <c r="G214" s="265"/>
      <c r="H214" s="265"/>
      <c r="I214" s="265"/>
      <c r="J214" s="265"/>
      <c r="K214" s="265"/>
      <c r="L214" s="265"/>
      <c r="M214" s="265"/>
      <c r="N214" s="265"/>
      <c r="O214" s="265"/>
      <c r="P214" s="265"/>
      <c r="Q214" s="265"/>
      <c r="R214" s="265"/>
      <c r="S214" s="265"/>
      <c r="T214" s="265"/>
    </row>
    <row r="215" spans="1:20" s="262" customFormat="1" ht="15.75" customHeight="1">
      <c r="A215" s="265"/>
      <c r="B215" s="265"/>
      <c r="C215" s="265"/>
      <c r="D215" s="265"/>
      <c r="E215" s="265"/>
      <c r="F215" s="265"/>
      <c r="G215" s="265"/>
      <c r="H215" s="265"/>
      <c r="I215" s="265"/>
      <c r="J215" s="265"/>
      <c r="K215" s="265"/>
      <c r="L215" s="265"/>
      <c r="M215" s="265"/>
      <c r="N215" s="265"/>
      <c r="O215" s="265"/>
      <c r="P215" s="265"/>
      <c r="Q215" s="265"/>
      <c r="R215" s="265"/>
      <c r="S215" s="265"/>
      <c r="T215" s="265"/>
    </row>
    <row r="216" spans="1:20" s="262" customFormat="1" ht="15.75" customHeight="1">
      <c r="A216" s="265"/>
      <c r="B216" s="265"/>
      <c r="C216" s="265"/>
      <c r="D216" s="265"/>
      <c r="E216" s="265"/>
      <c r="F216" s="265"/>
      <c r="G216" s="265"/>
      <c r="H216" s="265"/>
      <c r="I216" s="265"/>
      <c r="J216" s="265"/>
      <c r="K216" s="265"/>
      <c r="L216" s="265"/>
      <c r="M216" s="265"/>
      <c r="N216" s="265"/>
      <c r="O216" s="265"/>
      <c r="P216" s="265"/>
      <c r="Q216" s="265"/>
      <c r="R216" s="265"/>
      <c r="S216" s="265"/>
      <c r="T216" s="265"/>
    </row>
    <row r="217" spans="1:20" s="262" customFormat="1" ht="15.75" customHeight="1">
      <c r="A217" s="265"/>
      <c r="B217" s="265"/>
      <c r="C217" s="265"/>
      <c r="D217" s="265"/>
      <c r="E217" s="265"/>
      <c r="F217" s="265"/>
      <c r="G217" s="265"/>
      <c r="H217" s="265"/>
      <c r="I217" s="265"/>
      <c r="J217" s="265"/>
      <c r="K217" s="265"/>
      <c r="L217" s="265"/>
      <c r="M217" s="265"/>
      <c r="N217" s="265"/>
      <c r="O217" s="265"/>
      <c r="P217" s="265"/>
      <c r="Q217" s="265"/>
      <c r="R217" s="265"/>
      <c r="S217" s="265"/>
      <c r="T217" s="265"/>
    </row>
    <row r="218" spans="1:20" s="262" customFormat="1" ht="15.75" customHeight="1">
      <c r="A218" s="265"/>
      <c r="B218" s="265"/>
      <c r="C218" s="265"/>
      <c r="D218" s="265"/>
      <c r="E218" s="265"/>
      <c r="F218" s="265"/>
      <c r="G218" s="265"/>
      <c r="H218" s="265"/>
      <c r="I218" s="265"/>
      <c r="J218" s="265"/>
      <c r="K218" s="265"/>
      <c r="L218" s="265"/>
      <c r="M218" s="265"/>
      <c r="N218" s="265"/>
      <c r="O218" s="265"/>
      <c r="P218" s="265"/>
      <c r="Q218" s="265"/>
      <c r="R218" s="265"/>
      <c r="S218" s="265"/>
      <c r="T218" s="265"/>
    </row>
    <row r="219" spans="1:20" s="262" customFormat="1" ht="15.75" customHeight="1">
      <c r="A219" s="265"/>
      <c r="B219" s="265"/>
      <c r="C219" s="265"/>
      <c r="D219" s="265"/>
      <c r="E219" s="265"/>
      <c r="F219" s="265"/>
      <c r="G219" s="265"/>
      <c r="H219" s="265"/>
      <c r="I219" s="265"/>
      <c r="J219" s="265"/>
      <c r="K219" s="265"/>
      <c r="L219" s="265"/>
      <c r="M219" s="265"/>
      <c r="N219" s="265"/>
      <c r="O219" s="265"/>
      <c r="P219" s="265"/>
      <c r="Q219" s="265"/>
      <c r="R219" s="265"/>
      <c r="S219" s="265"/>
      <c r="T219" s="265"/>
    </row>
    <row r="220" spans="1:20" s="262" customFormat="1" ht="15.75" customHeight="1">
      <c r="A220" s="265"/>
      <c r="B220" s="265"/>
      <c r="C220" s="265"/>
      <c r="D220" s="265"/>
      <c r="E220" s="265"/>
      <c r="F220" s="265"/>
      <c r="G220" s="265"/>
      <c r="H220" s="265"/>
      <c r="I220" s="265"/>
      <c r="J220" s="265"/>
      <c r="K220" s="265"/>
      <c r="L220" s="265"/>
      <c r="M220" s="265"/>
      <c r="N220" s="265"/>
      <c r="O220" s="265"/>
      <c r="P220" s="265"/>
      <c r="Q220" s="265"/>
      <c r="R220" s="265"/>
      <c r="S220" s="265"/>
      <c r="T220" s="265"/>
    </row>
    <row r="221" spans="1:20" s="262" customFormat="1" ht="15.75" customHeight="1">
      <c r="A221" s="265"/>
      <c r="B221" s="265"/>
      <c r="C221" s="265"/>
      <c r="D221" s="265"/>
      <c r="E221" s="265"/>
      <c r="F221" s="265"/>
      <c r="G221" s="265"/>
      <c r="H221" s="265"/>
      <c r="I221" s="265"/>
      <c r="J221" s="265"/>
      <c r="K221" s="265"/>
      <c r="L221" s="265"/>
      <c r="M221" s="265"/>
      <c r="N221" s="265"/>
      <c r="O221" s="265"/>
      <c r="P221" s="265"/>
      <c r="Q221" s="265"/>
      <c r="R221" s="265"/>
      <c r="S221" s="265"/>
      <c r="T221" s="265"/>
    </row>
    <row r="222" spans="1:20" s="262" customFormat="1" ht="15.75" customHeight="1">
      <c r="A222" s="265"/>
      <c r="B222" s="265"/>
      <c r="C222" s="265"/>
      <c r="D222" s="265"/>
      <c r="E222" s="265"/>
      <c r="F222" s="265"/>
      <c r="G222" s="265"/>
      <c r="H222" s="265"/>
      <c r="I222" s="265"/>
      <c r="J222" s="265"/>
      <c r="K222" s="265"/>
      <c r="L222" s="265"/>
      <c r="M222" s="265"/>
      <c r="N222" s="265"/>
      <c r="O222" s="265"/>
      <c r="P222" s="265"/>
      <c r="Q222" s="265"/>
      <c r="R222" s="265"/>
      <c r="S222" s="265"/>
      <c r="T222" s="265"/>
    </row>
    <row r="223" spans="1:20" s="262" customFormat="1" ht="15.75" customHeight="1">
      <c r="A223" s="265"/>
      <c r="B223" s="265"/>
      <c r="C223" s="265"/>
      <c r="D223" s="265"/>
      <c r="E223" s="265"/>
      <c r="F223" s="265"/>
      <c r="G223" s="265"/>
      <c r="H223" s="265"/>
      <c r="I223" s="265"/>
      <c r="J223" s="265"/>
      <c r="K223" s="265"/>
      <c r="L223" s="265"/>
      <c r="M223" s="265"/>
      <c r="N223" s="265"/>
      <c r="O223" s="265"/>
      <c r="P223" s="265"/>
      <c r="Q223" s="265"/>
      <c r="R223" s="265"/>
      <c r="S223" s="265"/>
      <c r="T223" s="265"/>
    </row>
    <row r="224" spans="1:20" s="262" customFormat="1" ht="15.75" customHeight="1">
      <c r="A224" s="265"/>
      <c r="B224" s="265"/>
      <c r="C224" s="265"/>
      <c r="D224" s="265"/>
      <c r="E224" s="265"/>
      <c r="F224" s="265"/>
      <c r="G224" s="265"/>
      <c r="H224" s="265"/>
      <c r="I224" s="265"/>
      <c r="J224" s="265"/>
      <c r="K224" s="265"/>
      <c r="L224" s="265"/>
      <c r="M224" s="265"/>
      <c r="N224" s="265"/>
      <c r="O224" s="265"/>
      <c r="P224" s="265"/>
      <c r="Q224" s="265"/>
      <c r="R224" s="265"/>
      <c r="S224" s="265"/>
      <c r="T224" s="265"/>
    </row>
    <row r="225" spans="1:20" s="262" customFormat="1" ht="15.75" customHeight="1">
      <c r="A225" s="265"/>
      <c r="B225" s="265"/>
      <c r="C225" s="265"/>
      <c r="D225" s="265"/>
      <c r="E225" s="265"/>
      <c r="F225" s="265"/>
      <c r="G225" s="265"/>
      <c r="H225" s="265"/>
      <c r="I225" s="265"/>
      <c r="J225" s="265"/>
      <c r="K225" s="265"/>
      <c r="L225" s="265"/>
      <c r="M225" s="265"/>
      <c r="N225" s="265"/>
      <c r="O225" s="265"/>
      <c r="P225" s="265"/>
      <c r="Q225" s="265"/>
      <c r="R225" s="265"/>
      <c r="S225" s="265"/>
      <c r="T225" s="265"/>
    </row>
    <row r="226" spans="1:20" s="262" customFormat="1" ht="15.75" customHeight="1">
      <c r="A226" s="265"/>
      <c r="B226" s="265"/>
      <c r="C226" s="265"/>
      <c r="D226" s="265"/>
      <c r="E226" s="265"/>
      <c r="F226" s="265"/>
      <c r="G226" s="265"/>
      <c r="H226" s="265"/>
      <c r="I226" s="265"/>
      <c r="J226" s="265"/>
      <c r="K226" s="265"/>
      <c r="L226" s="265"/>
      <c r="M226" s="265"/>
      <c r="N226" s="265"/>
      <c r="O226" s="265"/>
      <c r="P226" s="265"/>
      <c r="Q226" s="265"/>
      <c r="R226" s="265"/>
      <c r="S226" s="265"/>
      <c r="T226" s="265"/>
    </row>
    <row r="227" spans="1:20" s="262" customFormat="1" ht="15.75" customHeight="1">
      <c r="A227" s="265"/>
      <c r="B227" s="265"/>
      <c r="C227" s="265"/>
      <c r="D227" s="265"/>
      <c r="E227" s="265"/>
      <c r="F227" s="265"/>
      <c r="G227" s="265"/>
      <c r="H227" s="265"/>
      <c r="I227" s="265"/>
      <c r="J227" s="265"/>
      <c r="K227" s="265"/>
      <c r="L227" s="265"/>
      <c r="M227" s="265"/>
      <c r="N227" s="265"/>
      <c r="O227" s="265"/>
      <c r="P227" s="265"/>
      <c r="Q227" s="265"/>
      <c r="R227" s="265"/>
      <c r="S227" s="265"/>
      <c r="T227" s="265"/>
    </row>
    <row r="228" spans="1:20" s="262" customFormat="1" ht="15.75" customHeight="1">
      <c r="A228" s="265"/>
      <c r="B228" s="265"/>
      <c r="C228" s="265"/>
      <c r="D228" s="265"/>
      <c r="E228" s="265"/>
      <c r="F228" s="265"/>
      <c r="G228" s="265"/>
      <c r="H228" s="265"/>
      <c r="I228" s="265"/>
      <c r="J228" s="265"/>
      <c r="K228" s="265"/>
      <c r="L228" s="265"/>
      <c r="M228" s="265"/>
      <c r="N228" s="265"/>
      <c r="O228" s="265"/>
      <c r="P228" s="265"/>
      <c r="Q228" s="265"/>
      <c r="R228" s="265"/>
      <c r="S228" s="265"/>
      <c r="T228" s="265"/>
    </row>
    <row r="229" spans="1:20" s="262" customFormat="1" ht="15.75" customHeight="1">
      <c r="A229" s="265"/>
      <c r="B229" s="265"/>
      <c r="C229" s="265"/>
      <c r="D229" s="265"/>
      <c r="E229" s="265"/>
      <c r="F229" s="265"/>
      <c r="G229" s="265"/>
      <c r="H229" s="265"/>
      <c r="I229" s="265"/>
      <c r="J229" s="265"/>
      <c r="K229" s="265"/>
      <c r="L229" s="265"/>
      <c r="M229" s="265"/>
      <c r="N229" s="265"/>
      <c r="O229" s="265"/>
      <c r="P229" s="265"/>
      <c r="Q229" s="265"/>
      <c r="R229" s="265"/>
      <c r="S229" s="265"/>
      <c r="T229" s="265"/>
    </row>
    <row r="230" spans="1:20" s="262" customFormat="1" ht="15.75" customHeight="1">
      <c r="A230" s="265"/>
      <c r="B230" s="265"/>
      <c r="C230" s="265"/>
      <c r="D230" s="265"/>
      <c r="E230" s="265"/>
      <c r="F230" s="265"/>
      <c r="G230" s="265"/>
      <c r="H230" s="265"/>
      <c r="I230" s="265"/>
      <c r="J230" s="265"/>
      <c r="K230" s="265"/>
      <c r="L230" s="265"/>
      <c r="M230" s="265"/>
      <c r="N230" s="265"/>
      <c r="O230" s="265"/>
      <c r="P230" s="265"/>
      <c r="Q230" s="265"/>
      <c r="R230" s="265"/>
      <c r="S230" s="265"/>
      <c r="T230" s="265"/>
    </row>
    <row r="231" spans="1:20" s="262" customFormat="1" ht="15.75" customHeight="1">
      <c r="A231" s="265"/>
      <c r="B231" s="265"/>
      <c r="C231" s="265"/>
      <c r="D231" s="265"/>
      <c r="E231" s="265"/>
      <c r="F231" s="265"/>
      <c r="G231" s="265"/>
      <c r="H231" s="265"/>
      <c r="I231" s="265"/>
      <c r="J231" s="265"/>
      <c r="K231" s="265"/>
      <c r="L231" s="265"/>
      <c r="M231" s="265"/>
      <c r="N231" s="265"/>
      <c r="O231" s="265"/>
      <c r="P231" s="265"/>
      <c r="Q231" s="265"/>
      <c r="R231" s="265"/>
      <c r="S231" s="265"/>
      <c r="T231" s="265"/>
    </row>
    <row r="232" spans="1:20" s="262" customFormat="1" ht="15.75" customHeight="1">
      <c r="A232" s="265"/>
      <c r="B232" s="265"/>
      <c r="C232" s="265"/>
      <c r="D232" s="265"/>
      <c r="E232" s="265"/>
      <c r="F232" s="265"/>
      <c r="G232" s="265"/>
      <c r="H232" s="265"/>
      <c r="I232" s="265"/>
      <c r="J232" s="265"/>
      <c r="K232" s="265"/>
      <c r="L232" s="265"/>
      <c r="M232" s="265"/>
      <c r="N232" s="265"/>
      <c r="O232" s="265"/>
      <c r="P232" s="265"/>
      <c r="Q232" s="265"/>
      <c r="R232" s="265"/>
      <c r="S232" s="265"/>
      <c r="T232" s="265"/>
    </row>
    <row r="233" spans="1:20" s="262" customFormat="1" ht="15.75" customHeight="1">
      <c r="A233" s="265"/>
      <c r="B233" s="265"/>
      <c r="C233" s="265"/>
      <c r="D233" s="265"/>
      <c r="E233" s="265"/>
      <c r="F233" s="265"/>
      <c r="G233" s="265"/>
      <c r="H233" s="265"/>
      <c r="I233" s="265"/>
      <c r="J233" s="265"/>
      <c r="K233" s="265"/>
      <c r="L233" s="265"/>
      <c r="M233" s="265"/>
      <c r="N233" s="265"/>
      <c r="O233" s="265"/>
      <c r="P233" s="265"/>
      <c r="Q233" s="265"/>
      <c r="R233" s="265"/>
      <c r="S233" s="265"/>
      <c r="T233" s="265"/>
    </row>
    <row r="234" spans="1:20" s="262" customFormat="1" ht="15.75" customHeight="1">
      <c r="A234" s="265"/>
      <c r="B234" s="265"/>
      <c r="C234" s="265"/>
      <c r="D234" s="265"/>
      <c r="E234" s="265"/>
      <c r="F234" s="265"/>
      <c r="G234" s="265"/>
      <c r="H234" s="265"/>
      <c r="I234" s="265"/>
      <c r="J234" s="265"/>
      <c r="K234" s="265"/>
      <c r="L234" s="265"/>
      <c r="M234" s="265"/>
      <c r="N234" s="265"/>
      <c r="O234" s="265"/>
      <c r="P234" s="265"/>
      <c r="Q234" s="265"/>
      <c r="R234" s="265"/>
      <c r="S234" s="265"/>
      <c r="T234" s="265"/>
    </row>
    <row r="235" spans="1:20" s="262" customFormat="1" ht="15.75" customHeight="1">
      <c r="A235" s="265"/>
      <c r="B235" s="265"/>
      <c r="C235" s="265"/>
      <c r="D235" s="265"/>
      <c r="E235" s="265"/>
      <c r="F235" s="265"/>
      <c r="G235" s="265"/>
      <c r="H235" s="265"/>
      <c r="I235" s="265"/>
      <c r="J235" s="265"/>
      <c r="K235" s="265"/>
      <c r="L235" s="265"/>
      <c r="M235" s="265"/>
      <c r="N235" s="265"/>
      <c r="O235" s="265"/>
      <c r="P235" s="265"/>
      <c r="Q235" s="265"/>
      <c r="R235" s="265"/>
      <c r="S235" s="265"/>
      <c r="T235" s="265"/>
    </row>
    <row r="236" spans="1:20" s="262" customFormat="1" ht="15.75" customHeight="1">
      <c r="A236" s="265"/>
      <c r="B236" s="265"/>
      <c r="C236" s="265"/>
      <c r="D236" s="265"/>
      <c r="E236" s="265"/>
      <c r="F236" s="265"/>
      <c r="G236" s="265"/>
      <c r="H236" s="265"/>
      <c r="I236" s="265"/>
      <c r="J236" s="265"/>
      <c r="K236" s="265"/>
      <c r="L236" s="265"/>
      <c r="M236" s="265"/>
      <c r="N236" s="265"/>
      <c r="O236" s="265"/>
      <c r="P236" s="265"/>
      <c r="Q236" s="265"/>
      <c r="R236" s="265"/>
      <c r="S236" s="265"/>
      <c r="T236" s="265"/>
    </row>
    <row r="237" spans="1:20" s="262" customFormat="1" ht="15.75" customHeight="1">
      <c r="A237" s="265"/>
      <c r="B237" s="265"/>
      <c r="C237" s="265"/>
      <c r="D237" s="265"/>
      <c r="E237" s="265"/>
      <c r="F237" s="265"/>
      <c r="G237" s="265"/>
      <c r="H237" s="265"/>
      <c r="I237" s="265"/>
      <c r="J237" s="265"/>
      <c r="K237" s="265"/>
      <c r="L237" s="265"/>
      <c r="M237" s="265"/>
      <c r="N237" s="265"/>
      <c r="O237" s="265"/>
      <c r="P237" s="265"/>
      <c r="Q237" s="265"/>
      <c r="R237" s="265"/>
      <c r="S237" s="265"/>
      <c r="T237" s="265"/>
    </row>
    <row r="238" spans="1:20" s="262" customFormat="1" ht="15.75" customHeight="1">
      <c r="A238" s="265"/>
      <c r="B238" s="265"/>
      <c r="C238" s="265"/>
      <c r="D238" s="265"/>
      <c r="E238" s="265"/>
      <c r="F238" s="265"/>
      <c r="G238" s="265"/>
      <c r="H238" s="265"/>
      <c r="I238" s="265"/>
      <c r="J238" s="265"/>
      <c r="K238" s="265"/>
      <c r="L238" s="265"/>
      <c r="M238" s="265"/>
      <c r="N238" s="265"/>
      <c r="O238" s="265"/>
      <c r="P238" s="265"/>
      <c r="Q238" s="265"/>
      <c r="R238" s="265"/>
      <c r="S238" s="265"/>
      <c r="T238" s="265"/>
    </row>
    <row r="239" spans="1:20" s="262" customFormat="1" ht="15.75" customHeight="1">
      <c r="A239" s="265"/>
      <c r="B239" s="265"/>
      <c r="C239" s="265"/>
      <c r="D239" s="265"/>
      <c r="E239" s="265"/>
      <c r="F239" s="265"/>
      <c r="G239" s="265"/>
      <c r="H239" s="265"/>
      <c r="I239" s="265"/>
      <c r="J239" s="265"/>
      <c r="K239" s="265"/>
      <c r="L239" s="265"/>
      <c r="M239" s="265"/>
      <c r="N239" s="265"/>
      <c r="O239" s="265"/>
      <c r="P239" s="265"/>
      <c r="Q239" s="265"/>
      <c r="R239" s="265"/>
      <c r="S239" s="265"/>
      <c r="T239" s="265"/>
    </row>
    <row r="240" spans="1:20" s="262" customFormat="1" ht="15.75" customHeight="1">
      <c r="A240" s="265"/>
      <c r="B240" s="265"/>
      <c r="C240" s="265"/>
      <c r="D240" s="265"/>
      <c r="E240" s="265"/>
      <c r="F240" s="265"/>
      <c r="G240" s="265"/>
      <c r="H240" s="265"/>
      <c r="I240" s="265"/>
      <c r="J240" s="265"/>
      <c r="K240" s="265"/>
      <c r="L240" s="265"/>
      <c r="M240" s="265"/>
      <c r="N240" s="265"/>
      <c r="O240" s="265"/>
      <c r="P240" s="265"/>
      <c r="Q240" s="265"/>
      <c r="R240" s="265"/>
      <c r="S240" s="265"/>
      <c r="T240" s="265"/>
    </row>
    <row r="241" spans="1:20" s="262" customFormat="1" ht="15.75" customHeight="1">
      <c r="A241" s="265"/>
      <c r="B241" s="265"/>
      <c r="C241" s="265"/>
      <c r="D241" s="265"/>
      <c r="E241" s="265"/>
      <c r="F241" s="265"/>
      <c r="G241" s="265"/>
      <c r="H241" s="265"/>
      <c r="I241" s="265"/>
      <c r="J241" s="265"/>
      <c r="K241" s="265"/>
      <c r="L241" s="265"/>
      <c r="M241" s="265"/>
      <c r="N241" s="265"/>
      <c r="O241" s="265"/>
      <c r="P241" s="265"/>
      <c r="Q241" s="265"/>
      <c r="R241" s="265"/>
      <c r="S241" s="265"/>
      <c r="T241" s="265"/>
    </row>
    <row r="242" spans="1:20" s="262" customFormat="1" ht="15.75" customHeight="1">
      <c r="A242" s="265"/>
      <c r="B242" s="265"/>
      <c r="C242" s="265"/>
      <c r="D242" s="265"/>
      <c r="E242" s="265"/>
      <c r="F242" s="265"/>
      <c r="G242" s="265"/>
      <c r="H242" s="265"/>
      <c r="I242" s="265"/>
      <c r="J242" s="265"/>
      <c r="K242" s="265"/>
      <c r="L242" s="265"/>
      <c r="M242" s="265"/>
      <c r="N242" s="265"/>
      <c r="O242" s="265"/>
      <c r="P242" s="265"/>
      <c r="Q242" s="265"/>
      <c r="R242" s="265"/>
      <c r="S242" s="265"/>
      <c r="T242" s="265"/>
    </row>
    <row r="243" spans="1:20" s="262" customFormat="1" ht="15.75" customHeight="1">
      <c r="A243" s="265"/>
      <c r="B243" s="265"/>
      <c r="C243" s="265"/>
      <c r="D243" s="265"/>
      <c r="E243" s="265"/>
      <c r="F243" s="265"/>
      <c r="G243" s="265"/>
      <c r="H243" s="265"/>
      <c r="I243" s="265"/>
      <c r="J243" s="265"/>
      <c r="K243" s="265"/>
      <c r="L243" s="265"/>
      <c r="M243" s="265"/>
      <c r="N243" s="265"/>
      <c r="O243" s="265"/>
      <c r="P243" s="265"/>
      <c r="Q243" s="265"/>
      <c r="R243" s="265"/>
      <c r="S243" s="265"/>
      <c r="T243" s="265"/>
    </row>
    <row r="244" spans="1:20" s="262" customFormat="1" ht="15.75" customHeight="1">
      <c r="A244" s="265"/>
      <c r="B244" s="265"/>
      <c r="C244" s="265"/>
      <c r="D244" s="265"/>
      <c r="E244" s="265"/>
      <c r="F244" s="265"/>
      <c r="G244" s="265"/>
      <c r="H244" s="265"/>
      <c r="I244" s="265"/>
      <c r="J244" s="265"/>
      <c r="K244" s="265"/>
      <c r="L244" s="265"/>
      <c r="M244" s="265"/>
      <c r="N244" s="265"/>
      <c r="O244" s="265"/>
      <c r="P244" s="265"/>
      <c r="Q244" s="265"/>
      <c r="R244" s="265"/>
      <c r="S244" s="265"/>
      <c r="T244" s="265"/>
    </row>
    <row r="245" spans="1:20" s="262" customFormat="1" ht="15.75" customHeight="1">
      <c r="A245" s="265"/>
      <c r="B245" s="265"/>
      <c r="C245" s="265"/>
      <c r="D245" s="265"/>
      <c r="E245" s="265"/>
      <c r="F245" s="265"/>
      <c r="G245" s="265"/>
      <c r="H245" s="265"/>
      <c r="I245" s="265"/>
      <c r="J245" s="265"/>
      <c r="K245" s="265"/>
      <c r="L245" s="265"/>
      <c r="M245" s="265"/>
      <c r="N245" s="265"/>
      <c r="O245" s="265"/>
      <c r="P245" s="265"/>
      <c r="Q245" s="265"/>
      <c r="R245" s="265"/>
      <c r="S245" s="265"/>
      <c r="T245" s="265"/>
    </row>
    <row r="246" spans="1:20" s="262" customFormat="1" ht="15.75" customHeight="1">
      <c r="A246" s="265"/>
      <c r="B246" s="265"/>
      <c r="C246" s="265"/>
      <c r="D246" s="265"/>
      <c r="E246" s="265"/>
      <c r="F246" s="265"/>
      <c r="G246" s="265"/>
      <c r="H246" s="265"/>
      <c r="I246" s="265"/>
      <c r="J246" s="265"/>
      <c r="K246" s="265"/>
      <c r="L246" s="265"/>
      <c r="M246" s="265"/>
      <c r="N246" s="265"/>
      <c r="O246" s="265"/>
      <c r="P246" s="265"/>
      <c r="Q246" s="265"/>
      <c r="R246" s="265"/>
      <c r="S246" s="265"/>
      <c r="T246" s="265"/>
    </row>
    <row r="247" spans="1:20" s="262" customFormat="1" ht="15.75" customHeight="1">
      <c r="A247" s="265"/>
      <c r="B247" s="265"/>
      <c r="C247" s="265"/>
      <c r="D247" s="265"/>
      <c r="E247" s="265"/>
      <c r="F247" s="265"/>
      <c r="G247" s="265"/>
      <c r="H247" s="265"/>
      <c r="I247" s="265"/>
      <c r="J247" s="265"/>
      <c r="K247" s="265"/>
      <c r="L247" s="265"/>
      <c r="M247" s="265"/>
      <c r="N247" s="265"/>
      <c r="O247" s="265"/>
      <c r="P247" s="265"/>
      <c r="Q247" s="265"/>
      <c r="R247" s="265"/>
      <c r="S247" s="265"/>
      <c r="T247" s="265"/>
    </row>
    <row r="248" spans="1:20" s="262" customFormat="1" ht="15.75" customHeight="1">
      <c r="A248" s="265"/>
      <c r="B248" s="265"/>
      <c r="C248" s="265"/>
      <c r="D248" s="265"/>
      <c r="E248" s="265"/>
      <c r="F248" s="265"/>
      <c r="G248" s="265"/>
      <c r="H248" s="265"/>
      <c r="I248" s="265"/>
      <c r="J248" s="265"/>
      <c r="K248" s="265"/>
      <c r="L248" s="265"/>
      <c r="M248" s="265"/>
      <c r="N248" s="265"/>
      <c r="O248" s="265"/>
      <c r="P248" s="265"/>
      <c r="Q248" s="265"/>
      <c r="R248" s="265"/>
      <c r="S248" s="265"/>
      <c r="T248" s="265"/>
    </row>
    <row r="249" spans="1:20" s="262" customFormat="1" ht="15.75" customHeight="1">
      <c r="A249" s="265"/>
      <c r="B249" s="265"/>
      <c r="C249" s="265"/>
      <c r="D249" s="265"/>
      <c r="E249" s="265"/>
      <c r="F249" s="265"/>
      <c r="G249" s="265"/>
      <c r="H249" s="265"/>
      <c r="I249" s="265"/>
      <c r="J249" s="265"/>
      <c r="K249" s="265"/>
      <c r="L249" s="265"/>
      <c r="M249" s="265"/>
      <c r="N249" s="265"/>
      <c r="O249" s="265"/>
      <c r="P249" s="265"/>
      <c r="Q249" s="265"/>
      <c r="R249" s="265"/>
      <c r="S249" s="265"/>
      <c r="T249" s="265"/>
    </row>
    <row r="250" spans="1:20" s="262" customFormat="1" ht="15.75" customHeight="1">
      <c r="A250" s="265"/>
      <c r="B250" s="265"/>
      <c r="C250" s="265"/>
      <c r="D250" s="265"/>
      <c r="E250" s="265"/>
      <c r="F250" s="265"/>
      <c r="G250" s="265"/>
      <c r="H250" s="265"/>
      <c r="I250" s="265"/>
      <c r="J250" s="265"/>
      <c r="K250" s="265"/>
      <c r="L250" s="265"/>
      <c r="M250" s="265"/>
      <c r="N250" s="265"/>
      <c r="O250" s="265"/>
      <c r="P250" s="265"/>
      <c r="Q250" s="265"/>
      <c r="R250" s="265"/>
      <c r="S250" s="265"/>
      <c r="T250" s="265"/>
    </row>
    <row r="251" spans="1:20" s="262" customFormat="1" ht="15.75" customHeight="1">
      <c r="A251" s="265"/>
      <c r="B251" s="265"/>
      <c r="C251" s="265"/>
      <c r="D251" s="265"/>
      <c r="E251" s="265"/>
      <c r="F251" s="265"/>
      <c r="G251" s="265"/>
      <c r="H251" s="265"/>
      <c r="I251" s="265"/>
      <c r="J251" s="265"/>
      <c r="K251" s="265"/>
      <c r="L251" s="265"/>
      <c r="M251" s="265"/>
      <c r="N251" s="265"/>
      <c r="O251" s="265"/>
      <c r="P251" s="265"/>
      <c r="Q251" s="265"/>
      <c r="R251" s="265"/>
      <c r="S251" s="265"/>
      <c r="T251" s="265"/>
    </row>
    <row r="252" spans="1:20" s="262" customFormat="1" ht="15.75" customHeight="1">
      <c r="A252" s="265"/>
      <c r="B252" s="265"/>
      <c r="C252" s="265"/>
      <c r="D252" s="265"/>
      <c r="E252" s="265"/>
      <c r="F252" s="265"/>
      <c r="G252" s="265"/>
      <c r="H252" s="265"/>
      <c r="I252" s="265"/>
      <c r="J252" s="265"/>
      <c r="K252" s="265"/>
      <c r="L252" s="265"/>
      <c r="M252" s="265"/>
      <c r="N252" s="265"/>
      <c r="O252" s="265"/>
      <c r="P252" s="265"/>
      <c r="Q252" s="265"/>
      <c r="R252" s="265"/>
      <c r="S252" s="265"/>
      <c r="T252" s="265"/>
    </row>
    <row r="253" spans="1:20" s="262" customFormat="1" ht="15.75" customHeight="1">
      <c r="A253" s="265"/>
      <c r="B253" s="265"/>
      <c r="C253" s="265"/>
      <c r="D253" s="265"/>
      <c r="E253" s="265"/>
      <c r="F253" s="265"/>
      <c r="G253" s="265"/>
      <c r="H253" s="265"/>
      <c r="I253" s="265"/>
      <c r="J253" s="265"/>
      <c r="K253" s="265"/>
      <c r="L253" s="265"/>
      <c r="M253" s="265"/>
      <c r="N253" s="265"/>
      <c r="O253" s="265"/>
      <c r="P253" s="265"/>
      <c r="Q253" s="265"/>
      <c r="R253" s="265"/>
      <c r="S253" s="265"/>
      <c r="T253" s="265"/>
    </row>
    <row r="254" spans="1:20" s="262" customFormat="1" ht="15.75" customHeight="1">
      <c r="A254" s="265"/>
      <c r="B254" s="265"/>
      <c r="C254" s="265"/>
      <c r="D254" s="265"/>
      <c r="E254" s="265"/>
      <c r="F254" s="265"/>
      <c r="G254" s="265"/>
      <c r="H254" s="265"/>
      <c r="I254" s="265"/>
      <c r="J254" s="265"/>
      <c r="K254" s="265"/>
      <c r="L254" s="265"/>
      <c r="M254" s="265"/>
      <c r="N254" s="265"/>
      <c r="O254" s="265"/>
      <c r="P254" s="265"/>
      <c r="Q254" s="265"/>
      <c r="R254" s="265"/>
      <c r="S254" s="265"/>
      <c r="T254" s="265"/>
    </row>
    <row r="255" spans="1:20" s="262" customFormat="1" ht="15.75" customHeight="1">
      <c r="A255" s="265"/>
      <c r="B255" s="265"/>
      <c r="C255" s="265"/>
      <c r="D255" s="265"/>
      <c r="E255" s="265"/>
      <c r="F255" s="265"/>
      <c r="G255" s="265"/>
      <c r="H255" s="265"/>
      <c r="I255" s="265"/>
      <c r="J255" s="265"/>
      <c r="K255" s="265"/>
      <c r="L255" s="265"/>
      <c r="M255" s="265"/>
      <c r="N255" s="265"/>
      <c r="O255" s="265"/>
      <c r="P255" s="265"/>
      <c r="Q255" s="265"/>
      <c r="R255" s="265"/>
      <c r="S255" s="265"/>
      <c r="T255" s="265"/>
    </row>
    <row r="256" spans="1:20" s="262" customFormat="1" ht="15.75" customHeight="1">
      <c r="A256" s="265"/>
      <c r="B256" s="265"/>
      <c r="C256" s="265"/>
      <c r="D256" s="265"/>
      <c r="E256" s="265"/>
      <c r="F256" s="265"/>
      <c r="G256" s="265"/>
      <c r="H256" s="265"/>
      <c r="I256" s="265"/>
      <c r="J256" s="265"/>
      <c r="K256" s="265"/>
      <c r="L256" s="265"/>
      <c r="M256" s="265"/>
      <c r="N256" s="265"/>
      <c r="O256" s="265"/>
      <c r="P256" s="265"/>
      <c r="Q256" s="265"/>
      <c r="R256" s="265"/>
      <c r="S256" s="265"/>
      <c r="T256" s="265"/>
    </row>
    <row r="257" spans="1:20" s="262" customFormat="1" ht="15.75" customHeight="1">
      <c r="A257" s="265"/>
      <c r="B257" s="265"/>
      <c r="C257" s="265"/>
      <c r="D257" s="265"/>
      <c r="E257" s="265"/>
      <c r="F257" s="265"/>
      <c r="G257" s="265"/>
      <c r="H257" s="265"/>
      <c r="I257" s="265"/>
      <c r="J257" s="265"/>
      <c r="K257" s="265"/>
      <c r="L257" s="265"/>
      <c r="M257" s="265"/>
      <c r="N257" s="265"/>
      <c r="O257" s="265"/>
      <c r="P257" s="265"/>
      <c r="Q257" s="265"/>
      <c r="R257" s="265"/>
      <c r="S257" s="265"/>
      <c r="T257" s="265"/>
    </row>
    <row r="258" spans="1:20" s="262" customFormat="1" ht="15.75" customHeight="1">
      <c r="A258" s="265"/>
      <c r="B258" s="265"/>
      <c r="C258" s="265"/>
      <c r="D258" s="265"/>
      <c r="E258" s="265"/>
      <c r="F258" s="265"/>
      <c r="G258" s="265"/>
      <c r="H258" s="265"/>
      <c r="I258" s="265"/>
      <c r="J258" s="265"/>
      <c r="K258" s="265"/>
      <c r="L258" s="265"/>
      <c r="M258" s="265"/>
      <c r="N258" s="265"/>
      <c r="O258" s="265"/>
      <c r="P258" s="265"/>
      <c r="Q258" s="265"/>
      <c r="R258" s="265"/>
      <c r="S258" s="265"/>
      <c r="T258" s="265"/>
    </row>
    <row r="259" spans="1:20" s="262" customFormat="1" ht="15.75" customHeight="1">
      <c r="A259" s="265"/>
      <c r="B259" s="265"/>
      <c r="C259" s="265"/>
      <c r="D259" s="265"/>
      <c r="E259" s="265"/>
      <c r="F259" s="265"/>
      <c r="G259" s="265"/>
      <c r="H259" s="265"/>
      <c r="I259" s="265"/>
      <c r="J259" s="265"/>
      <c r="K259" s="265"/>
      <c r="L259" s="265"/>
      <c r="M259" s="265"/>
      <c r="N259" s="265"/>
      <c r="O259" s="265"/>
      <c r="P259" s="265"/>
      <c r="Q259" s="265"/>
      <c r="R259" s="265"/>
      <c r="S259" s="265"/>
      <c r="T259" s="265"/>
    </row>
    <row r="260" spans="1:20" s="262" customFormat="1" ht="15.75" customHeight="1">
      <c r="A260" s="265"/>
      <c r="B260" s="265"/>
      <c r="C260" s="265"/>
      <c r="D260" s="265"/>
      <c r="E260" s="265"/>
      <c r="F260" s="265"/>
      <c r="G260" s="265"/>
      <c r="H260" s="265"/>
      <c r="I260" s="265"/>
      <c r="J260" s="265"/>
      <c r="K260" s="265"/>
      <c r="L260" s="265"/>
      <c r="M260" s="265"/>
      <c r="N260" s="265"/>
      <c r="O260" s="265"/>
      <c r="P260" s="265"/>
      <c r="Q260" s="265"/>
      <c r="R260" s="265"/>
      <c r="S260" s="265"/>
      <c r="T260" s="265"/>
    </row>
    <row r="261" spans="1:20" s="262" customFormat="1" ht="15.75" customHeight="1">
      <c r="A261" s="265"/>
      <c r="B261" s="265"/>
      <c r="C261" s="265"/>
      <c r="D261" s="265"/>
      <c r="E261" s="265"/>
      <c r="F261" s="265"/>
      <c r="G261" s="265"/>
      <c r="H261" s="265"/>
      <c r="I261" s="265"/>
      <c r="J261" s="265"/>
      <c r="K261" s="265"/>
      <c r="L261" s="265"/>
      <c r="M261" s="265"/>
      <c r="N261" s="265"/>
      <c r="O261" s="265"/>
      <c r="P261" s="265"/>
      <c r="Q261" s="265"/>
      <c r="R261" s="265"/>
      <c r="S261" s="265"/>
      <c r="T261" s="265"/>
    </row>
    <row r="262" spans="1:20" s="262" customFormat="1" ht="15.75" customHeight="1">
      <c r="A262" s="265"/>
      <c r="B262" s="265"/>
      <c r="C262" s="265"/>
      <c r="D262" s="265"/>
      <c r="E262" s="265"/>
      <c r="F262" s="265"/>
      <c r="G262" s="265"/>
      <c r="H262" s="265"/>
      <c r="I262" s="265"/>
      <c r="J262" s="265"/>
      <c r="K262" s="265"/>
      <c r="L262" s="265"/>
      <c r="M262" s="265"/>
      <c r="N262" s="265"/>
      <c r="O262" s="265"/>
      <c r="P262" s="265"/>
      <c r="Q262" s="265"/>
      <c r="R262" s="265"/>
      <c r="S262" s="265"/>
      <c r="T262" s="265"/>
    </row>
    <row r="263" spans="1:20" s="262" customFormat="1" ht="15.75" customHeight="1">
      <c r="A263" s="265"/>
      <c r="B263" s="265"/>
      <c r="C263" s="265"/>
      <c r="D263" s="265"/>
      <c r="E263" s="265"/>
      <c r="F263" s="265"/>
      <c r="G263" s="265"/>
      <c r="H263" s="265"/>
      <c r="I263" s="265"/>
      <c r="J263" s="265"/>
      <c r="K263" s="265"/>
      <c r="L263" s="265"/>
      <c r="M263" s="265"/>
      <c r="N263" s="265"/>
      <c r="O263" s="265"/>
      <c r="P263" s="265"/>
      <c r="Q263" s="265"/>
      <c r="R263" s="265"/>
      <c r="S263" s="265"/>
      <c r="T263" s="265"/>
    </row>
    <row r="264" spans="1:20" s="262" customFormat="1" ht="15.75" customHeight="1">
      <c r="A264" s="265"/>
      <c r="B264" s="265"/>
      <c r="C264" s="265"/>
      <c r="D264" s="265"/>
      <c r="E264" s="265"/>
      <c r="F264" s="265"/>
      <c r="G264" s="265"/>
      <c r="H264" s="265"/>
      <c r="I264" s="265"/>
      <c r="J264" s="265"/>
      <c r="K264" s="265"/>
      <c r="L264" s="265"/>
      <c r="M264" s="265"/>
      <c r="N264" s="265"/>
      <c r="O264" s="265"/>
      <c r="P264" s="265"/>
      <c r="Q264" s="265"/>
      <c r="R264" s="265"/>
      <c r="S264" s="265"/>
      <c r="T264" s="265"/>
    </row>
    <row r="265" spans="1:20" s="262" customFormat="1" ht="15.75" customHeight="1">
      <c r="A265" s="265"/>
      <c r="B265" s="265"/>
      <c r="C265" s="265"/>
      <c r="D265" s="265"/>
      <c r="E265" s="265"/>
      <c r="F265" s="265"/>
      <c r="G265" s="265"/>
      <c r="H265" s="265"/>
      <c r="I265" s="265"/>
      <c r="J265" s="265"/>
      <c r="K265" s="265"/>
      <c r="L265" s="265"/>
      <c r="M265" s="265"/>
      <c r="N265" s="265"/>
      <c r="O265" s="265"/>
      <c r="P265" s="265"/>
      <c r="Q265" s="265"/>
      <c r="R265" s="265"/>
      <c r="S265" s="265"/>
      <c r="T265" s="265"/>
    </row>
    <row r="266" spans="1:20" s="262" customFormat="1" ht="15.75" customHeight="1">
      <c r="A266" s="265"/>
      <c r="B266" s="265"/>
      <c r="C266" s="265"/>
      <c r="D266" s="265"/>
      <c r="E266" s="265"/>
      <c r="F266" s="265"/>
      <c r="G266" s="265"/>
      <c r="H266" s="265"/>
      <c r="I266" s="265"/>
      <c r="J266" s="265"/>
      <c r="K266" s="265"/>
      <c r="L266" s="265"/>
      <c r="M266" s="265"/>
      <c r="N266" s="265"/>
      <c r="O266" s="265"/>
      <c r="P266" s="265"/>
      <c r="Q266" s="265"/>
      <c r="R266" s="265"/>
      <c r="S266" s="265"/>
      <c r="T266" s="265"/>
    </row>
    <row r="267" spans="1:20" s="262" customFormat="1" ht="15.75" customHeight="1">
      <c r="A267" s="265"/>
      <c r="B267" s="265"/>
      <c r="C267" s="265"/>
      <c r="D267" s="265"/>
      <c r="E267" s="265"/>
      <c r="F267" s="265"/>
      <c r="G267" s="265"/>
      <c r="H267" s="265"/>
      <c r="I267" s="265"/>
      <c r="J267" s="265"/>
      <c r="K267" s="265"/>
      <c r="L267" s="265"/>
      <c r="M267" s="265"/>
      <c r="N267" s="265"/>
      <c r="O267" s="265"/>
      <c r="P267" s="265"/>
      <c r="Q267" s="265"/>
      <c r="R267" s="265"/>
      <c r="S267" s="265"/>
      <c r="T267" s="265"/>
    </row>
    <row r="268" spans="1:20" s="262" customFormat="1" ht="15.75" customHeight="1">
      <c r="A268" s="265"/>
      <c r="B268" s="265"/>
      <c r="C268" s="265"/>
      <c r="D268" s="265"/>
      <c r="E268" s="265"/>
      <c r="F268" s="265"/>
      <c r="G268" s="265"/>
      <c r="H268" s="265"/>
      <c r="I268" s="265"/>
      <c r="J268" s="265"/>
      <c r="K268" s="265"/>
      <c r="L268" s="265"/>
      <c r="M268" s="265"/>
      <c r="N268" s="265"/>
      <c r="O268" s="265"/>
      <c r="P268" s="265"/>
      <c r="Q268" s="265"/>
      <c r="R268" s="265"/>
      <c r="S268" s="265"/>
      <c r="T268" s="265"/>
    </row>
    <row r="269" spans="1:20" s="262" customFormat="1" ht="15.75" customHeight="1">
      <c r="A269" s="265"/>
      <c r="B269" s="265"/>
      <c r="C269" s="265"/>
      <c r="D269" s="265"/>
      <c r="E269" s="265"/>
      <c r="F269" s="265"/>
      <c r="G269" s="265"/>
      <c r="H269" s="265"/>
      <c r="I269" s="265"/>
      <c r="J269" s="265"/>
      <c r="K269" s="265"/>
      <c r="L269" s="265"/>
      <c r="M269" s="265"/>
      <c r="N269" s="265"/>
      <c r="O269" s="265"/>
      <c r="P269" s="265"/>
      <c r="Q269" s="265"/>
      <c r="R269" s="265"/>
      <c r="S269" s="265"/>
      <c r="T269" s="265"/>
    </row>
    <row r="270" spans="1:20" s="262" customFormat="1" ht="15.75" customHeight="1">
      <c r="A270" s="265"/>
      <c r="B270" s="265"/>
      <c r="C270" s="265"/>
      <c r="D270" s="265"/>
      <c r="E270" s="265"/>
      <c r="F270" s="265"/>
      <c r="G270" s="265"/>
      <c r="H270" s="265"/>
      <c r="I270" s="265"/>
      <c r="J270" s="265"/>
      <c r="K270" s="265"/>
      <c r="L270" s="265"/>
      <c r="M270" s="265"/>
      <c r="N270" s="265"/>
      <c r="O270" s="265"/>
      <c r="P270" s="265"/>
      <c r="Q270" s="265"/>
      <c r="R270" s="265"/>
      <c r="S270" s="265"/>
      <c r="T270" s="265"/>
    </row>
    <row r="271" spans="1:20" s="262" customFormat="1" ht="15.75" customHeight="1">
      <c r="A271" s="265"/>
      <c r="B271" s="265"/>
      <c r="C271" s="265"/>
      <c r="D271" s="265"/>
      <c r="E271" s="265"/>
      <c r="F271" s="265"/>
      <c r="G271" s="265"/>
      <c r="H271" s="265"/>
      <c r="I271" s="265"/>
      <c r="J271" s="265"/>
      <c r="K271" s="265"/>
      <c r="L271" s="265"/>
      <c r="M271" s="265"/>
      <c r="N271" s="265"/>
      <c r="O271" s="265"/>
      <c r="P271" s="265"/>
      <c r="Q271" s="265"/>
      <c r="R271" s="265"/>
      <c r="S271" s="265"/>
      <c r="T271" s="265"/>
    </row>
    <row r="272" spans="1:20" s="262" customFormat="1" ht="15.75" customHeight="1">
      <c r="A272" s="265"/>
      <c r="B272" s="265"/>
      <c r="C272" s="265"/>
      <c r="D272" s="265"/>
      <c r="E272" s="265"/>
      <c r="F272" s="265"/>
      <c r="G272" s="265"/>
      <c r="H272" s="265"/>
      <c r="I272" s="265"/>
      <c r="J272" s="265"/>
      <c r="K272" s="265"/>
      <c r="L272" s="265"/>
      <c r="M272" s="265"/>
      <c r="N272" s="265"/>
      <c r="O272" s="265"/>
      <c r="P272" s="265"/>
      <c r="Q272" s="265"/>
      <c r="R272" s="265"/>
      <c r="S272" s="265"/>
      <c r="T272" s="265"/>
    </row>
    <row r="273" spans="1:20" s="262" customFormat="1" ht="15.75" customHeight="1">
      <c r="A273" s="265"/>
      <c r="B273" s="265"/>
      <c r="C273" s="265"/>
      <c r="D273" s="265"/>
      <c r="E273" s="265"/>
      <c r="F273" s="265"/>
      <c r="G273" s="265"/>
      <c r="H273" s="265"/>
      <c r="I273" s="265"/>
      <c r="J273" s="265"/>
      <c r="K273" s="265"/>
      <c r="L273" s="265"/>
      <c r="M273" s="265"/>
      <c r="N273" s="265"/>
      <c r="O273" s="265"/>
      <c r="P273" s="265"/>
      <c r="Q273" s="265"/>
      <c r="R273" s="265"/>
      <c r="S273" s="265"/>
      <c r="T273" s="265"/>
    </row>
    <row r="274" spans="1:20" s="262" customFormat="1" ht="15.75" customHeight="1">
      <c r="A274" s="265"/>
      <c r="B274" s="265"/>
      <c r="C274" s="265"/>
      <c r="D274" s="265"/>
      <c r="E274" s="265"/>
      <c r="F274" s="265"/>
      <c r="G274" s="265"/>
      <c r="H274" s="265"/>
      <c r="I274" s="265"/>
      <c r="J274" s="265"/>
      <c r="K274" s="265"/>
      <c r="L274" s="265"/>
      <c r="M274" s="265"/>
      <c r="N274" s="265"/>
      <c r="O274" s="265"/>
      <c r="P274" s="265"/>
      <c r="Q274" s="265"/>
      <c r="R274" s="265"/>
      <c r="S274" s="265"/>
      <c r="T274" s="265"/>
    </row>
    <row r="275" spans="1:20" s="262" customFormat="1" ht="15.75" customHeight="1"/>
    <row r="276" spans="1:20" s="262" customFormat="1" ht="15.75" customHeight="1"/>
    <row r="277" spans="1:20" s="262" customFormat="1" ht="15.75" customHeight="1"/>
    <row r="278" spans="1:20" s="262" customFormat="1" ht="15.75" customHeight="1"/>
    <row r="279" spans="1:20" s="262" customFormat="1" ht="15.75" customHeight="1"/>
    <row r="280" spans="1:20" s="262" customFormat="1" ht="15.75" customHeight="1"/>
    <row r="281" spans="1:20" s="262" customFormat="1" ht="15.75" customHeight="1"/>
    <row r="282" spans="1:20" s="262" customFormat="1" ht="15.75" customHeight="1"/>
    <row r="283" spans="1:20" s="262" customFormat="1" ht="15.75" customHeight="1"/>
    <row r="284" spans="1:20" s="262" customFormat="1" ht="15.75" customHeight="1"/>
    <row r="285" spans="1:20" s="262" customFormat="1" ht="15.75" customHeight="1"/>
    <row r="286" spans="1:20" s="262" customFormat="1" ht="15.75" customHeight="1"/>
    <row r="287" spans="1:20" s="262" customFormat="1" ht="15.75" customHeight="1"/>
    <row r="288" spans="1:20" s="262" customFormat="1" ht="15.75" customHeight="1"/>
    <row r="289" s="262" customFormat="1" ht="15.75" customHeight="1"/>
    <row r="290" s="262" customFormat="1" ht="15.75" customHeight="1"/>
    <row r="291" s="262" customFormat="1" ht="15.75" customHeight="1"/>
    <row r="292" s="262" customFormat="1" ht="15.75" customHeight="1"/>
    <row r="293" s="262" customFormat="1" ht="15.75" customHeight="1"/>
    <row r="294" s="262" customFormat="1" ht="15.75" customHeight="1"/>
    <row r="295" s="262" customFormat="1" ht="15.75" customHeight="1"/>
    <row r="296" s="262" customFormat="1" ht="15.75" customHeight="1"/>
    <row r="297" s="262" customFormat="1" ht="15.75" customHeight="1"/>
    <row r="298" s="262" customFormat="1" ht="15.75" customHeight="1"/>
    <row r="299" s="262" customFormat="1" ht="15.75" customHeight="1"/>
    <row r="300" s="262" customFormat="1" ht="15.75" customHeight="1"/>
    <row r="301" s="262" customFormat="1" ht="15.75" customHeight="1"/>
    <row r="302" s="262" customFormat="1" ht="15.75" customHeight="1"/>
    <row r="303" s="262" customFormat="1" ht="15.75" customHeight="1"/>
    <row r="304" s="262" customFormat="1" ht="15.75" customHeight="1"/>
    <row r="305" s="262" customFormat="1" ht="15.75" customHeight="1"/>
    <row r="306" s="262" customFormat="1" ht="15.75" customHeight="1"/>
    <row r="307" s="262" customFormat="1" ht="15.75" customHeight="1"/>
    <row r="308" s="262" customFormat="1" ht="15.75" customHeight="1"/>
    <row r="309" s="262" customFormat="1" ht="15.75" customHeight="1"/>
    <row r="310" s="262" customFormat="1" ht="15.75" customHeight="1"/>
    <row r="311" s="262" customFormat="1" ht="15.75" customHeight="1"/>
    <row r="312" s="262" customFormat="1" ht="15.75" customHeight="1"/>
    <row r="313" s="262" customFormat="1" ht="15.75" customHeight="1"/>
    <row r="314" s="262" customFormat="1" ht="15.75" customHeight="1"/>
    <row r="315" s="262" customFormat="1" ht="15.75" customHeight="1"/>
    <row r="316" s="262" customFormat="1" ht="15.75" customHeight="1"/>
    <row r="317" s="262" customFormat="1" ht="15.75" customHeight="1"/>
    <row r="318" s="262" customFormat="1" ht="15.75" customHeight="1"/>
    <row r="319" s="262" customFormat="1" ht="15.75" customHeight="1"/>
    <row r="320" s="262" customFormat="1" ht="15.75" customHeight="1"/>
    <row r="321" s="262" customFormat="1" ht="15.75" customHeight="1"/>
    <row r="322" s="262" customFormat="1" ht="15.75" customHeight="1"/>
    <row r="323" s="262" customFormat="1" ht="15.75" customHeight="1"/>
    <row r="324" s="262" customFormat="1" ht="15.75" customHeight="1"/>
    <row r="325" s="262" customFormat="1" ht="15.75" customHeight="1"/>
    <row r="326" s="262" customFormat="1" ht="15.75" customHeight="1"/>
    <row r="327" s="262" customFormat="1" ht="15.75" customHeight="1"/>
    <row r="328" s="262" customFormat="1" ht="15.75" customHeight="1"/>
    <row r="329" s="262" customFormat="1" ht="15.75" customHeight="1"/>
    <row r="330" s="262" customFormat="1" ht="15.75" customHeight="1"/>
    <row r="331" s="262" customFormat="1" ht="15.75" customHeight="1"/>
    <row r="332" s="262" customFormat="1" ht="15.75" customHeight="1"/>
    <row r="333" s="262" customFormat="1" ht="15.75" customHeight="1"/>
    <row r="334" s="262" customFormat="1" ht="15.75" customHeight="1"/>
    <row r="335" s="262" customFormat="1" ht="15.75" customHeight="1"/>
    <row r="336" s="262" customFormat="1" ht="15.75" customHeight="1"/>
    <row r="337" s="262" customFormat="1" ht="15.75" customHeight="1"/>
    <row r="338" s="262" customFormat="1" ht="15.75" customHeight="1"/>
    <row r="339" s="262" customFormat="1" ht="15.75" customHeight="1"/>
    <row r="340" s="262" customFormat="1" ht="15.75" customHeight="1"/>
    <row r="341" s="262" customFormat="1" ht="15.75" customHeight="1"/>
    <row r="342" s="262" customFormat="1" ht="15.75" customHeight="1"/>
    <row r="343" s="262" customFormat="1" ht="15.75" customHeight="1"/>
    <row r="344" s="262" customFormat="1" ht="15.75" customHeight="1"/>
    <row r="345" s="262" customFormat="1" ht="15.75" customHeight="1"/>
    <row r="346" s="262" customFormat="1" ht="15.75" customHeight="1"/>
    <row r="347" s="262" customFormat="1" ht="15.75" customHeight="1"/>
    <row r="348" s="262" customFormat="1" ht="15.75" customHeight="1"/>
    <row r="349" s="262" customFormat="1" ht="15.75" customHeight="1"/>
    <row r="350" s="262" customFormat="1" ht="15.75" customHeight="1"/>
    <row r="351" s="262" customFormat="1" ht="15.75" customHeight="1"/>
    <row r="352" s="262" customFormat="1" ht="15.75" customHeight="1"/>
    <row r="353" s="262" customFormat="1" ht="15.75" customHeight="1"/>
    <row r="354" s="262" customFormat="1" ht="15.75" customHeight="1"/>
    <row r="355" s="262" customFormat="1" ht="15.75" customHeight="1"/>
    <row r="356" s="262" customFormat="1" ht="15.75" customHeight="1"/>
    <row r="357" s="262" customFormat="1" ht="15.75" customHeight="1"/>
    <row r="358" s="262" customFormat="1" ht="15.75" customHeight="1"/>
    <row r="359" s="262" customFormat="1" ht="15.75" customHeight="1"/>
    <row r="360" s="262" customFormat="1" ht="15.75" customHeight="1"/>
    <row r="361" s="262" customFormat="1" ht="15.75" customHeight="1"/>
    <row r="362" s="262" customFormat="1" ht="15.75" customHeight="1"/>
    <row r="363" s="262" customFormat="1" ht="15.75" customHeight="1"/>
    <row r="364" s="262" customFormat="1" ht="15.75" customHeight="1"/>
    <row r="365" s="262" customFormat="1" ht="15.75" customHeight="1"/>
    <row r="366" s="262" customFormat="1" ht="15.75" customHeight="1"/>
    <row r="367" s="262" customFormat="1" ht="15.75" customHeight="1"/>
    <row r="368" s="262" customFormat="1" ht="15.75" customHeight="1"/>
    <row r="369" s="262" customFormat="1" ht="15.75" customHeight="1"/>
    <row r="370" s="262" customFormat="1" ht="15.75" customHeight="1"/>
    <row r="371" s="262" customFormat="1" ht="15.75" customHeight="1"/>
    <row r="372" s="262" customFormat="1" ht="15.75" customHeight="1"/>
    <row r="373" s="262" customFormat="1" ht="15.75" customHeight="1"/>
    <row r="374" s="262" customFormat="1" ht="15.75" customHeight="1"/>
    <row r="375" s="262" customFormat="1" ht="15.75" customHeight="1"/>
    <row r="376" s="262" customFormat="1" ht="15.75" customHeight="1"/>
    <row r="377" s="262" customFormat="1" ht="15.75" customHeight="1"/>
    <row r="378" s="262" customFormat="1" ht="15.75" customHeight="1"/>
    <row r="379" s="262" customFormat="1" ht="15.75" customHeight="1"/>
    <row r="380" s="262" customFormat="1" ht="15.75" customHeight="1"/>
    <row r="381" s="262" customFormat="1" ht="15.75" customHeight="1"/>
    <row r="382" s="262" customFormat="1" ht="15.75" customHeight="1"/>
    <row r="383" s="262" customFormat="1" ht="15.75" customHeight="1"/>
    <row r="384" s="262" customFormat="1" ht="15.75" customHeight="1"/>
    <row r="385" s="262" customFormat="1" ht="15.75" customHeight="1"/>
    <row r="386" s="262" customFormat="1" ht="15.75" customHeight="1"/>
    <row r="387" s="262" customFormat="1" ht="15.75" customHeight="1"/>
    <row r="388" s="262" customFormat="1" ht="15.75" customHeight="1"/>
    <row r="389" s="262" customFormat="1" ht="15.75" customHeight="1"/>
    <row r="390" s="262" customFormat="1" ht="15.75" customHeight="1"/>
    <row r="391" s="262" customFormat="1" ht="15.75" customHeight="1"/>
    <row r="392" s="262" customFormat="1" ht="15.75" customHeight="1"/>
    <row r="393" s="262" customFormat="1" ht="15.75" customHeight="1"/>
    <row r="394" s="262" customFormat="1" ht="15.75" customHeight="1"/>
    <row r="395" s="262" customFormat="1" ht="15.75" customHeight="1"/>
    <row r="396" s="262" customFormat="1" ht="15.75" customHeight="1"/>
    <row r="397" s="262" customFormat="1" ht="15.75" customHeight="1"/>
    <row r="398" s="262" customFormat="1" ht="15.75" customHeight="1"/>
    <row r="399" s="262" customFormat="1" ht="15.75" customHeight="1"/>
    <row r="400" s="262" customFormat="1" ht="15.75" customHeight="1"/>
    <row r="401" s="262" customFormat="1" ht="15.75" customHeight="1"/>
    <row r="402" s="262" customFormat="1" ht="15.75" customHeight="1"/>
    <row r="403" s="262" customFormat="1" ht="15.75" customHeight="1"/>
    <row r="404" s="262" customFormat="1" ht="15.75" customHeight="1"/>
    <row r="405" s="262" customFormat="1" ht="15.75" customHeight="1"/>
    <row r="406" s="262" customFormat="1" ht="15.75" customHeight="1"/>
    <row r="407" s="262" customFormat="1" ht="15.75" customHeight="1"/>
    <row r="408" s="262" customFormat="1" ht="15.75" customHeight="1"/>
    <row r="409" s="262" customFormat="1" ht="15.75" customHeight="1"/>
    <row r="410" s="262" customFormat="1" ht="15.75" customHeight="1"/>
    <row r="411" s="262" customFormat="1" ht="15.75" customHeight="1"/>
    <row r="412" s="262" customFormat="1" ht="15.75" customHeight="1"/>
    <row r="413" s="262" customFormat="1" ht="15.75" customHeight="1"/>
    <row r="414" s="262" customFormat="1" ht="15.75" customHeight="1"/>
    <row r="415" s="262" customFormat="1" ht="15.75" customHeight="1"/>
    <row r="416" s="262" customFormat="1" ht="15.75" customHeight="1"/>
    <row r="417" s="262" customFormat="1" ht="15.75" customHeight="1"/>
    <row r="418" s="262" customFormat="1" ht="15.75" customHeight="1"/>
    <row r="419" s="262" customFormat="1" ht="15.75" customHeight="1"/>
    <row r="420" s="262" customFormat="1" ht="15.75" customHeight="1"/>
    <row r="421" s="262" customFormat="1" ht="15.75" customHeight="1"/>
    <row r="422" s="262" customFormat="1" ht="15.75" customHeight="1"/>
    <row r="423" s="262" customFormat="1" ht="15.75" customHeight="1"/>
    <row r="424" s="262" customFormat="1" ht="15.75" customHeight="1"/>
    <row r="425" s="262" customFormat="1" ht="15.75" customHeight="1"/>
    <row r="426" s="262" customFormat="1" ht="15.75" customHeight="1"/>
    <row r="427" s="262" customFormat="1" ht="15.75" customHeight="1"/>
    <row r="428" s="262" customFormat="1" ht="15.75" customHeight="1"/>
    <row r="429" s="262" customFormat="1" ht="15.75" customHeight="1"/>
    <row r="430" s="262" customFormat="1" ht="15.75" customHeight="1"/>
    <row r="431" s="262" customFormat="1" ht="15.75" customHeight="1"/>
    <row r="432" s="262" customFormat="1" ht="15.75" customHeight="1"/>
    <row r="433" s="262" customFormat="1" ht="15.75" customHeight="1"/>
    <row r="434" s="262" customFormat="1" ht="15.75" customHeight="1"/>
    <row r="435" s="262" customFormat="1" ht="15.75" customHeight="1"/>
    <row r="436" s="262" customFormat="1" ht="15.75" customHeight="1"/>
    <row r="437" s="262" customFormat="1" ht="15.75" customHeight="1"/>
    <row r="438" s="262" customFormat="1" ht="15.75" customHeight="1"/>
    <row r="439" s="262" customFormat="1" ht="15.75" customHeight="1"/>
    <row r="440" s="262" customFormat="1" ht="15.75" customHeight="1"/>
    <row r="441" s="262" customFormat="1" ht="15.75" customHeight="1"/>
    <row r="442" s="262" customFormat="1" ht="15.75" customHeight="1"/>
    <row r="443" s="262" customFormat="1" ht="15.75" customHeight="1"/>
    <row r="444" s="262" customFormat="1" ht="15.75" customHeight="1"/>
    <row r="445" s="262" customFormat="1" ht="15.75" customHeight="1"/>
    <row r="446" s="262" customFormat="1" ht="15.75" customHeight="1"/>
    <row r="447" s="262" customFormat="1" ht="15.75" customHeight="1"/>
    <row r="448" s="262" customFormat="1" ht="15.75" customHeight="1"/>
    <row r="449" s="262" customFormat="1" ht="15.75" customHeight="1"/>
    <row r="450" s="262" customFormat="1" ht="15.75" customHeight="1"/>
    <row r="451" s="262" customFormat="1" ht="15.75" customHeight="1"/>
    <row r="452" s="262" customFormat="1" ht="15.75" customHeight="1"/>
    <row r="453" s="262" customFormat="1" ht="15.75" customHeight="1"/>
    <row r="454" s="262" customFormat="1" ht="15.75" customHeight="1"/>
    <row r="455" s="262" customFormat="1" ht="15.75" customHeight="1"/>
    <row r="456" s="262" customFormat="1" ht="15.75" customHeight="1"/>
    <row r="457" s="262" customFormat="1" ht="15.75" customHeight="1"/>
    <row r="458" s="262" customFormat="1" ht="15.75" customHeight="1"/>
    <row r="459" s="262" customFormat="1" ht="15.75" customHeight="1"/>
    <row r="460" s="262" customFormat="1" ht="15.75" customHeight="1"/>
    <row r="461" s="262" customFormat="1" ht="15.75" customHeight="1"/>
    <row r="462" s="262" customFormat="1" ht="15.75" customHeight="1"/>
    <row r="463" s="262" customFormat="1" ht="15.75" customHeight="1"/>
    <row r="464" s="262" customFormat="1" ht="15.75" customHeight="1"/>
    <row r="465" s="262" customFormat="1" ht="15.75" customHeight="1"/>
    <row r="466" s="262" customFormat="1" ht="15.75" customHeight="1"/>
    <row r="467" s="262" customFormat="1" ht="15.75" customHeight="1"/>
    <row r="468" s="262" customFormat="1" ht="15.75" customHeight="1"/>
    <row r="469" s="262" customFormat="1" ht="15.75" customHeight="1"/>
    <row r="470" s="262" customFormat="1" ht="15.75" customHeight="1"/>
    <row r="471" s="262" customFormat="1" ht="15.75" customHeight="1"/>
    <row r="472" s="262" customFormat="1" ht="15.75" customHeight="1"/>
    <row r="473" s="262" customFormat="1" ht="15.75" customHeight="1"/>
    <row r="474" s="262" customFormat="1" ht="15.75" customHeight="1"/>
    <row r="475" s="262" customFormat="1" ht="15.75" customHeight="1"/>
    <row r="476" s="262" customFormat="1" ht="15.75" customHeight="1"/>
    <row r="477" s="262" customFormat="1" ht="15.75" customHeight="1"/>
    <row r="478" s="262" customFormat="1" ht="15.75" customHeight="1"/>
    <row r="479" s="262" customFormat="1" ht="15.75" customHeight="1"/>
    <row r="480" s="262" customFormat="1" ht="15.75" customHeight="1"/>
    <row r="481" s="262" customFormat="1" ht="15.75" customHeight="1"/>
    <row r="482" s="262" customFormat="1" ht="15.75" customHeight="1"/>
    <row r="483" s="262" customFormat="1" ht="15.75" customHeight="1"/>
    <row r="484" s="262" customFormat="1" ht="15.75" customHeight="1"/>
    <row r="485" s="262" customFormat="1" ht="15.75" customHeight="1"/>
    <row r="486" s="262" customFormat="1" ht="15.75" customHeight="1"/>
    <row r="487" s="262" customFormat="1" ht="15.75" customHeight="1"/>
    <row r="488" s="262" customFormat="1" ht="15.75" customHeight="1"/>
    <row r="489" s="262" customFormat="1" ht="15.75" customHeight="1"/>
    <row r="490" s="262" customFormat="1" ht="15.75" customHeight="1"/>
    <row r="491" s="262" customFormat="1" ht="15.75" customHeight="1"/>
    <row r="492" s="262" customFormat="1" ht="15.75" customHeight="1"/>
    <row r="493" s="262" customFormat="1" ht="15.75" customHeight="1"/>
    <row r="494" s="262" customFormat="1" ht="15.75" customHeight="1"/>
    <row r="495" s="262" customFormat="1" ht="15.75" customHeight="1"/>
    <row r="496" s="262" customFormat="1" ht="15.75" customHeight="1"/>
    <row r="497" s="262" customFormat="1" ht="15.75" customHeight="1"/>
    <row r="498" s="262" customFormat="1" ht="15.75" customHeight="1"/>
    <row r="499" s="262" customFormat="1" ht="15.75" customHeight="1"/>
    <row r="500" s="262" customFormat="1" ht="15.75" customHeight="1"/>
    <row r="501" s="262" customFormat="1" ht="15.75" customHeight="1"/>
    <row r="502" s="262" customFormat="1" ht="15.75" customHeight="1"/>
    <row r="503" s="262" customFormat="1" ht="15.75" customHeight="1"/>
    <row r="504" s="262" customFormat="1" ht="15.75" customHeight="1"/>
    <row r="505" s="262" customFormat="1" ht="15.75" customHeight="1"/>
    <row r="506" s="262" customFormat="1" ht="15.75" customHeight="1"/>
    <row r="507" s="262" customFormat="1" ht="15.75" customHeight="1"/>
    <row r="508" s="262" customFormat="1" ht="15.75" customHeight="1"/>
    <row r="509" s="262" customFormat="1" ht="15.75" customHeight="1"/>
    <row r="510" s="262" customFormat="1" ht="15.75" customHeight="1"/>
    <row r="511" s="262" customFormat="1" ht="15.75" customHeight="1"/>
    <row r="512" s="262" customFormat="1" ht="15.75" customHeight="1"/>
    <row r="513" s="262" customFormat="1" ht="15.75" customHeight="1"/>
    <row r="514" s="262" customFormat="1" ht="15.75" customHeight="1"/>
    <row r="515" s="262" customFormat="1" ht="15.75" customHeight="1"/>
    <row r="516" s="262" customFormat="1" ht="15.75" customHeight="1"/>
    <row r="517" s="262" customFormat="1" ht="15.75" customHeight="1"/>
    <row r="518" s="262" customFormat="1" ht="15.75" customHeight="1"/>
    <row r="519" s="262" customFormat="1" ht="15.75" customHeight="1"/>
    <row r="520" s="262" customFormat="1" ht="15.75" customHeight="1"/>
    <row r="521" s="262" customFormat="1" ht="15.75" customHeight="1"/>
    <row r="522" s="262" customFormat="1" ht="15.75" customHeight="1"/>
    <row r="523" s="262" customFormat="1" ht="15.75" customHeight="1"/>
    <row r="524" s="262" customFormat="1" ht="15.75" customHeight="1"/>
    <row r="525" s="262" customFormat="1" ht="15.75" customHeight="1"/>
    <row r="526" s="262" customFormat="1" ht="15.75" customHeight="1"/>
    <row r="527" s="262" customFormat="1" ht="15.75" customHeight="1"/>
    <row r="528" s="262" customFormat="1" ht="15.75" customHeight="1"/>
    <row r="529" s="262" customFormat="1" ht="15.75" customHeight="1"/>
    <row r="530" s="262" customFormat="1" ht="15.75" customHeight="1"/>
    <row r="531" s="262" customFormat="1" ht="15.75" customHeight="1"/>
    <row r="532" s="262" customFormat="1" ht="15.75" customHeight="1"/>
    <row r="533" s="262" customFormat="1" ht="15.75" customHeight="1"/>
    <row r="534" s="262" customFormat="1" ht="15.75" customHeight="1"/>
    <row r="535" s="262" customFormat="1" ht="15.75" customHeight="1"/>
    <row r="536" s="262" customFormat="1" ht="15.75" customHeight="1"/>
    <row r="537" s="262" customFormat="1" ht="15.75" customHeight="1"/>
    <row r="538" s="262" customFormat="1" ht="15.75" customHeight="1"/>
    <row r="539" s="262" customFormat="1" ht="15.75" customHeight="1"/>
    <row r="540" s="262" customFormat="1" ht="15.75" customHeight="1"/>
    <row r="541" s="262" customFormat="1" ht="15.75" customHeight="1"/>
    <row r="542" s="262" customFormat="1" ht="15.75" customHeight="1"/>
    <row r="543" s="262" customFormat="1" ht="15.75" customHeight="1"/>
    <row r="544" s="262" customFormat="1" ht="15.75" customHeight="1"/>
    <row r="545" s="262" customFormat="1" ht="15.75" customHeight="1"/>
    <row r="546" s="262" customFormat="1" ht="15.75" customHeight="1"/>
    <row r="547" s="262" customFormat="1" ht="15.75" customHeight="1"/>
    <row r="548" s="262" customFormat="1" ht="15.75" customHeight="1"/>
    <row r="549" s="262" customFormat="1" ht="15.75" customHeight="1"/>
    <row r="550" s="262" customFormat="1" ht="15.75" customHeight="1"/>
    <row r="551" s="262" customFormat="1" ht="15.75" customHeight="1"/>
    <row r="552" s="262" customFormat="1" ht="15.75" customHeight="1"/>
    <row r="553" s="262" customFormat="1" ht="15.75" customHeight="1"/>
    <row r="554" s="262" customFormat="1" ht="15.75" customHeight="1"/>
    <row r="555" s="262" customFormat="1" ht="15.75" customHeight="1"/>
    <row r="556" s="262" customFormat="1" ht="15.75" customHeight="1"/>
    <row r="557" s="262" customFormat="1" ht="15.75" customHeight="1"/>
    <row r="558" s="262" customFormat="1" ht="15.75" customHeight="1"/>
    <row r="559" s="262" customFormat="1" ht="15.75" customHeight="1"/>
    <row r="560" s="262" customFormat="1" ht="15.75" customHeight="1"/>
    <row r="561" s="262" customFormat="1" ht="15.75" customHeight="1"/>
    <row r="562" s="262" customFormat="1" ht="15.75" customHeight="1"/>
    <row r="563" s="262" customFormat="1" ht="15.75" customHeight="1"/>
    <row r="564" s="262" customFormat="1" ht="15.75" customHeight="1"/>
    <row r="565" s="262" customFormat="1" ht="15.75" customHeight="1"/>
    <row r="566" s="262" customFormat="1" ht="15.75" customHeight="1"/>
    <row r="567" s="262" customFormat="1" ht="15.75" customHeight="1"/>
    <row r="568" s="262" customFormat="1" ht="15.75" customHeight="1"/>
    <row r="569" s="262" customFormat="1" ht="15.75" customHeight="1"/>
    <row r="570" s="262" customFormat="1" ht="15.75" customHeight="1"/>
    <row r="571" s="262" customFormat="1" ht="15.75" customHeight="1"/>
    <row r="572" s="262" customFormat="1" ht="15.75" customHeight="1"/>
    <row r="573" s="262" customFormat="1" ht="15.75" customHeight="1"/>
    <row r="574" s="262" customFormat="1" ht="15.75" customHeight="1"/>
    <row r="575" s="262" customFormat="1" ht="15.75" customHeight="1"/>
    <row r="576" s="262" customFormat="1" ht="15.75" customHeight="1"/>
    <row r="577" s="262" customFormat="1" ht="15.75" customHeight="1"/>
    <row r="578" s="262" customFormat="1" ht="15.75" customHeight="1"/>
    <row r="579" s="262" customFormat="1" ht="15.75" customHeight="1"/>
    <row r="580" s="262" customFormat="1" ht="15.75" customHeight="1"/>
    <row r="581" s="262" customFormat="1" ht="15.75" customHeight="1"/>
    <row r="582" s="262" customFormat="1" ht="15.75" customHeight="1"/>
    <row r="583" s="262" customFormat="1" ht="15.75" customHeight="1"/>
    <row r="584" s="262" customFormat="1" ht="15.75" customHeight="1"/>
    <row r="585" s="262" customFormat="1" ht="15.75" customHeight="1"/>
    <row r="586" s="262" customFormat="1" ht="15.75" customHeight="1"/>
    <row r="587" s="262" customFormat="1" ht="15.75" customHeight="1"/>
    <row r="588" s="262" customFormat="1" ht="15.75" customHeight="1"/>
    <row r="589" s="262" customFormat="1" ht="15.75" customHeight="1"/>
    <row r="590" s="262" customFormat="1" ht="15.75" customHeight="1"/>
    <row r="591" s="262" customFormat="1" ht="15.75" customHeight="1"/>
    <row r="592" s="262" customFormat="1" ht="15.75" customHeight="1"/>
    <row r="593" s="262" customFormat="1" ht="15.75" customHeight="1"/>
    <row r="594" s="262" customFormat="1" ht="15.75" customHeight="1"/>
    <row r="595" s="262" customFormat="1" ht="15.75" customHeight="1"/>
    <row r="596" s="262" customFormat="1" ht="15.75" customHeight="1"/>
    <row r="597" s="262" customFormat="1" ht="15.75" customHeight="1"/>
    <row r="598" s="262" customFormat="1" ht="15.75" customHeight="1"/>
    <row r="599" s="262" customFormat="1" ht="15.75" customHeight="1"/>
    <row r="600" s="262" customFormat="1" ht="15.75" customHeight="1"/>
    <row r="601" s="262" customFormat="1" ht="15.75" customHeight="1"/>
    <row r="602" s="262" customFormat="1" ht="15.75" customHeight="1"/>
    <row r="603" s="262" customFormat="1" ht="15.75" customHeight="1"/>
    <row r="604" s="262" customFormat="1" ht="15.75" customHeight="1"/>
    <row r="605" s="262" customFormat="1" ht="15.75" customHeight="1"/>
    <row r="606" s="262" customFormat="1" ht="15.75" customHeight="1"/>
    <row r="607" s="262" customFormat="1" ht="15.75" customHeight="1"/>
    <row r="608" s="262" customFormat="1" ht="15.75" customHeight="1"/>
    <row r="609" s="262" customFormat="1" ht="15.75" customHeight="1"/>
    <row r="610" s="262" customFormat="1" ht="15.75" customHeight="1"/>
    <row r="611" s="262" customFormat="1" ht="15.75" customHeight="1"/>
    <row r="612" s="262" customFormat="1" ht="15.75" customHeight="1"/>
    <row r="613" s="262" customFormat="1" ht="15.75" customHeight="1"/>
    <row r="614" s="262" customFormat="1" ht="15.75" customHeight="1"/>
    <row r="615" s="262" customFormat="1" ht="15.75" customHeight="1"/>
    <row r="616" s="262" customFormat="1" ht="15.75" customHeight="1"/>
    <row r="617" s="262" customFormat="1" ht="15.75" customHeight="1"/>
    <row r="618" s="262" customFormat="1" ht="15.75" customHeight="1"/>
    <row r="619" s="262" customFormat="1" ht="15.75" customHeight="1"/>
    <row r="620" s="262" customFormat="1" ht="15.75" customHeight="1"/>
    <row r="621" s="262" customFormat="1" ht="15.75" customHeight="1"/>
    <row r="622" s="262" customFormat="1" ht="15.75" customHeight="1"/>
    <row r="623" s="262" customFormat="1" ht="15.75" customHeight="1"/>
    <row r="624" s="262" customFormat="1" ht="15.75" customHeight="1"/>
    <row r="625" s="262" customFormat="1" ht="15.75" customHeight="1"/>
    <row r="626" s="262" customFormat="1" ht="15.75" customHeight="1"/>
    <row r="627" s="262" customFormat="1" ht="15.75" customHeight="1"/>
    <row r="628" s="262" customFormat="1" ht="15.75" customHeight="1"/>
    <row r="629" s="262" customFormat="1" ht="15.75" customHeight="1"/>
    <row r="630" s="262" customFormat="1" ht="15.75" customHeight="1"/>
    <row r="631" s="262" customFormat="1" ht="15.75" customHeight="1"/>
    <row r="632" s="262" customFormat="1" ht="15.75" customHeight="1"/>
    <row r="633" s="262" customFormat="1" ht="15.75" customHeight="1"/>
    <row r="634" s="262" customFormat="1" ht="15.75" customHeight="1"/>
    <row r="635" s="262" customFormat="1" ht="15.75" customHeight="1"/>
    <row r="636" s="262" customFormat="1" ht="15.75" customHeight="1"/>
    <row r="637" s="262" customFormat="1" ht="15.75" customHeight="1"/>
    <row r="638" s="262" customFormat="1" ht="15.75" customHeight="1"/>
    <row r="639" s="262" customFormat="1" ht="15.75" customHeight="1"/>
    <row r="640" s="262" customFormat="1" ht="15.75" customHeight="1"/>
    <row r="641" s="262" customFormat="1" ht="15.75" customHeight="1"/>
    <row r="642" s="262" customFormat="1" ht="15.75" customHeight="1"/>
    <row r="643" s="262" customFormat="1" ht="15.75" customHeight="1"/>
    <row r="644" s="262" customFormat="1" ht="15.75" customHeight="1"/>
    <row r="645" s="262" customFormat="1" ht="15.75" customHeight="1"/>
    <row r="646" s="262" customFormat="1" ht="15.75" customHeight="1"/>
    <row r="647" s="262" customFormat="1" ht="15.75" customHeight="1"/>
    <row r="648" s="262" customFormat="1" ht="15.75" customHeight="1"/>
    <row r="649" s="262" customFormat="1" ht="15.75" customHeight="1"/>
    <row r="650" s="262" customFormat="1" ht="15.75" customHeight="1"/>
    <row r="651" s="262" customFormat="1" ht="15.75" customHeight="1"/>
    <row r="652" s="262" customFormat="1" ht="15.75" customHeight="1"/>
    <row r="653" s="262" customFormat="1" ht="15.75" customHeight="1"/>
    <row r="654" s="262" customFormat="1" ht="15.75" customHeight="1"/>
    <row r="655" s="262" customFormat="1" ht="15.75" customHeight="1"/>
    <row r="656" s="262" customFormat="1" ht="15.75" customHeight="1"/>
    <row r="657" s="262" customFormat="1" ht="15.75" customHeight="1"/>
    <row r="658" s="262" customFormat="1" ht="15.75" customHeight="1"/>
    <row r="659" s="262" customFormat="1" ht="15.75" customHeight="1"/>
    <row r="660" s="262" customFormat="1" ht="15.75" customHeight="1"/>
    <row r="661" s="262" customFormat="1" ht="15.75" customHeight="1"/>
    <row r="662" s="262" customFormat="1" ht="15.75" customHeight="1"/>
    <row r="663" s="262" customFormat="1" ht="15.75" customHeight="1"/>
    <row r="664" s="262" customFormat="1" ht="15.75" customHeight="1"/>
    <row r="665" s="262" customFormat="1" ht="15.75" customHeight="1"/>
    <row r="666" s="262" customFormat="1" ht="15.75" customHeight="1"/>
    <row r="667" s="262" customFormat="1" ht="15.75" customHeight="1"/>
    <row r="668" s="262" customFormat="1" ht="15.75" customHeight="1"/>
    <row r="669" s="262" customFormat="1" ht="15.75" customHeight="1"/>
    <row r="670" s="262" customFormat="1" ht="15.75" customHeight="1"/>
    <row r="671" s="262" customFormat="1" ht="15.75" customHeight="1"/>
    <row r="672" s="262" customFormat="1" ht="15.75" customHeight="1"/>
    <row r="673" s="262" customFormat="1" ht="15.75" customHeight="1"/>
    <row r="674" s="262" customFormat="1" ht="15.75" customHeight="1"/>
    <row r="675" s="262" customFormat="1" ht="15.75" customHeight="1"/>
    <row r="676" s="262" customFormat="1" ht="15.75" customHeight="1"/>
    <row r="677" s="262" customFormat="1" ht="15.75" customHeight="1"/>
    <row r="678" s="262" customFormat="1" ht="15.75" customHeight="1"/>
    <row r="679" s="262" customFormat="1" ht="15.75" customHeight="1"/>
    <row r="680" s="262" customFormat="1" ht="15.75" customHeight="1"/>
    <row r="681" s="262" customFormat="1" ht="15.75" customHeight="1"/>
    <row r="682" s="262" customFormat="1" ht="15.75" customHeight="1"/>
    <row r="683" s="262" customFormat="1" ht="15.75" customHeight="1"/>
    <row r="684" s="262" customFormat="1" ht="15.75" customHeight="1"/>
    <row r="685" s="262" customFormat="1" ht="15.75" customHeight="1"/>
    <row r="686" s="262" customFormat="1" ht="15.75" customHeight="1"/>
    <row r="687" s="262" customFormat="1" ht="15.75" customHeight="1"/>
    <row r="688" s="262" customFormat="1" ht="15.75" customHeight="1"/>
    <row r="689" s="262" customFormat="1" ht="15.75" customHeight="1"/>
    <row r="690" s="262" customFormat="1" ht="15.75" customHeight="1"/>
    <row r="691" s="262" customFormat="1" ht="15.75" customHeight="1"/>
    <row r="692" s="262" customFormat="1" ht="15.75" customHeight="1"/>
    <row r="693" s="262" customFormat="1" ht="15.75" customHeight="1"/>
    <row r="694" s="262" customFormat="1" ht="15.75" customHeight="1"/>
    <row r="695" s="262" customFormat="1" ht="15.75" customHeight="1"/>
    <row r="696" s="262" customFormat="1" ht="15.75" customHeight="1"/>
    <row r="697" s="262" customFormat="1" ht="15.75" customHeight="1"/>
    <row r="698" s="262" customFormat="1" ht="15.75" customHeight="1"/>
    <row r="699" s="262" customFormat="1" ht="15.75" customHeight="1"/>
    <row r="700" s="262" customFormat="1" ht="15.75" customHeight="1"/>
    <row r="701" s="262" customFormat="1" ht="15.75" customHeight="1"/>
    <row r="702" s="262" customFormat="1" ht="15.75" customHeight="1"/>
    <row r="703" s="262" customFormat="1" ht="15.75" customHeight="1"/>
    <row r="704" s="262" customFormat="1" ht="15.75" customHeight="1"/>
    <row r="705" s="262" customFormat="1" ht="15.75" customHeight="1"/>
    <row r="706" s="262" customFormat="1" ht="15.75" customHeight="1"/>
    <row r="707" s="262" customFormat="1" ht="15.75" customHeight="1"/>
    <row r="708" s="262" customFormat="1" ht="15.75" customHeight="1"/>
    <row r="709" s="262" customFormat="1" ht="15.75" customHeight="1"/>
    <row r="710" s="262" customFormat="1" ht="15.75" customHeight="1"/>
    <row r="711" s="262" customFormat="1" ht="15.75" customHeight="1"/>
    <row r="712" s="262" customFormat="1" ht="15.75" customHeight="1"/>
    <row r="713" s="262" customFormat="1" ht="15.75" customHeight="1"/>
    <row r="714" s="262" customFormat="1" ht="15.75" customHeight="1"/>
    <row r="715" s="262" customFormat="1" ht="15.75" customHeight="1"/>
    <row r="716" s="262" customFormat="1" ht="15.75" customHeight="1"/>
    <row r="717" s="262" customFormat="1" ht="15.75" customHeight="1"/>
    <row r="718" s="262" customFormat="1" ht="15.75" customHeight="1"/>
    <row r="719" s="262" customFormat="1" ht="15.75" customHeight="1"/>
    <row r="720" s="262" customFormat="1" ht="15.75" customHeight="1"/>
    <row r="721" s="262" customFormat="1" ht="15.75" customHeight="1"/>
    <row r="722" s="262" customFormat="1" ht="15.75" customHeight="1"/>
    <row r="723" s="262" customFormat="1" ht="15.75" customHeight="1"/>
    <row r="724" s="262" customFormat="1" ht="15.75" customHeight="1"/>
    <row r="725" s="262" customFormat="1" ht="15.75" customHeight="1"/>
    <row r="726" s="262" customFormat="1" ht="15.75" customHeight="1"/>
    <row r="727" s="262" customFormat="1" ht="15.75" customHeight="1"/>
    <row r="728" s="262" customFormat="1" ht="15.75" customHeight="1"/>
    <row r="729" s="262" customFormat="1" ht="15.75" customHeight="1"/>
    <row r="730" s="262" customFormat="1" ht="15.75" customHeight="1"/>
    <row r="731" s="262" customFormat="1" ht="15.75" customHeight="1"/>
    <row r="732" s="262" customFormat="1" ht="15.75" customHeight="1"/>
    <row r="733" s="262" customFormat="1" ht="15.75" customHeight="1"/>
    <row r="734" s="262" customFormat="1" ht="15.75" customHeight="1"/>
    <row r="735" s="262" customFormat="1" ht="15.75" customHeight="1"/>
    <row r="736" s="262" customFormat="1" ht="15.75" customHeight="1"/>
    <row r="737" s="262" customFormat="1" ht="15.75" customHeight="1"/>
    <row r="738" s="262" customFormat="1" ht="15.75" customHeight="1"/>
    <row r="739" s="262" customFormat="1" ht="15.75" customHeight="1"/>
    <row r="740" s="262" customFormat="1" ht="15.75" customHeight="1"/>
    <row r="741" s="262" customFormat="1" ht="15.75" customHeight="1"/>
    <row r="742" s="262" customFormat="1" ht="15.75" customHeight="1"/>
    <row r="743" s="262" customFormat="1" ht="15.75" customHeight="1"/>
    <row r="744" s="262" customFormat="1" ht="15.75" customHeight="1"/>
    <row r="745" s="262" customFormat="1" ht="15.75" customHeight="1"/>
    <row r="746" s="262" customFormat="1" ht="15.75" customHeight="1"/>
    <row r="747" s="262" customFormat="1" ht="15.75" customHeight="1"/>
    <row r="748" s="262" customFormat="1" ht="15.75" customHeight="1"/>
    <row r="749" s="262" customFormat="1" ht="15.75" customHeight="1"/>
    <row r="750" s="262" customFormat="1" ht="15.75" customHeight="1"/>
    <row r="751" s="262" customFormat="1" ht="15.75" customHeight="1"/>
    <row r="752" s="262" customFormat="1" ht="15.75" customHeight="1"/>
    <row r="753" s="262" customFormat="1" ht="15.75" customHeight="1"/>
    <row r="754" s="262" customFormat="1" ht="15.75" customHeight="1"/>
    <row r="755" s="262" customFormat="1" ht="15.75" customHeight="1"/>
    <row r="756" s="262" customFormat="1" ht="15.75" customHeight="1"/>
    <row r="757" s="262" customFormat="1" ht="15.75" customHeight="1"/>
    <row r="758" s="262" customFormat="1" ht="15.75" customHeight="1"/>
    <row r="759" s="262" customFormat="1" ht="15.75" customHeight="1"/>
    <row r="760" s="262" customFormat="1" ht="15.75" customHeight="1"/>
    <row r="761" s="262" customFormat="1" ht="15.75" customHeight="1"/>
    <row r="762" s="262" customFormat="1" ht="15.75" customHeight="1"/>
    <row r="763" s="262" customFormat="1" ht="15.75" customHeight="1"/>
    <row r="764" s="262" customFormat="1" ht="15.75" customHeight="1"/>
    <row r="765" s="262" customFormat="1" ht="15.75" customHeight="1"/>
    <row r="766" s="262" customFormat="1" ht="15.75" customHeight="1"/>
    <row r="767" s="262" customFormat="1" ht="15.75" customHeight="1"/>
    <row r="768" s="262" customFormat="1" ht="15.75" customHeight="1"/>
    <row r="769" s="262" customFormat="1" ht="15.75" customHeight="1"/>
    <row r="770" s="262" customFormat="1" ht="15.75" customHeight="1"/>
    <row r="771" s="262" customFormat="1" ht="15.75" customHeight="1"/>
    <row r="772" s="262" customFormat="1" ht="15.75" customHeight="1"/>
    <row r="773" s="262" customFormat="1" ht="15.75" customHeight="1"/>
    <row r="774" s="262" customFormat="1" ht="15.75" customHeight="1"/>
    <row r="775" s="262" customFormat="1" ht="15.75" customHeight="1"/>
    <row r="776" s="262" customFormat="1" ht="15.75" customHeight="1"/>
    <row r="777" s="262" customFormat="1" ht="15.75" customHeight="1"/>
    <row r="778" s="262" customFormat="1" ht="15.75" customHeight="1"/>
    <row r="779" s="262" customFormat="1" ht="15.75" customHeight="1"/>
    <row r="780" s="262" customFormat="1" ht="15.75" customHeight="1"/>
    <row r="781" s="262" customFormat="1" ht="15.75" customHeight="1"/>
    <row r="782" s="262" customFormat="1" ht="15.75" customHeight="1"/>
    <row r="783" s="262" customFormat="1" ht="15.75" customHeight="1"/>
    <row r="784" s="262" customFormat="1" ht="15.75" customHeight="1"/>
    <row r="785" s="262" customFormat="1" ht="15.75" customHeight="1"/>
    <row r="786" s="262" customFormat="1" ht="15.75" customHeight="1"/>
    <row r="787" s="262" customFormat="1" ht="15.75" customHeight="1"/>
    <row r="788" s="262" customFormat="1" ht="15.75" customHeight="1"/>
    <row r="789" s="262" customFormat="1" ht="15.75" customHeight="1"/>
    <row r="790" s="262" customFormat="1" ht="15.75" customHeight="1"/>
    <row r="791" s="262" customFormat="1" ht="15.75" customHeight="1"/>
    <row r="792" s="262" customFormat="1" ht="15.75" customHeight="1"/>
    <row r="793" s="262" customFormat="1" ht="15.75" customHeight="1"/>
    <row r="794" s="262" customFormat="1" ht="15.75" customHeight="1"/>
    <row r="795" s="262" customFormat="1" ht="15.75" customHeight="1"/>
    <row r="796" s="262" customFormat="1" ht="15.75" customHeight="1"/>
    <row r="797" s="262" customFormat="1" ht="15.75" customHeight="1"/>
    <row r="798" s="262" customFormat="1" ht="15.75" customHeight="1"/>
    <row r="799" s="262" customFormat="1" ht="15.75" customHeight="1"/>
    <row r="800" s="262" customFormat="1" ht="15.75" customHeight="1"/>
    <row r="801" s="262" customFormat="1" ht="15.75" customHeight="1"/>
    <row r="802" s="262" customFormat="1" ht="15.75" customHeight="1"/>
    <row r="803" s="262" customFormat="1" ht="15.75" customHeight="1"/>
    <row r="804" s="262" customFormat="1" ht="15.75" customHeight="1"/>
    <row r="805" s="262" customFormat="1" ht="15.75" customHeight="1"/>
    <row r="806" s="262" customFormat="1" ht="15.75" customHeight="1"/>
    <row r="807" s="262" customFormat="1" ht="15.75" customHeight="1"/>
    <row r="808" s="262" customFormat="1" ht="15.75" customHeight="1"/>
    <row r="809" s="262" customFormat="1" ht="15.75" customHeight="1"/>
    <row r="810" s="262" customFormat="1" ht="15.75" customHeight="1"/>
    <row r="811" s="262" customFormat="1" ht="15.75" customHeight="1"/>
    <row r="812" s="262" customFormat="1" ht="15.75" customHeight="1"/>
    <row r="813" s="262" customFormat="1" ht="15.75" customHeight="1"/>
    <row r="814" s="262" customFormat="1" ht="15.75" customHeight="1"/>
    <row r="815" s="262" customFormat="1" ht="15.75" customHeight="1"/>
    <row r="816" s="262" customFormat="1" ht="15.75" customHeight="1"/>
    <row r="817" s="262" customFormat="1" ht="15.75" customHeight="1"/>
    <row r="818" s="262" customFormat="1" ht="15.75" customHeight="1"/>
    <row r="819" s="262" customFormat="1" ht="15.75" customHeight="1"/>
    <row r="820" s="262" customFormat="1" ht="15.75" customHeight="1"/>
    <row r="821" s="262" customFormat="1" ht="15.75" customHeight="1"/>
    <row r="822" s="262" customFormat="1" ht="15.75" customHeight="1"/>
    <row r="823" s="262" customFormat="1" ht="15.75" customHeight="1"/>
    <row r="824" s="262" customFormat="1" ht="15.75" customHeight="1"/>
    <row r="825" s="262" customFormat="1" ht="15.75" customHeight="1"/>
    <row r="826" s="262" customFormat="1" ht="15.75" customHeight="1"/>
    <row r="827" s="262" customFormat="1" ht="15.75" customHeight="1"/>
    <row r="828" s="262" customFormat="1" ht="15.75" customHeight="1"/>
    <row r="829" s="262" customFormat="1" ht="15.75" customHeight="1"/>
    <row r="830" s="262" customFormat="1" ht="15.75" customHeight="1"/>
    <row r="831" s="262" customFormat="1" ht="15.75" customHeight="1"/>
    <row r="832" s="262" customFormat="1" ht="15.75" customHeight="1"/>
    <row r="833" s="262" customFormat="1" ht="15.75" customHeight="1"/>
    <row r="834" s="262" customFormat="1" ht="15.75" customHeight="1"/>
    <row r="835" s="262" customFormat="1" ht="15.75" customHeight="1"/>
    <row r="836" s="262" customFormat="1" ht="15.75" customHeight="1"/>
    <row r="837" s="262" customFormat="1" ht="15.75" customHeight="1"/>
    <row r="838" s="262" customFormat="1" ht="15.75" customHeight="1"/>
    <row r="839" s="262" customFormat="1" ht="15.75" customHeight="1"/>
    <row r="840" s="262" customFormat="1" ht="15.75" customHeight="1"/>
    <row r="841" s="262" customFormat="1" ht="15.75" customHeight="1"/>
    <row r="842" s="262" customFormat="1" ht="15.75" customHeight="1"/>
    <row r="843" s="262" customFormat="1" ht="15.75" customHeight="1"/>
    <row r="844" s="262" customFormat="1" ht="15.75" customHeight="1"/>
    <row r="845" s="262" customFormat="1" ht="15.75" customHeight="1"/>
    <row r="846" s="262" customFormat="1" ht="15.75" customHeight="1"/>
    <row r="847" s="262" customFormat="1" ht="15.75" customHeight="1"/>
    <row r="848" s="262" customFormat="1" ht="15.75" customHeight="1"/>
    <row r="849" s="262" customFormat="1" ht="15.75" customHeight="1"/>
    <row r="850" s="262" customFormat="1" ht="15.75" customHeight="1"/>
    <row r="851" s="262" customFormat="1" ht="15.75" customHeight="1"/>
    <row r="852" s="262" customFormat="1" ht="15.75" customHeight="1"/>
    <row r="853" s="262" customFormat="1" ht="15.75" customHeight="1"/>
    <row r="854" s="262" customFormat="1" ht="15.75" customHeight="1"/>
    <row r="855" s="262" customFormat="1" ht="15.75" customHeight="1"/>
    <row r="856" s="262" customFormat="1" ht="15.75" customHeight="1"/>
    <row r="857" s="262" customFormat="1" ht="15.75" customHeight="1"/>
    <row r="858" s="262" customFormat="1" ht="15.75" customHeight="1"/>
    <row r="859" s="262" customFormat="1" ht="15.75" customHeight="1"/>
    <row r="860" s="262" customFormat="1" ht="15.75" customHeight="1"/>
    <row r="861" s="262" customFormat="1" ht="15.75" customHeight="1"/>
    <row r="862" s="262" customFormat="1" ht="15.75" customHeight="1"/>
    <row r="863" s="262" customFormat="1" ht="15.75" customHeight="1"/>
    <row r="864" s="262" customFormat="1" ht="15.75" customHeight="1"/>
    <row r="865" s="262" customFormat="1" ht="15.75" customHeight="1"/>
    <row r="866" s="262" customFormat="1" ht="15.75" customHeight="1"/>
    <row r="867" s="262" customFormat="1" ht="15.75" customHeight="1"/>
    <row r="868" s="262" customFormat="1" ht="15.75" customHeight="1"/>
    <row r="869" s="262" customFormat="1" ht="15.75" customHeight="1"/>
    <row r="870" s="262" customFormat="1" ht="15.75" customHeight="1"/>
    <row r="871" s="262" customFormat="1" ht="15.75" customHeight="1"/>
    <row r="872" s="262" customFormat="1" ht="15.75" customHeight="1"/>
    <row r="873" s="262" customFormat="1" ht="15.75" customHeight="1"/>
    <row r="874" s="262" customFormat="1" ht="15.75" customHeight="1"/>
    <row r="875" s="262" customFormat="1" ht="15.75" customHeight="1"/>
    <row r="876" s="262" customFormat="1" ht="15.75" customHeight="1"/>
    <row r="877" s="262" customFormat="1" ht="15.75" customHeight="1"/>
    <row r="878" s="262" customFormat="1" ht="15.75" customHeight="1"/>
    <row r="879" s="262" customFormat="1" ht="15.75" customHeight="1"/>
    <row r="880" s="262" customFormat="1" ht="15.75" customHeight="1"/>
    <row r="881" s="262" customFormat="1" ht="15.75" customHeight="1"/>
    <row r="882" s="262" customFormat="1" ht="15.75" customHeight="1"/>
    <row r="883" s="262" customFormat="1" ht="15.75" customHeight="1"/>
    <row r="884" s="262" customFormat="1" ht="15.75" customHeight="1"/>
    <row r="885" s="262" customFormat="1" ht="15.75" customHeight="1"/>
    <row r="886" s="262" customFormat="1" ht="15.75" customHeight="1"/>
    <row r="887" s="262" customFormat="1" ht="15.75" customHeight="1"/>
    <row r="888" s="262" customFormat="1" ht="15.75" customHeight="1"/>
    <row r="889" s="262" customFormat="1" ht="15.75" customHeight="1"/>
    <row r="890" s="262" customFormat="1" ht="15.75" customHeight="1"/>
    <row r="891" s="262" customFormat="1" ht="15.75" customHeight="1"/>
    <row r="892" s="262" customFormat="1" ht="15.75" customHeight="1"/>
    <row r="893" s="262" customFormat="1" ht="15.75" customHeight="1"/>
    <row r="894" s="262" customFormat="1" ht="15.75" customHeight="1"/>
    <row r="895" s="262" customFormat="1" ht="15.75" customHeight="1"/>
    <row r="896" s="262" customFormat="1" ht="15.75" customHeight="1"/>
    <row r="897" s="262" customFormat="1" ht="15.75" customHeight="1"/>
    <row r="898" s="262" customFormat="1" ht="15.75" customHeight="1"/>
    <row r="899" s="262" customFormat="1" ht="15.75" customHeight="1"/>
    <row r="900" s="262" customFormat="1" ht="15.75" customHeight="1"/>
    <row r="901" s="262" customFormat="1" ht="15.75" customHeight="1"/>
    <row r="902" s="262" customFormat="1" ht="15.75" customHeight="1"/>
    <row r="903" s="262" customFormat="1" ht="15.75" customHeight="1"/>
    <row r="904" s="262" customFormat="1" ht="15.75" customHeight="1"/>
    <row r="905" s="262" customFormat="1" ht="15.75" customHeight="1"/>
    <row r="906" s="262" customFormat="1" ht="15.75" customHeight="1"/>
    <row r="907" s="262" customFormat="1" ht="15.75" customHeight="1"/>
    <row r="908" s="262" customFormat="1" ht="15.75" customHeight="1"/>
    <row r="909" s="262" customFormat="1" ht="15.75" customHeight="1"/>
    <row r="910" s="262" customFormat="1" ht="15.75" customHeight="1"/>
    <row r="911" s="262" customFormat="1" ht="15.75" customHeight="1"/>
    <row r="912" s="262" customFormat="1" ht="15.75" customHeight="1"/>
    <row r="913" s="262" customFormat="1" ht="15.75" customHeight="1"/>
    <row r="914" s="262" customFormat="1" ht="15.75" customHeight="1"/>
    <row r="915" s="262" customFormat="1" ht="15.75" customHeight="1"/>
    <row r="916" s="262" customFormat="1" ht="15.75" customHeight="1"/>
    <row r="917" s="262" customFormat="1" ht="15.75" customHeight="1"/>
    <row r="918" s="262" customFormat="1" ht="15.75" customHeight="1"/>
    <row r="919" s="262" customFormat="1" ht="15.75" customHeight="1"/>
    <row r="920" s="262" customFormat="1" ht="15.75" customHeight="1"/>
    <row r="921" s="262" customFormat="1" ht="15.75" customHeight="1"/>
    <row r="922" s="262" customFormat="1" ht="15.75" customHeight="1"/>
    <row r="923" s="262" customFormat="1" ht="15.75" customHeight="1"/>
    <row r="924" s="262" customFormat="1" ht="15.75" customHeight="1"/>
    <row r="925" s="262" customFormat="1" ht="15.75" customHeight="1"/>
    <row r="926" s="262" customFormat="1" ht="15.75" customHeight="1"/>
    <row r="927" s="262" customFormat="1" ht="15.75" customHeight="1"/>
    <row r="928" s="262" customFormat="1" ht="15.75" customHeight="1"/>
    <row r="929" s="262" customFormat="1" ht="15.75" customHeight="1"/>
    <row r="930" s="262" customFormat="1" ht="15.75" customHeight="1"/>
    <row r="931" s="262" customFormat="1" ht="15.75" customHeight="1"/>
    <row r="932" s="262" customFormat="1" ht="15.75" customHeight="1"/>
    <row r="933" s="262" customFormat="1" ht="15.75" customHeight="1"/>
    <row r="934" s="262" customFormat="1" ht="15.75" customHeight="1"/>
    <row r="935" s="262" customFormat="1" ht="15.75" customHeight="1"/>
    <row r="936" s="262" customFormat="1" ht="15.75" customHeight="1"/>
    <row r="937" s="262" customFormat="1" ht="15.75" customHeight="1"/>
    <row r="938" s="262" customFormat="1" ht="15.75" customHeight="1"/>
    <row r="939" s="262" customFormat="1" ht="15.75" customHeight="1"/>
    <row r="940" s="262" customFormat="1" ht="15.75" customHeight="1"/>
    <row r="941" s="262" customFormat="1" ht="15.75" customHeight="1"/>
    <row r="942" s="262" customFormat="1" ht="15.75" customHeight="1"/>
    <row r="943" s="262" customFormat="1" ht="15.75" customHeight="1"/>
    <row r="944" s="262" customFormat="1" ht="15.75" customHeight="1"/>
    <row r="945" s="262" customFormat="1" ht="15.75" customHeight="1"/>
    <row r="946" s="262" customFormat="1" ht="15.75" customHeight="1"/>
    <row r="947" s="262" customFormat="1" ht="15.75" customHeight="1"/>
    <row r="948" s="262" customFormat="1" ht="15.75" customHeight="1"/>
    <row r="949" s="262" customFormat="1" ht="15.75" customHeight="1"/>
    <row r="950" s="262" customFormat="1" ht="15.75" customHeight="1"/>
    <row r="951" s="262" customFormat="1" ht="15.75" customHeight="1"/>
    <row r="952" s="262" customFormat="1" ht="15.75" customHeight="1"/>
    <row r="953" s="262" customFormat="1" ht="15.75" customHeight="1"/>
    <row r="954" s="262" customFormat="1" ht="15.75" customHeight="1"/>
    <row r="955" s="262" customFormat="1" ht="15.75" customHeight="1"/>
    <row r="956" s="262" customFormat="1" ht="15.75" customHeight="1"/>
    <row r="957" s="262" customFormat="1" ht="15.75" customHeight="1"/>
    <row r="958" s="262" customFormat="1" ht="15.75" customHeight="1"/>
    <row r="959" s="262" customFormat="1" ht="15.75" customHeight="1"/>
    <row r="960" s="262" customFormat="1" ht="15.75" customHeight="1"/>
    <row r="961" s="262" customFormat="1" ht="15.75" customHeight="1"/>
    <row r="962" s="262" customFormat="1" ht="15.75" customHeight="1"/>
    <row r="963" s="262" customFormat="1" ht="15.75" customHeight="1"/>
    <row r="964" s="262" customFormat="1" ht="15.75" customHeight="1"/>
    <row r="965" s="262" customFormat="1" ht="15.75" customHeight="1"/>
    <row r="966" s="262" customFormat="1" ht="15.75" customHeight="1"/>
    <row r="967" s="262" customFormat="1" ht="15.75" customHeight="1"/>
    <row r="968" s="262" customFormat="1" ht="15.75" customHeight="1"/>
    <row r="969" s="262" customFormat="1" ht="15.75" customHeight="1"/>
    <row r="970" s="262" customFormat="1" ht="15.75" customHeight="1"/>
    <row r="971" s="262" customFormat="1" ht="15.75" customHeight="1"/>
    <row r="972" s="262" customFormat="1" ht="15.75" customHeight="1"/>
    <row r="973" s="262" customFormat="1" ht="15.75" customHeight="1"/>
    <row r="974" s="262" customFormat="1" ht="15.75" customHeight="1"/>
    <row r="975" s="262" customFormat="1" ht="15.75" customHeight="1"/>
    <row r="976" s="262" customFormat="1" ht="15.75" customHeight="1"/>
    <row r="977" s="262" customFormat="1" ht="15.75" customHeight="1"/>
    <row r="978" s="262" customFormat="1" ht="15.75" customHeight="1"/>
    <row r="979" s="262" customFormat="1" ht="15.75" customHeight="1"/>
    <row r="980" s="262" customFormat="1" ht="15.75" customHeight="1"/>
    <row r="981" s="262" customFormat="1" ht="15.75" customHeight="1"/>
    <row r="982" s="262" customFormat="1" ht="15.75" customHeight="1"/>
    <row r="983" s="262" customFormat="1" ht="15.75" customHeight="1"/>
    <row r="984" s="262" customFormat="1" ht="15.75" customHeight="1"/>
    <row r="985" s="262" customFormat="1" ht="15.75" customHeight="1"/>
    <row r="986" s="262" customFormat="1" ht="15.75" customHeight="1"/>
    <row r="987" s="262" customFormat="1" ht="15.75" customHeight="1"/>
    <row r="988" s="262" customFormat="1" ht="15.75" customHeight="1"/>
    <row r="989" s="262" customFormat="1" ht="15.75" customHeight="1"/>
    <row r="990" s="262" customFormat="1" ht="15.75" customHeight="1"/>
    <row r="991" s="262" customFormat="1" ht="15.75" customHeight="1"/>
    <row r="992" s="262" customFormat="1" ht="15.75" customHeight="1"/>
    <row r="993" s="262" customFormat="1" ht="15.75" customHeight="1"/>
    <row r="994" s="262" customFormat="1" ht="15.75" customHeight="1"/>
    <row r="995" s="262" customFormat="1" ht="15.75" customHeight="1"/>
    <row r="996" s="262" customFormat="1" ht="15.75" customHeight="1"/>
    <row r="997" s="262" customFormat="1" ht="15.75" customHeight="1"/>
    <row r="998" s="262" customFormat="1" ht="15.75" customHeight="1"/>
    <row r="999" s="262" customFormat="1" ht="15.75" customHeight="1"/>
    <row r="1000" s="262" customFormat="1" ht="15.75" customHeight="1"/>
    <row r="1001" s="262" customFormat="1" ht="15.75" customHeight="1"/>
    <row r="1002" s="262" customFormat="1" ht="15.75" customHeight="1"/>
    <row r="1003" s="262" customFormat="1" ht="15.75" customHeight="1"/>
    <row r="1004" s="262" customFormat="1" ht="15.75" customHeight="1"/>
    <row r="1005" s="262" customFormat="1" ht="15.75" customHeight="1"/>
    <row r="1006" s="262" customFormat="1" ht="15.75" customHeight="1"/>
    <row r="1007" s="262" customFormat="1" ht="15.75" customHeight="1"/>
    <row r="1008" s="262" customFormat="1" ht="15.75" customHeight="1"/>
    <row r="1009" s="262" customFormat="1" ht="15.75" customHeight="1"/>
    <row r="1010" s="262" customFormat="1" ht="15.75" customHeight="1"/>
    <row r="1011" s="262" customFormat="1" ht="15.75" customHeight="1"/>
    <row r="1012" s="262" customFormat="1" ht="15.75" customHeight="1"/>
    <row r="1013" s="262" customFormat="1" ht="15.75" customHeight="1"/>
    <row r="1014" s="262" customFormat="1" ht="15.75" customHeight="1"/>
    <row r="1015" s="262" customFormat="1" ht="15.75" customHeight="1"/>
    <row r="1016" s="262" customFormat="1" ht="15.75" customHeight="1"/>
    <row r="1017" s="262" customFormat="1" ht="15.75" customHeight="1"/>
    <row r="1018" s="262" customFormat="1" ht="15.75" customHeight="1"/>
    <row r="1019" s="262" customFormat="1" ht="15.75" customHeight="1"/>
    <row r="1020" s="262" customFormat="1" ht="15.75" customHeight="1"/>
    <row r="1021" s="262" customFormat="1" ht="15.75" customHeight="1"/>
    <row r="1022" s="262" customFormat="1" ht="15.75" customHeight="1"/>
    <row r="1023" s="262" customFormat="1" ht="15.75" customHeight="1"/>
    <row r="1024" s="262" customFormat="1" ht="15.75" customHeight="1"/>
    <row r="1025" s="262" customFormat="1" ht="15.75" customHeight="1"/>
    <row r="1026" s="262" customFormat="1" ht="15.75" customHeight="1"/>
    <row r="1027" s="262" customFormat="1" ht="15.75" customHeight="1"/>
    <row r="1028" s="262" customFormat="1" ht="15.75" customHeight="1"/>
    <row r="1029" s="262" customFormat="1" ht="15.75" customHeight="1"/>
    <row r="1030" s="262" customFormat="1" ht="15.75" customHeight="1"/>
    <row r="1031" s="262" customFormat="1" ht="15.75" customHeight="1"/>
    <row r="1032" s="262" customFormat="1" ht="15.75" customHeight="1"/>
    <row r="1033" s="262" customFormat="1" ht="15.75" customHeight="1"/>
    <row r="1034" s="262" customFormat="1" ht="15.75" customHeight="1"/>
    <row r="1035" s="262" customFormat="1" ht="15.75" customHeight="1"/>
    <row r="1036" s="262" customFormat="1" ht="15.75" customHeight="1"/>
    <row r="1037" s="262" customFormat="1" ht="15.75" customHeight="1"/>
    <row r="1038" s="262" customFormat="1" ht="15.75" customHeight="1"/>
    <row r="1039" s="262" customFormat="1" ht="15.75" customHeight="1"/>
    <row r="1040" s="262" customFormat="1" ht="15.75" customHeight="1"/>
    <row r="1041" s="262" customFormat="1" ht="15.75" customHeight="1"/>
    <row r="1042" s="262" customFormat="1" ht="15.75" customHeight="1"/>
    <row r="1043" s="262" customFormat="1" ht="15.75" customHeight="1"/>
    <row r="1044" s="262" customFormat="1" ht="15.75" customHeight="1"/>
    <row r="1045" s="262" customFormat="1" ht="15.75" customHeight="1"/>
    <row r="1046" s="262" customFormat="1" ht="15.75" customHeight="1"/>
    <row r="1047" s="262" customFormat="1" ht="15.75" customHeight="1"/>
    <row r="1048" s="262" customFormat="1" ht="15.75" customHeight="1"/>
    <row r="1049" s="262" customFormat="1" ht="15.75" customHeight="1"/>
    <row r="1050" s="262" customFormat="1" ht="15.75" customHeight="1"/>
    <row r="1051" s="262" customFormat="1" ht="15.75" customHeight="1"/>
    <row r="1052" s="262" customFormat="1" ht="15.75" customHeight="1"/>
    <row r="1053" s="262" customFormat="1" ht="15.75" customHeight="1"/>
    <row r="1054" s="262" customFormat="1" ht="15.75" customHeight="1"/>
    <row r="1055" s="262" customFormat="1" ht="15.75" customHeight="1"/>
    <row r="1056" s="262" customFormat="1" ht="15.75" customHeight="1"/>
    <row r="1057" s="262" customFormat="1" ht="15.75" customHeight="1"/>
    <row r="1058" s="262" customFormat="1" ht="15.75" customHeight="1"/>
    <row r="1059" s="262" customFormat="1" ht="15.75" customHeight="1"/>
    <row r="1060" s="262" customFormat="1" ht="15.75" customHeight="1"/>
    <row r="1061" s="262" customFormat="1" ht="15.75" customHeight="1"/>
    <row r="1062" s="262" customFormat="1" ht="15.75" customHeight="1"/>
    <row r="1063" s="262" customFormat="1" ht="15.75" customHeight="1"/>
    <row r="1064" s="262" customFormat="1" ht="15.75" customHeight="1"/>
    <row r="1065" s="262" customFormat="1" ht="15.75" customHeight="1"/>
    <row r="1066" s="262" customFormat="1" ht="15.75" customHeight="1"/>
    <row r="1067" s="262" customFormat="1" ht="15.75" customHeight="1"/>
    <row r="1068" s="262" customFormat="1" ht="15.75" customHeight="1"/>
    <row r="1069" s="262" customFormat="1" ht="15.75" customHeight="1"/>
    <row r="1070" s="262" customFormat="1" ht="15.75" customHeight="1"/>
    <row r="1071" s="262" customFormat="1" ht="15.75" customHeight="1"/>
    <row r="1072" s="262" customFormat="1" ht="15.75" customHeight="1"/>
    <row r="1073" s="262" customFormat="1" ht="15.75" customHeight="1"/>
    <row r="1074" s="262" customFormat="1" ht="15.75" customHeight="1"/>
    <row r="1075" s="262" customFormat="1" ht="15.75" customHeight="1"/>
    <row r="1076" s="262" customFormat="1" ht="15.75" customHeight="1"/>
    <row r="1077" s="262" customFormat="1" ht="15.75" customHeight="1"/>
    <row r="1078" s="262" customFormat="1" ht="15.75" customHeight="1"/>
    <row r="1079" s="262" customFormat="1" ht="15.75" customHeight="1"/>
    <row r="1080" s="262" customFormat="1" ht="15.75" customHeight="1"/>
    <row r="1081" s="262" customFormat="1" ht="15.75" customHeight="1"/>
    <row r="1082" s="262" customFormat="1" ht="15.75" customHeight="1"/>
    <row r="1083" s="262" customFormat="1" ht="15.75" customHeight="1"/>
    <row r="1084" s="262" customFormat="1" ht="15.75" customHeight="1"/>
    <row r="1085" s="262" customFormat="1" ht="15.75" customHeight="1"/>
    <row r="1086" s="262" customFormat="1" ht="15.75" customHeight="1"/>
    <row r="1087" s="262" customFormat="1" ht="15.75" customHeight="1"/>
    <row r="1088" s="262" customFormat="1" ht="15.75" customHeight="1"/>
    <row r="1089" s="262" customFormat="1" ht="15.75" customHeight="1"/>
    <row r="1090" s="262" customFormat="1" ht="15.75" customHeight="1"/>
    <row r="1091" s="262" customFormat="1" ht="15.75" customHeight="1"/>
    <row r="1092" s="262" customFormat="1" ht="15.75" customHeight="1"/>
    <row r="1093" s="262" customFormat="1" ht="15.75" customHeight="1"/>
    <row r="1094" s="262" customFormat="1" ht="15.75" customHeight="1"/>
    <row r="1095" s="262" customFormat="1" ht="15.75" customHeight="1"/>
    <row r="1096" s="262" customFormat="1" ht="15.75" customHeight="1"/>
    <row r="1097" s="262" customFormat="1" ht="15.75" customHeight="1"/>
    <row r="1098" s="262" customFormat="1" ht="15.75" customHeight="1"/>
    <row r="1099" s="262" customFormat="1" ht="15.75" customHeight="1"/>
    <row r="1100" s="262" customFormat="1" ht="15.75" customHeight="1"/>
    <row r="1101" s="262" customFormat="1" ht="15.75" customHeight="1"/>
    <row r="1102" s="262" customFormat="1" ht="15.75" customHeight="1"/>
    <row r="1103" s="262" customFormat="1" ht="15.75" customHeight="1"/>
    <row r="1104" s="262" customFormat="1" ht="15.75" customHeight="1"/>
    <row r="1105" s="262" customFormat="1" ht="15.75" customHeight="1"/>
    <row r="1106" s="262" customFormat="1" ht="15.75" customHeight="1"/>
    <row r="1107" s="262" customFormat="1" ht="15.75" customHeight="1"/>
    <row r="1108" s="262" customFormat="1" ht="15.75" customHeight="1"/>
    <row r="1109" s="262" customFormat="1" ht="15.75" customHeight="1"/>
    <row r="1110" s="262" customFormat="1" ht="15.75" customHeight="1"/>
    <row r="1111" s="262" customFormat="1" ht="15.75" customHeight="1"/>
    <row r="1112" s="262" customFormat="1" ht="15.75" customHeight="1"/>
    <row r="1113" s="262" customFormat="1" ht="15.75" customHeight="1"/>
    <row r="1114" s="262" customFormat="1" ht="15.75" customHeight="1"/>
    <row r="1115" s="262" customFormat="1" ht="15.75" customHeight="1"/>
    <row r="1116" s="262" customFormat="1" ht="15.75" customHeight="1"/>
    <row r="1117" s="262" customFormat="1" ht="15.75" customHeight="1"/>
    <row r="1118" s="262" customFormat="1" ht="15.75" customHeight="1"/>
    <row r="1119" s="262" customFormat="1" ht="15.75" customHeight="1"/>
    <row r="1120" s="262" customFormat="1" ht="15.75" customHeight="1"/>
    <row r="1121" s="262" customFormat="1" ht="15.75" customHeight="1"/>
    <row r="1122" s="262" customFormat="1" ht="15.75" customHeight="1"/>
    <row r="1123" s="262" customFormat="1" ht="15.75" customHeight="1"/>
    <row r="1124" s="262" customFormat="1" ht="15.75" customHeight="1"/>
    <row r="1125" s="262" customFormat="1" ht="15.75" customHeight="1"/>
    <row r="1126" s="262" customFormat="1" ht="15.75" customHeight="1"/>
    <row r="1127" s="262" customFormat="1" ht="15.75" customHeight="1"/>
    <row r="1128" s="262" customFormat="1" ht="15.75" customHeight="1"/>
    <row r="1129" s="262" customFormat="1" ht="15.75" customHeight="1"/>
    <row r="1130" s="262" customFormat="1" ht="15.75" customHeight="1"/>
    <row r="1131" s="262" customFormat="1" ht="15.75" customHeight="1"/>
    <row r="1132" s="262" customFormat="1" ht="15.75" customHeight="1"/>
    <row r="1133" s="262" customFormat="1" ht="15.75" customHeight="1"/>
    <row r="1134" s="262" customFormat="1" ht="15.75" customHeight="1"/>
    <row r="1135" s="262" customFormat="1" ht="15.75" customHeight="1"/>
    <row r="1136" s="262" customFormat="1" ht="15.75" customHeight="1"/>
    <row r="1137" s="262" customFormat="1" ht="15.75" customHeight="1"/>
    <row r="1138" s="262" customFormat="1" ht="15.75" customHeight="1"/>
    <row r="1139" s="262" customFormat="1" ht="15.75" customHeight="1"/>
    <row r="1140" s="262" customFormat="1" ht="15.75" customHeight="1"/>
    <row r="1141" s="262" customFormat="1" ht="15.75" customHeight="1"/>
    <row r="1142" s="262" customFormat="1" ht="15.75" customHeight="1"/>
    <row r="1143" s="262" customFormat="1" ht="15.75" customHeight="1"/>
    <row r="1144" s="262" customFormat="1" ht="15.75" customHeight="1"/>
    <row r="1145" s="262" customFormat="1" ht="15.75" customHeight="1"/>
    <row r="1146" s="262" customFormat="1" ht="15.75" customHeight="1"/>
    <row r="1147" s="262" customFormat="1" ht="15.75" customHeight="1"/>
    <row r="1148" s="262" customFormat="1" ht="15.75" customHeight="1"/>
    <row r="1149" s="262" customFormat="1" ht="15.75" customHeight="1"/>
    <row r="1150" s="262" customFormat="1" ht="15.75" customHeight="1"/>
    <row r="1151" s="262" customFormat="1" ht="15.75" customHeight="1"/>
    <row r="1152" s="262" customFormat="1" ht="15.75" customHeight="1"/>
    <row r="1153" s="262" customFormat="1" ht="15.75" customHeight="1"/>
    <row r="1154" s="262" customFormat="1" ht="15.75" customHeight="1"/>
    <row r="1155" s="262" customFormat="1" ht="15.75" customHeight="1"/>
    <row r="1156" s="262" customFormat="1" ht="15.75" customHeight="1"/>
    <row r="1157" s="262" customFormat="1" ht="15.75" customHeight="1"/>
    <row r="1158" s="262" customFormat="1" ht="15.75" customHeight="1"/>
    <row r="1159" s="262" customFormat="1" ht="15.75" customHeight="1"/>
    <row r="1160" s="262" customFormat="1" ht="15.75" customHeight="1"/>
    <row r="1161" s="262" customFormat="1" ht="15.75" customHeight="1"/>
    <row r="1162" s="262" customFormat="1" ht="15.75" customHeight="1"/>
    <row r="1163" s="262" customFormat="1" ht="15.75" customHeight="1"/>
    <row r="1164" s="262" customFormat="1" ht="15.75" customHeight="1"/>
    <row r="1165" s="262" customFormat="1" ht="15.75" customHeight="1"/>
    <row r="1166" s="262" customFormat="1" ht="15.75" customHeight="1"/>
    <row r="1167" s="262" customFormat="1" ht="15.75" customHeight="1"/>
    <row r="1168" s="262" customFormat="1" ht="15.75" customHeight="1"/>
    <row r="1169" s="262" customFormat="1" ht="15.75" customHeight="1"/>
    <row r="1170" s="262" customFormat="1" ht="15.75" customHeight="1"/>
    <row r="1171" s="262" customFormat="1" ht="15.75" customHeight="1"/>
    <row r="1172" s="262" customFormat="1" ht="15.75" customHeight="1"/>
    <row r="1173" s="262" customFormat="1" ht="15.75" customHeight="1"/>
    <row r="1174" s="262" customFormat="1" ht="15.75" customHeight="1"/>
    <row r="1175" s="262" customFormat="1" ht="15.75" customHeight="1"/>
    <row r="1176" s="262" customFormat="1" ht="15.75" customHeight="1"/>
    <row r="1177" s="262" customFormat="1" ht="15.75" customHeight="1"/>
    <row r="1178" s="262" customFormat="1" ht="15.75" customHeight="1"/>
    <row r="1179" s="262" customFormat="1" ht="15.75" customHeight="1"/>
    <row r="1180" s="262" customFormat="1" ht="15.75" customHeight="1"/>
    <row r="1181" s="262" customFormat="1" ht="15.75" customHeight="1"/>
    <row r="1182" s="262" customFormat="1" ht="15.75" customHeight="1"/>
    <row r="1183" s="262" customFormat="1" ht="15.75" customHeight="1"/>
    <row r="1184" s="262" customFormat="1" ht="15.75" customHeight="1"/>
    <row r="1185" s="262" customFormat="1" ht="15.75" customHeight="1"/>
    <row r="1186" s="262" customFormat="1" ht="15.75" customHeight="1"/>
    <row r="1187" s="262" customFormat="1" ht="15.75" customHeight="1"/>
    <row r="1188" s="262" customFormat="1" ht="15.75" customHeight="1"/>
    <row r="1189" s="262" customFormat="1" ht="15.75" customHeight="1"/>
    <row r="1190" s="262" customFormat="1" ht="15.75" customHeight="1"/>
    <row r="1191" s="262" customFormat="1" ht="15.75" customHeight="1"/>
    <row r="1192" s="262" customFormat="1" ht="15.75" customHeight="1"/>
    <row r="1193" s="262" customFormat="1" ht="15.75" customHeight="1"/>
    <row r="1194" s="262" customFormat="1" ht="15.75" customHeight="1"/>
    <row r="1195" s="262" customFormat="1" ht="15.75" customHeight="1"/>
    <row r="1196" s="262" customFormat="1" ht="15.75" customHeight="1"/>
    <row r="1197" s="262" customFormat="1" ht="15.75" customHeight="1"/>
    <row r="1198" s="262" customFormat="1" ht="15.75" customHeight="1"/>
    <row r="1199" s="262" customFormat="1" ht="15.75" customHeight="1"/>
    <row r="1200" s="262" customFormat="1" ht="15.75" customHeight="1"/>
    <row r="1201" s="262" customFormat="1" ht="15.75" customHeight="1"/>
    <row r="1202" s="262" customFormat="1" ht="15.75" customHeight="1"/>
    <row r="1203" s="262" customFormat="1" ht="15.75" customHeight="1"/>
    <row r="1204" s="262" customFormat="1" ht="15.75" customHeight="1"/>
    <row r="1205" s="262" customFormat="1" ht="15.75" customHeight="1"/>
    <row r="1206" s="262" customFormat="1" ht="15.75" customHeight="1"/>
    <row r="1207" s="262" customFormat="1" ht="15.75" customHeight="1"/>
    <row r="1208" s="262" customFormat="1" ht="15.75" customHeight="1"/>
    <row r="1209" s="262" customFormat="1" ht="15.75" customHeight="1"/>
    <row r="1210" s="262" customFormat="1" ht="15.75" customHeight="1"/>
    <row r="1211" s="262" customFormat="1" ht="15.75" customHeight="1"/>
    <row r="1212" s="262" customFormat="1" ht="15.75" customHeight="1"/>
    <row r="1213" s="262" customFormat="1" ht="15.75" customHeight="1"/>
    <row r="1214" s="262" customFormat="1" ht="15.75" customHeight="1"/>
    <row r="1215" s="262" customFormat="1" ht="15.75" customHeight="1"/>
    <row r="1216" s="262" customFormat="1" ht="15.75" customHeight="1"/>
    <row r="1217" s="262" customFormat="1" ht="15.75" customHeight="1"/>
    <row r="1218" s="262" customFormat="1" ht="15.75" customHeight="1"/>
    <row r="1219" s="262" customFormat="1" ht="15.75" customHeight="1"/>
    <row r="1220" s="262" customFormat="1" ht="15.75" customHeight="1"/>
    <row r="1221" s="262" customFormat="1" ht="15.75" customHeight="1"/>
    <row r="1222" s="262" customFormat="1" ht="15.75" customHeight="1"/>
    <row r="1223" s="262" customFormat="1" ht="15.75" customHeight="1"/>
    <row r="1224" s="262" customFormat="1" ht="15.75" customHeight="1"/>
    <row r="1225" s="262" customFormat="1" ht="15.75" customHeight="1"/>
    <row r="1226" s="262" customFormat="1" ht="15.75" customHeight="1"/>
    <row r="1227" s="262" customFormat="1" ht="15.75" customHeight="1"/>
    <row r="1228" s="262" customFormat="1" ht="15.75" customHeight="1"/>
    <row r="1229" s="262" customFormat="1" ht="15.75" customHeight="1"/>
    <row r="1230" s="262" customFormat="1" ht="15.75" customHeight="1"/>
    <row r="1231" s="262" customFormat="1" ht="15.75" customHeight="1"/>
    <row r="1232" s="262" customFormat="1" ht="15.75" customHeight="1"/>
    <row r="1233" s="262" customFormat="1" ht="15.75" customHeight="1"/>
    <row r="1234" s="262" customFormat="1" ht="15.75" customHeight="1"/>
    <row r="1235" s="262" customFormat="1" ht="15.75" customHeight="1"/>
    <row r="1236" s="262" customFormat="1" ht="15.75" customHeight="1"/>
    <row r="1237" s="262" customFormat="1" ht="15.75" customHeight="1"/>
    <row r="1238" s="262" customFormat="1" ht="15.75" customHeight="1"/>
    <row r="1239" s="262" customFormat="1" ht="15.75" customHeight="1"/>
    <row r="1240" s="262" customFormat="1" ht="15.75" customHeight="1"/>
    <row r="1241" s="262" customFormat="1" ht="15.75" customHeight="1"/>
    <row r="1242" s="262" customFormat="1" ht="15.75" customHeight="1"/>
    <row r="1243" s="262" customFormat="1" ht="15.75" customHeight="1"/>
    <row r="1244" s="262" customFormat="1" ht="15.75" customHeight="1"/>
    <row r="1245" s="262" customFormat="1" ht="15.75" customHeight="1"/>
    <row r="1246" s="262" customFormat="1" ht="15.75" customHeight="1"/>
    <row r="1247" s="262" customFormat="1" ht="15.75" customHeight="1"/>
    <row r="1248" s="262" customFormat="1" ht="15.75" customHeight="1"/>
    <row r="1249" s="262" customFormat="1" ht="15.75" customHeight="1"/>
    <row r="1250" s="262" customFormat="1" ht="15.75" customHeight="1"/>
    <row r="1251" s="262" customFormat="1" ht="15.75" customHeight="1"/>
    <row r="1252" s="262" customFormat="1" ht="15.75" customHeight="1"/>
    <row r="1253" s="262" customFormat="1" ht="15.75" customHeight="1"/>
    <row r="1254" s="262" customFormat="1" ht="15.75" customHeight="1"/>
    <row r="1255" s="262" customFormat="1" ht="15.75" customHeight="1"/>
    <row r="1256" s="262" customFormat="1" ht="15.75" customHeight="1"/>
    <row r="1257" s="262" customFormat="1" ht="15.75" customHeight="1"/>
    <row r="1258" s="262" customFormat="1" ht="15.75" customHeight="1"/>
    <row r="1259" s="262" customFormat="1" ht="15.75" customHeight="1"/>
    <row r="1260" s="262" customFormat="1" ht="15.75" customHeight="1"/>
    <row r="1261" s="262" customFormat="1" ht="15.75" customHeight="1"/>
    <row r="1262" s="262" customFormat="1" ht="15.75" customHeight="1"/>
    <row r="1263" s="262" customFormat="1" ht="15.75" customHeight="1"/>
    <row r="1264" s="262" customFormat="1" ht="15.75" customHeight="1"/>
    <row r="1265" s="262" customFormat="1" ht="15.75" customHeight="1"/>
    <row r="1266" s="262" customFormat="1" ht="15.75" customHeight="1"/>
    <row r="1267" s="262" customFormat="1" ht="15.75" customHeight="1"/>
    <row r="1268" s="262" customFormat="1" ht="15.75" customHeight="1"/>
    <row r="1269" s="262" customFormat="1" ht="15.75" customHeight="1"/>
    <row r="1270" s="262" customFormat="1" ht="15.75" customHeight="1"/>
    <row r="1271" s="262" customFormat="1" ht="15.75" customHeight="1"/>
    <row r="1272" s="262" customFormat="1" ht="15.75" customHeight="1"/>
    <row r="1273" s="262" customFormat="1" ht="15.75" customHeight="1"/>
    <row r="1274" s="262" customFormat="1" ht="15.75" customHeight="1"/>
    <row r="1275" s="262" customFormat="1" ht="15.75" customHeight="1"/>
    <row r="1276" s="262" customFormat="1" ht="15.75" customHeight="1"/>
    <row r="1277" s="262" customFormat="1" ht="15.75" customHeight="1"/>
    <row r="1278" s="262" customFormat="1" ht="15.75" customHeight="1"/>
    <row r="1279" s="262" customFormat="1" ht="15.75" customHeight="1"/>
    <row r="1280" s="262" customFormat="1" ht="15.75" customHeight="1"/>
    <row r="1281" s="262" customFormat="1" ht="15.75" customHeight="1"/>
    <row r="1282" s="262" customFormat="1" ht="15.75" customHeight="1"/>
    <row r="1283" s="262" customFormat="1" ht="15.75" customHeight="1"/>
    <row r="1284" s="262" customFormat="1" ht="15.75" customHeight="1"/>
    <row r="1285" s="262" customFormat="1" ht="15.75" customHeight="1"/>
    <row r="1286" s="262" customFormat="1" ht="15.75" customHeight="1"/>
    <row r="1287" s="262" customFormat="1" ht="15.75" customHeight="1"/>
    <row r="1288" s="262" customFormat="1" ht="15.75" customHeight="1"/>
    <row r="1289" s="262" customFormat="1" ht="15.75" customHeight="1"/>
    <row r="1290" s="262" customFormat="1" ht="15.75" customHeight="1"/>
    <row r="1291" s="262" customFormat="1" ht="15.75" customHeight="1"/>
    <row r="1292" s="262" customFormat="1" ht="15.75" customHeight="1"/>
    <row r="1293" s="262" customFormat="1" ht="15.75" customHeight="1"/>
    <row r="1294" s="262" customFormat="1" ht="15.75" customHeight="1"/>
    <row r="1295" s="262" customFormat="1" ht="15.75" customHeight="1"/>
    <row r="1296" s="262" customFormat="1" ht="15.75" customHeight="1"/>
    <row r="1297" s="262" customFormat="1" ht="15.75" customHeight="1"/>
    <row r="1298" s="262" customFormat="1" ht="15.75" customHeight="1"/>
    <row r="1299" s="262" customFormat="1" ht="15.75" customHeight="1"/>
    <row r="1300" s="262" customFormat="1" ht="15.75" customHeight="1"/>
    <row r="1301" s="262" customFormat="1" ht="15.75" customHeight="1"/>
    <row r="1302" s="262" customFormat="1" ht="15.75" customHeight="1"/>
    <row r="1303" s="262" customFormat="1" ht="15.75" customHeight="1"/>
    <row r="1304" s="262" customFormat="1" ht="15.75" customHeight="1"/>
    <row r="1305" s="262" customFormat="1" ht="15.75" customHeight="1"/>
    <row r="1306" s="262" customFormat="1" ht="15.75" customHeight="1"/>
    <row r="1307" s="262" customFormat="1" ht="15.75" customHeight="1"/>
    <row r="1308" s="262" customFormat="1" ht="15.75" customHeight="1"/>
    <row r="1309" s="262" customFormat="1" ht="15.75" customHeight="1"/>
    <row r="1310" s="262" customFormat="1" ht="15.75" customHeight="1"/>
    <row r="1311" s="262" customFormat="1" ht="15.75" customHeight="1"/>
    <row r="1312" s="262" customFormat="1" ht="15.75" customHeight="1"/>
    <row r="1313" s="262" customFormat="1" ht="15.75" customHeight="1"/>
    <row r="1314" s="262" customFormat="1" ht="15.75" customHeight="1"/>
    <row r="1315" s="262" customFormat="1" ht="15.75" customHeight="1"/>
    <row r="1316" s="262" customFormat="1" ht="15.75" customHeight="1"/>
    <row r="1317" s="262" customFormat="1" ht="15.75" customHeight="1"/>
    <row r="1318" s="262" customFormat="1" ht="15.75" customHeight="1"/>
    <row r="1319" s="262" customFormat="1" ht="15.75" customHeight="1"/>
    <row r="1320" s="262" customFormat="1" ht="15.75" customHeight="1"/>
    <row r="1321" s="262" customFormat="1" ht="15.75" customHeight="1"/>
    <row r="1322" s="262" customFormat="1" ht="15.75" customHeight="1"/>
    <row r="1323" s="262" customFormat="1" ht="15.75" customHeight="1"/>
    <row r="1324" s="262" customFormat="1" ht="15.75" customHeight="1"/>
    <row r="1325" s="262" customFormat="1" ht="15.75" customHeight="1"/>
    <row r="1326" s="262" customFormat="1" ht="15.75" customHeight="1"/>
    <row r="1327" s="262" customFormat="1" ht="15.75" customHeight="1"/>
    <row r="1328" s="262" customFormat="1" ht="15.75" customHeight="1"/>
    <row r="1329" s="262" customFormat="1" ht="15.75" customHeight="1"/>
    <row r="1330" s="262" customFormat="1" ht="15.75" customHeight="1"/>
    <row r="1331" s="262" customFormat="1" ht="15.75" customHeight="1"/>
    <row r="1332" s="262" customFormat="1" ht="15.75" customHeight="1"/>
    <row r="1333" s="262" customFormat="1" ht="15.75" customHeight="1"/>
    <row r="1334" s="262" customFormat="1" ht="15.75" customHeight="1"/>
    <row r="1335" s="262" customFormat="1" ht="15.75" customHeight="1"/>
    <row r="1336" s="262" customFormat="1" ht="15.75" customHeight="1"/>
    <row r="1337" s="262" customFormat="1" ht="15.75" customHeight="1"/>
    <row r="1338" s="262" customFormat="1" ht="15.75" customHeight="1"/>
    <row r="1339" s="262" customFormat="1" ht="15.75" customHeight="1"/>
    <row r="1340" s="262" customFormat="1" ht="15.75" customHeight="1"/>
    <row r="1341" s="262" customFormat="1" ht="15.75" customHeight="1"/>
    <row r="1342" s="262" customFormat="1" ht="15.75" customHeight="1"/>
    <row r="1343" s="262" customFormat="1" ht="15.75" customHeight="1"/>
    <row r="1344" s="262" customFormat="1" ht="15.75" customHeight="1"/>
    <row r="1345" s="262" customFormat="1" ht="15.75" customHeight="1"/>
    <row r="1346" s="262" customFormat="1" ht="15.75" customHeight="1"/>
    <row r="1347" s="262" customFormat="1" ht="15.75" customHeight="1"/>
    <row r="1348" s="262" customFormat="1" ht="15.75" customHeight="1"/>
    <row r="1349" s="262" customFormat="1" ht="15.75" customHeight="1"/>
    <row r="1350" s="262" customFormat="1" ht="15.75" customHeight="1"/>
    <row r="1351" s="262" customFormat="1" ht="15.75" customHeight="1"/>
    <row r="1352" s="262" customFormat="1" ht="15.75" customHeight="1"/>
    <row r="1353" s="262" customFormat="1" ht="15.75" customHeight="1"/>
    <row r="1354" s="262" customFormat="1" ht="15.75" customHeight="1"/>
    <row r="1355" s="262" customFormat="1" ht="15.75" customHeight="1"/>
    <row r="1356" s="262" customFormat="1" ht="15.75" customHeight="1"/>
    <row r="1357" s="262" customFormat="1" ht="15.75" customHeight="1"/>
    <row r="1358" s="262" customFormat="1" ht="15.75" customHeight="1"/>
    <row r="1359" s="262" customFormat="1" ht="15.75" customHeight="1"/>
    <row r="1360" s="262" customFormat="1" ht="15.75" customHeight="1"/>
    <row r="1361" s="262" customFormat="1" ht="15.75" customHeight="1"/>
    <row r="1362" s="262" customFormat="1" ht="15.75" customHeight="1"/>
    <row r="1363" s="262" customFormat="1" ht="15.75" customHeight="1"/>
    <row r="1364" s="262" customFormat="1" ht="15.75" customHeight="1"/>
    <row r="1365" s="262" customFormat="1" ht="15.75" customHeight="1"/>
    <row r="1366" s="262" customFormat="1" ht="15.75" customHeight="1"/>
    <row r="1367" s="262" customFormat="1" ht="15.75" customHeight="1"/>
    <row r="1368" s="262" customFormat="1" ht="15.75" customHeight="1"/>
    <row r="1369" s="262" customFormat="1" ht="15.75" customHeight="1"/>
    <row r="1370" s="262" customFormat="1" ht="15.75" customHeight="1"/>
    <row r="1371" s="262" customFormat="1" ht="15.75" customHeight="1"/>
    <row r="1372" s="262" customFormat="1" ht="15.75" customHeight="1"/>
    <row r="1373" s="262" customFormat="1" ht="15.75" customHeight="1"/>
    <row r="1374" s="262" customFormat="1" ht="15.75" customHeight="1"/>
    <row r="1375" s="262" customFormat="1" ht="15.75" customHeight="1"/>
    <row r="1376" s="262" customFormat="1" ht="15.75" customHeight="1"/>
    <row r="1377" s="262" customFormat="1" ht="15.75" customHeight="1"/>
    <row r="1378" s="262" customFormat="1" ht="15.75" customHeight="1"/>
    <row r="1379" s="262" customFormat="1" ht="15.75" customHeight="1"/>
    <row r="1380" s="262" customFormat="1" ht="15.75" customHeight="1"/>
    <row r="1381" s="262" customFormat="1" ht="15.75" customHeight="1"/>
    <row r="1382" s="262" customFormat="1" ht="15.75" customHeight="1"/>
    <row r="1383" s="262" customFormat="1" ht="15.75" customHeight="1"/>
    <row r="1384" s="262" customFormat="1" ht="15.75" customHeight="1"/>
    <row r="1385" s="262" customFormat="1" ht="15.75" customHeight="1"/>
    <row r="1386" s="262" customFormat="1" ht="15.75" customHeight="1"/>
    <row r="1387" s="262" customFormat="1" ht="15.75" customHeight="1"/>
    <row r="1388" s="262" customFormat="1" ht="15.75" customHeight="1"/>
    <row r="1389" s="262" customFormat="1" ht="15.75" customHeight="1"/>
    <row r="1390" s="262" customFormat="1" ht="15.75" customHeight="1"/>
    <row r="1391" s="262" customFormat="1" ht="15.75" customHeight="1"/>
    <row r="1392" s="262" customFormat="1" ht="15.75" customHeight="1"/>
    <row r="1393" s="262" customFormat="1" ht="15.75" customHeight="1"/>
    <row r="1394" s="262" customFormat="1" ht="15.75" customHeight="1"/>
    <row r="1395" s="262" customFormat="1" ht="15.75" customHeight="1"/>
    <row r="1396" s="262" customFormat="1" ht="15.75" customHeight="1"/>
    <row r="1397" s="262" customFormat="1" ht="15.75" customHeight="1"/>
    <row r="1398" s="262" customFormat="1" ht="15.75" customHeight="1"/>
    <row r="1399" s="262" customFormat="1" ht="15.75" customHeight="1"/>
    <row r="1400" s="262" customFormat="1" ht="15.75" customHeight="1"/>
    <row r="1401" s="262" customFormat="1" ht="15.75" customHeight="1"/>
    <row r="1402" s="262" customFormat="1" ht="15.75" customHeight="1"/>
    <row r="1403" s="262" customFormat="1" ht="15.75" customHeight="1"/>
    <row r="1404" s="262" customFormat="1" ht="15.75" customHeight="1"/>
    <row r="1405" s="262" customFormat="1" ht="15.75" customHeight="1"/>
    <row r="1406" s="262" customFormat="1" ht="15.75" customHeight="1"/>
    <row r="1407" s="262" customFormat="1" ht="15.75" customHeight="1"/>
    <row r="1408" s="262" customFormat="1" ht="15.75" customHeight="1"/>
    <row r="1409" s="262" customFormat="1" ht="15.75" customHeight="1"/>
    <row r="1410" s="262" customFormat="1" ht="15.75" customHeight="1"/>
    <row r="1411" s="262" customFormat="1" ht="15.75" customHeight="1"/>
    <row r="1412" s="262" customFormat="1" ht="15.75" customHeight="1"/>
    <row r="1413" s="262" customFormat="1" ht="15.75" customHeight="1"/>
    <row r="1414" s="262" customFormat="1" ht="15.75" customHeight="1"/>
    <row r="1415" s="262" customFormat="1" ht="15.75" customHeight="1"/>
    <row r="1416" s="262" customFormat="1" ht="15.75" customHeight="1"/>
    <row r="1417" s="262" customFormat="1" ht="15.75" customHeight="1"/>
    <row r="1418" s="262" customFormat="1" ht="15.75" customHeight="1"/>
    <row r="1419" s="262" customFormat="1" ht="15.75" customHeight="1"/>
    <row r="1420" s="262" customFormat="1" ht="15.75" customHeight="1"/>
    <row r="1421" s="262" customFormat="1" ht="15.75" customHeight="1"/>
    <row r="1422" s="262" customFormat="1" ht="15.75" customHeight="1"/>
    <row r="1423" s="262" customFormat="1" ht="15.75" customHeight="1"/>
    <row r="1424" s="262" customFormat="1" ht="15.75" customHeight="1"/>
    <row r="1425" s="262" customFormat="1" ht="15.75" customHeight="1"/>
    <row r="1426" s="262" customFormat="1" ht="15.75" customHeight="1"/>
    <row r="1427" s="262" customFormat="1" ht="15.75" customHeight="1"/>
    <row r="1428" s="262" customFormat="1" ht="15.75" customHeight="1"/>
    <row r="1429" s="262" customFormat="1" ht="15.75" customHeight="1"/>
    <row r="1430" s="262" customFormat="1" ht="15.75" customHeight="1"/>
    <row r="1431" s="262" customFormat="1" ht="15.75" customHeight="1"/>
    <row r="1432" s="262" customFormat="1" ht="15.75" customHeight="1"/>
    <row r="1433" s="262" customFormat="1" ht="15.75" customHeight="1"/>
    <row r="1434" s="262" customFormat="1" ht="15.75" customHeight="1"/>
    <row r="1435" s="262" customFormat="1" ht="15.75" customHeight="1"/>
    <row r="1436" s="262" customFormat="1" ht="15.75" customHeight="1"/>
    <row r="1437" s="262" customFormat="1" ht="15.75" customHeight="1"/>
    <row r="1438" s="262" customFormat="1" ht="15.75" customHeight="1"/>
    <row r="1439" s="262" customFormat="1" ht="15.75" customHeight="1"/>
    <row r="1440" s="262" customFormat="1" ht="15.75" customHeight="1"/>
    <row r="1441" s="262" customFormat="1" ht="15.75" customHeight="1"/>
    <row r="1442" s="262" customFormat="1" ht="15.75" customHeight="1"/>
    <row r="1443" s="262" customFormat="1" ht="15.75" customHeight="1"/>
    <row r="1444" s="262" customFormat="1" ht="15.75" customHeight="1"/>
    <row r="1445" s="262" customFormat="1" ht="15.75" customHeight="1"/>
    <row r="1446" s="262" customFormat="1" ht="15.75" customHeight="1"/>
    <row r="1447" s="262" customFormat="1" ht="15.75" customHeight="1"/>
    <row r="1448" s="262" customFormat="1" ht="15.75" customHeight="1"/>
    <row r="1449" s="262" customFormat="1" ht="15.75" customHeight="1"/>
    <row r="1450" s="262" customFormat="1" ht="15.75" customHeight="1"/>
    <row r="1451" s="262" customFormat="1" ht="15.75" customHeight="1"/>
    <row r="1452" s="262" customFormat="1" ht="15.75" customHeight="1"/>
    <row r="1453" s="262" customFormat="1" ht="15.75" customHeight="1"/>
    <row r="1454" s="262" customFormat="1" ht="15.75" customHeight="1"/>
    <row r="1455" s="262" customFormat="1" ht="15.75" customHeight="1"/>
    <row r="1456" s="262" customFormat="1" ht="15.75" customHeight="1"/>
    <row r="1457" s="262" customFormat="1" ht="15.75" customHeight="1"/>
    <row r="1458" s="262" customFormat="1" ht="15.75" customHeight="1"/>
    <row r="1459" s="262" customFormat="1" ht="15.75" customHeight="1"/>
    <row r="1460" s="262" customFormat="1" ht="15.75" customHeight="1"/>
    <row r="1461" s="262" customFormat="1" ht="15.75" customHeight="1"/>
    <row r="1462" s="262" customFormat="1" ht="15.75" customHeight="1"/>
    <row r="1463" s="262" customFormat="1" ht="15.75" customHeight="1"/>
    <row r="1464" s="262" customFormat="1" ht="15.75" customHeight="1"/>
    <row r="1465" s="262" customFormat="1" ht="15.75" customHeight="1"/>
    <row r="1466" s="262" customFormat="1" ht="15.75" customHeight="1"/>
    <row r="1467" s="262" customFormat="1" ht="15.75" customHeight="1"/>
    <row r="1468" s="262" customFormat="1" ht="15.75" customHeight="1"/>
    <row r="1469" s="262" customFormat="1" ht="15.75" customHeight="1"/>
    <row r="1470" s="262" customFormat="1" ht="15.75" customHeight="1"/>
    <row r="1471" s="262" customFormat="1" ht="15.75" customHeight="1"/>
    <row r="1472" s="262" customFormat="1" ht="15.75" customHeight="1"/>
    <row r="1473" s="262" customFormat="1" ht="15.75" customHeight="1"/>
    <row r="1474" s="262" customFormat="1" ht="15.75" customHeight="1"/>
    <row r="1475" s="262" customFormat="1" ht="15.75" customHeight="1"/>
    <row r="1476" s="262" customFormat="1" ht="15.75" customHeight="1"/>
    <row r="1477" s="262" customFormat="1" ht="15.75" customHeight="1"/>
    <row r="1478" s="262" customFormat="1" ht="15.75" customHeight="1"/>
    <row r="1479" s="262" customFormat="1" ht="15.75" customHeight="1"/>
    <row r="1480" s="262" customFormat="1" ht="15.75" customHeight="1"/>
    <row r="1481" s="262" customFormat="1" ht="15.75" customHeight="1"/>
    <row r="1482" s="262" customFormat="1" ht="15.75" customHeight="1"/>
    <row r="1483" s="262" customFormat="1" ht="15.75" customHeight="1"/>
    <row r="1484" s="262" customFormat="1" ht="15.75" customHeight="1"/>
    <row r="1485" s="262" customFormat="1" ht="15.75" customHeight="1"/>
    <row r="1486" s="262" customFormat="1" ht="15.75" customHeight="1"/>
    <row r="1487" s="262" customFormat="1" ht="15.75" customHeight="1"/>
    <row r="1488" s="262" customFormat="1" ht="15.75" customHeight="1"/>
    <row r="1489" s="262" customFormat="1" ht="15.75" customHeight="1"/>
    <row r="1490" s="262" customFormat="1" ht="15.75" customHeight="1"/>
    <row r="1491" s="262" customFormat="1" ht="15.75" customHeight="1"/>
    <row r="1492" s="262" customFormat="1" ht="15.75" customHeight="1"/>
    <row r="1493" s="262" customFormat="1" ht="15.75" customHeight="1"/>
    <row r="1494" s="262" customFormat="1" ht="15.75" customHeight="1"/>
    <row r="1495" s="262" customFormat="1" ht="15.75" customHeight="1"/>
    <row r="1496" s="262" customFormat="1" ht="15.75" customHeight="1"/>
    <row r="1497" s="262" customFormat="1" ht="15.75" customHeight="1"/>
    <row r="1498" s="262" customFormat="1" ht="15.75" customHeight="1"/>
    <row r="1499" s="262" customFormat="1" ht="15.75" customHeight="1"/>
    <row r="1500" s="262" customFormat="1" ht="15.75" customHeight="1"/>
    <row r="1501" s="262" customFormat="1" ht="15.75" customHeight="1"/>
    <row r="1502" s="262" customFormat="1" ht="15.75" customHeight="1"/>
    <row r="1503" s="262" customFormat="1" ht="15.75" customHeight="1"/>
    <row r="1504" s="262" customFormat="1" ht="15.75" customHeight="1"/>
    <row r="1505" s="262" customFormat="1" ht="15.75" customHeight="1"/>
    <row r="1506" s="262" customFormat="1" ht="15.75" customHeight="1"/>
    <row r="1507" s="262" customFormat="1" ht="15.75" customHeight="1"/>
    <row r="1508" s="262" customFormat="1" ht="15.75" customHeight="1"/>
    <row r="1509" s="262" customFormat="1" ht="15.75" customHeight="1"/>
    <row r="1510" s="262" customFormat="1" ht="15.75" customHeight="1"/>
    <row r="1511" s="262" customFormat="1" ht="15.75" customHeight="1"/>
    <row r="1512" s="262" customFormat="1" ht="15.75" customHeight="1"/>
    <row r="1513" s="262" customFormat="1" ht="15.75" customHeight="1"/>
    <row r="1514" s="262" customFormat="1" ht="15.75" customHeight="1"/>
    <row r="1515" s="262" customFormat="1" ht="15.75" customHeight="1"/>
    <row r="1516" s="262" customFormat="1" ht="15.75" customHeight="1"/>
    <row r="1517" s="262" customFormat="1" ht="15.75" customHeight="1"/>
    <row r="1518" s="262" customFormat="1" ht="15.75" customHeight="1"/>
    <row r="1519" s="262" customFormat="1" ht="15.75" customHeight="1"/>
    <row r="1520" s="262" customFormat="1" ht="15.75" customHeight="1"/>
    <row r="1521" s="262" customFormat="1" ht="15.75" customHeight="1"/>
    <row r="1522" s="262" customFormat="1" ht="15.75" customHeight="1"/>
    <row r="1523" s="262" customFormat="1" ht="15.75" customHeight="1"/>
    <row r="1524" s="262" customFormat="1" ht="15.75" customHeight="1"/>
    <row r="1525" s="262" customFormat="1" ht="15.75" customHeight="1"/>
    <row r="1526" s="262" customFormat="1" ht="15.75" customHeight="1"/>
    <row r="1527" s="262" customFormat="1" ht="15.75" customHeight="1"/>
    <row r="1528" s="262" customFormat="1" ht="15.75" customHeight="1"/>
    <row r="1529" s="262" customFormat="1" ht="15.75" customHeight="1"/>
    <row r="1530" s="262" customFormat="1" ht="15.75" customHeight="1"/>
    <row r="1531" s="262" customFormat="1" ht="15.75" customHeight="1"/>
    <row r="1532" s="262" customFormat="1" ht="15.75" customHeight="1"/>
    <row r="1533" s="262" customFormat="1" ht="15.75" customHeight="1"/>
    <row r="1534" s="262" customFormat="1" ht="15.75" customHeight="1"/>
    <row r="1535" s="262" customFormat="1" ht="15.75" customHeight="1"/>
    <row r="1536" s="262" customFormat="1" ht="15.75" customHeight="1"/>
    <row r="1537" s="262" customFormat="1" ht="15.75" customHeight="1"/>
    <row r="1538" s="262" customFormat="1" ht="15.75" customHeight="1"/>
    <row r="1539" s="262" customFormat="1" ht="15.75" customHeight="1"/>
    <row r="1540" s="262" customFormat="1" ht="15.75" customHeight="1"/>
    <row r="1541" s="262" customFormat="1" ht="15.75" customHeight="1"/>
    <row r="1542" s="262" customFormat="1" ht="15.75" customHeight="1"/>
    <row r="1543" s="262" customFormat="1" ht="15.75" customHeight="1"/>
    <row r="1544" s="262" customFormat="1" ht="15.75" customHeight="1"/>
    <row r="1545" s="262" customFormat="1" ht="15.75" customHeight="1"/>
    <row r="1546" s="262" customFormat="1" ht="15.75" customHeight="1"/>
    <row r="1547" s="262" customFormat="1" ht="15.75" customHeight="1"/>
    <row r="1548" s="262" customFormat="1" ht="15.75" customHeight="1"/>
    <row r="1549" s="262" customFormat="1" ht="15.75" customHeight="1"/>
    <row r="1550" s="262" customFormat="1" ht="15.75" customHeight="1"/>
    <row r="1551" s="262" customFormat="1" ht="15.75" customHeight="1"/>
    <row r="1552" s="262" customFormat="1" ht="15.75" customHeight="1"/>
    <row r="1553" s="262" customFormat="1" ht="15.75" customHeight="1"/>
    <row r="1554" s="262" customFormat="1" ht="15.75" customHeight="1"/>
    <row r="1555" s="262" customFormat="1" ht="15.75" customHeight="1"/>
    <row r="1556" s="262" customFormat="1" ht="15.75" customHeight="1"/>
    <row r="1557" s="262" customFormat="1" ht="15.75" customHeight="1"/>
    <row r="1558" s="262" customFormat="1" ht="15.75" customHeight="1"/>
    <row r="1559" s="262" customFormat="1" ht="15.75" customHeight="1"/>
    <row r="1560" s="262" customFormat="1" ht="15.75" customHeight="1"/>
    <row r="1561" s="262" customFormat="1" ht="15.75" customHeight="1"/>
    <row r="1562" s="262" customFormat="1" ht="15.75" customHeight="1"/>
    <row r="1563" s="262" customFormat="1" ht="15.75" customHeight="1"/>
    <row r="1564" s="262" customFormat="1" ht="15.75" customHeight="1"/>
    <row r="1565" s="262" customFormat="1" ht="15.75" customHeight="1"/>
    <row r="1566" s="262" customFormat="1" ht="15.75" customHeight="1"/>
    <row r="1567" s="262" customFormat="1" ht="15.75" customHeight="1"/>
    <row r="1568" s="262" customFormat="1" ht="15.75" customHeight="1"/>
    <row r="1569" s="262" customFormat="1" ht="15.75" customHeight="1"/>
    <row r="1570" s="262" customFormat="1" ht="15.75" customHeight="1"/>
    <row r="1571" s="262" customFormat="1" ht="15.75" customHeight="1"/>
    <row r="1572" s="262" customFormat="1" ht="15.75" customHeight="1"/>
    <row r="1573" s="262" customFormat="1" ht="15.75" customHeight="1"/>
    <row r="1574" s="262" customFormat="1" ht="15.75" customHeight="1"/>
    <row r="1575" s="262" customFormat="1" ht="15.75" customHeight="1"/>
    <row r="1576" s="262" customFormat="1" ht="15.75" customHeight="1"/>
    <row r="1577" s="262" customFormat="1" ht="15.75" customHeight="1"/>
    <row r="1578" s="262" customFormat="1" ht="15.75" customHeight="1"/>
    <row r="1579" s="262" customFormat="1" ht="15.75" customHeight="1"/>
    <row r="1580" s="262" customFormat="1" ht="15.75" customHeight="1"/>
    <row r="1581" s="262" customFormat="1" ht="15.75" customHeight="1"/>
    <row r="1582" s="262" customFormat="1" ht="15.75" customHeight="1"/>
    <row r="1583" s="262" customFormat="1" ht="15.75" customHeight="1"/>
    <row r="1584" s="262" customFormat="1" ht="15.75" customHeight="1"/>
    <row r="1585" s="262" customFormat="1" ht="15.75" customHeight="1"/>
    <row r="1586" s="262" customFormat="1" ht="15.75" customHeight="1"/>
    <row r="1587" s="262" customFormat="1" ht="15.75" customHeight="1"/>
    <row r="1588" s="262" customFormat="1" ht="15.75" customHeight="1"/>
    <row r="1589" s="262" customFormat="1" ht="15.75" customHeight="1"/>
    <row r="1590" s="262" customFormat="1" ht="15.75" customHeight="1"/>
    <row r="1591" s="262" customFormat="1" ht="15.75" customHeight="1"/>
    <row r="1592" s="262" customFormat="1" ht="15.75" customHeight="1"/>
    <row r="1593" s="262" customFormat="1" ht="15.75" customHeight="1"/>
    <row r="1594" s="262" customFormat="1" ht="15.75" customHeight="1"/>
    <row r="1595" s="262" customFormat="1" ht="15.75" customHeight="1"/>
    <row r="1596" s="262" customFormat="1" ht="15.75" customHeight="1"/>
    <row r="1597" s="262" customFormat="1" ht="15.75" customHeight="1"/>
    <row r="1598" s="262" customFormat="1" ht="15.75" customHeight="1"/>
    <row r="1599" s="262" customFormat="1" ht="15.75" customHeight="1"/>
    <row r="1600" s="262" customFormat="1" ht="15.75" customHeight="1"/>
    <row r="1601" s="262" customFormat="1" ht="15.75" customHeight="1"/>
    <row r="1602" s="262" customFormat="1" ht="15.75" customHeight="1"/>
    <row r="1603" s="262" customFormat="1" ht="15.75" customHeight="1"/>
    <row r="1604" s="262" customFormat="1" ht="15.75" customHeight="1"/>
    <row r="1605" s="262" customFormat="1" ht="15.75" customHeight="1"/>
    <row r="1606" s="262" customFormat="1" ht="15.75" customHeight="1"/>
    <row r="1607" s="262" customFormat="1" ht="15.75" customHeight="1"/>
    <row r="1608" s="262" customFormat="1" ht="15.75" customHeight="1"/>
    <row r="1609" s="262" customFormat="1" ht="15.75" customHeight="1"/>
    <row r="1610" s="262" customFormat="1" ht="15.75" customHeight="1"/>
    <row r="1611" s="262" customFormat="1" ht="15.75" customHeight="1"/>
    <row r="1612" s="262" customFormat="1" ht="15.75" customHeight="1"/>
    <row r="1613" s="262" customFormat="1" ht="15.75" customHeight="1"/>
    <row r="1614" s="262" customFormat="1" ht="15.75" customHeight="1"/>
    <row r="1615" s="262" customFormat="1" ht="15.75" customHeight="1"/>
  </sheetData>
  <dataConsolidate/>
  <mergeCells count="88">
    <mergeCell ref="E35:F35"/>
    <mergeCell ref="E37:F37"/>
    <mergeCell ref="K25:L25"/>
    <mergeCell ref="K36:L37"/>
    <mergeCell ref="I36:I37"/>
    <mergeCell ref="K38:L38"/>
    <mergeCell ref="K39:L39"/>
    <mergeCell ref="K31:L31"/>
    <mergeCell ref="K32:L32"/>
    <mergeCell ref="K33:L33"/>
    <mergeCell ref="K34:L34"/>
    <mergeCell ref="K35:L35"/>
    <mergeCell ref="B79:M79"/>
    <mergeCell ref="B80:M80"/>
    <mergeCell ref="I38:I39"/>
    <mergeCell ref="B74:M74"/>
    <mergeCell ref="B75:M75"/>
    <mergeCell ref="B76:M76"/>
    <mergeCell ref="B77:M77"/>
    <mergeCell ref="B78:M78"/>
    <mergeCell ref="B43:C43"/>
    <mergeCell ref="D40:F40"/>
    <mergeCell ref="D57:F57"/>
    <mergeCell ref="D59:F59"/>
    <mergeCell ref="I44:M44"/>
    <mergeCell ref="B44:F44"/>
    <mergeCell ref="D61:F61"/>
    <mergeCell ref="E46:F46"/>
    <mergeCell ref="D24:F24"/>
    <mergeCell ref="K22:L22"/>
    <mergeCell ref="K23:L23"/>
    <mergeCell ref="K24:L24"/>
    <mergeCell ref="D32:F32"/>
    <mergeCell ref="E28:F28"/>
    <mergeCell ref="D29:F29"/>
    <mergeCell ref="K27:L28"/>
    <mergeCell ref="K29:L29"/>
    <mergeCell ref="K30:L30"/>
    <mergeCell ref="E31:F31"/>
    <mergeCell ref="E30:F30"/>
    <mergeCell ref="K20:L20"/>
    <mergeCell ref="K21:L21"/>
    <mergeCell ref="K18:L18"/>
    <mergeCell ref="D22:F22"/>
    <mergeCell ref="D23:F23"/>
    <mergeCell ref="B18:D18"/>
    <mergeCell ref="B20:C20"/>
    <mergeCell ref="F18:G18"/>
    <mergeCell ref="D21:F21"/>
    <mergeCell ref="D20:F20"/>
    <mergeCell ref="J11:M11"/>
    <mergeCell ref="J12:M12"/>
    <mergeCell ref="C12:F12"/>
    <mergeCell ref="B2:M2"/>
    <mergeCell ref="B3:M3"/>
    <mergeCell ref="C11:F11"/>
    <mergeCell ref="J8:M8"/>
    <mergeCell ref="C8:F8"/>
    <mergeCell ref="J10:M10"/>
    <mergeCell ref="C10:F10"/>
    <mergeCell ref="C6:D6"/>
    <mergeCell ref="J9:M9"/>
    <mergeCell ref="C9:F9"/>
    <mergeCell ref="C95:F95"/>
    <mergeCell ref="C94:F94"/>
    <mergeCell ref="J93:M93"/>
    <mergeCell ref="J94:M94"/>
    <mergeCell ref="C87:F87"/>
    <mergeCell ref="C93:F93"/>
    <mergeCell ref="J95:M95"/>
    <mergeCell ref="J87:M87"/>
    <mergeCell ref="C91:F91"/>
    <mergeCell ref="C86:F86"/>
    <mergeCell ref="J86:M86"/>
    <mergeCell ref="C90:F90"/>
    <mergeCell ref="C89:F89"/>
    <mergeCell ref="M36:M37"/>
    <mergeCell ref="D38:F38"/>
    <mergeCell ref="J36:J37"/>
    <mergeCell ref="D36:F36"/>
    <mergeCell ref="D39:F39"/>
    <mergeCell ref="B69:M69"/>
    <mergeCell ref="B70:M70"/>
    <mergeCell ref="B71:M71"/>
    <mergeCell ref="B72:M72"/>
    <mergeCell ref="B73:M73"/>
    <mergeCell ref="C85:F85"/>
    <mergeCell ref="J85:M85"/>
  </mergeCells>
  <phoneticPr fontId="17" type="noConversion"/>
  <conditionalFormatting sqref="F26">
    <cfRule type="expression" dxfId="6" priority="15">
      <formula>IF($D$27="MFTP",TRUE,FALSE)</formula>
    </cfRule>
  </conditionalFormatting>
  <conditionalFormatting sqref="D29:F29">
    <cfRule type="expression" dxfId="5" priority="23">
      <formula>IF($G$21=6,TRUE,FALSE)</formula>
    </cfRule>
  </conditionalFormatting>
  <conditionalFormatting sqref="D38">
    <cfRule type="expression" dxfId="4" priority="9">
      <formula>IF($G$21=6,TRUE,FALSE)</formula>
    </cfRule>
  </conditionalFormatting>
  <conditionalFormatting sqref="D32:F32">
    <cfRule type="expression" dxfId="3" priority="7">
      <formula>IF($G$21=6,TRUE,FALSE)</formula>
    </cfRule>
  </conditionalFormatting>
  <conditionalFormatting sqref="E31">
    <cfRule type="expression" dxfId="2" priority="3">
      <formula>IF($G$21=6,TRUE,FALSE)</formula>
    </cfRule>
  </conditionalFormatting>
  <conditionalFormatting sqref="E28:F28">
    <cfRule type="expression" dxfId="1" priority="1">
      <formula>$D$28="+"</formula>
    </cfRule>
    <cfRule type="expression" dxfId="0" priority="2">
      <formula>$D$28="+"</formula>
    </cfRule>
  </conditionalFormatting>
  <dataValidations xWindow="567" yWindow="416" count="23">
    <dataValidation type="list" allowBlank="1" showInputMessage="1" showErrorMessage="1" sqref="J36">
      <formula1>"Rubber wood (Grade A),Rubber wood (Other grade)"</formula1>
    </dataValidation>
    <dataValidation type="list" allowBlank="1" showInputMessage="1" showErrorMessage="1" sqref="J34">
      <formula1>"New, 2nd hand"</formula1>
    </dataValidation>
    <dataValidation type="list" allowBlank="1" showInputMessage="1" showErrorMessage="1" sqref="J35">
      <formula1>"New, Used car"</formula1>
    </dataValidation>
    <dataValidation type="list" allowBlank="1" showInputMessage="1" showErrorMessage="1" sqref="D46">
      <formula1>$N$111:$N$124</formula1>
    </dataValidation>
    <dataValidation type="list" allowBlank="1" showInputMessage="1" showErrorMessage="1" sqref="M83">
      <formula1>"Yes, No"</formula1>
    </dataValidation>
    <dataValidation type="list" allowBlank="1" showInputMessage="1" showErrorMessage="1" sqref="B65">
      <formula1>"First Approval, Repricing"</formula1>
    </dataValidation>
    <dataValidation type="list" allowBlank="1" showInputMessage="1" showErrorMessage="1" sqref="J8:M8">
      <formula1>$B$110:$B$133</formula1>
    </dataValidation>
    <dataValidation type="list" allowBlank="1" showInputMessage="1" showErrorMessage="1" sqref="J20">
      <formula1>"Same currency,Cross currency"</formula1>
    </dataValidation>
    <dataValidation type="list" allowBlank="1" showInputMessage="1" showErrorMessage="1" sqref="C12:F12">
      <formula1>$J$111:$J$114</formula1>
    </dataValidation>
    <dataValidation type="list" allowBlank="1" showInputMessage="1" showErrorMessage="1" sqref="D20:F20">
      <formula1>$S$110:$S$139</formula1>
    </dataValidation>
    <dataValidation type="list" allowBlank="1" showInputMessage="1" showErrorMessage="1" sqref="D22:F22">
      <formula1>"CNY,USD,HKD,THB,JPY"</formula1>
    </dataValidation>
    <dataValidation type="list" allowBlank="1" showInputMessage="1" showErrorMessage="1" sqref="D21:F21">
      <formula1>"Term Credit, Others, Issuance of SBLC - Merchandise/ Commercial,Issuance of SBLC - Borrowing/ Financial"</formula1>
    </dataValidation>
    <dataValidation type="list" allowBlank="1" showInputMessage="1" showErrorMessage="1" sqref="J29:J33">
      <formula1>"Tier1 city, Other city"</formula1>
    </dataValidation>
    <dataValidation allowBlank="1" showErrorMessage="1" sqref="C94:G94"/>
    <dataValidation type="list" allowBlank="1" showInputMessage="1" showErrorMessage="1" sqref="D48">
      <formula1>$N$111:$N$115</formula1>
    </dataValidation>
    <dataValidation type="list" allowBlank="1" showInputMessage="1" showErrorMessage="1" sqref="D27">
      <formula1>"PBOC,HIBOR,LIBOR,QUOTE RATE, BIBOR, JPY_LIBOR,LPR"</formula1>
    </dataValidation>
    <dataValidation type="list" allowBlank="1" showInputMessage="1" showErrorMessage="1" sqref="D28">
      <formula1>"*,+"</formula1>
    </dataValidation>
    <dataValidation type="list" allowBlank="1" showInputMessage="1" showErrorMessage="1" sqref="J23">
      <formula1>"High Quality, Low Quality"</formula1>
    </dataValidation>
    <dataValidation type="list" allowBlank="1" showInputMessage="1" showErrorMessage="1" sqref="I23">
      <formula1>"Account Receivable"</formula1>
    </dataValidation>
    <dataValidation type="list" allowBlank="1" showInputMessage="1" showErrorMessage="1" prompt="Key in payment schedule in Payment and Interest Rate Sheet" sqref="D24:F24">
      <formula1>"Equal Schedule Payment, Bullet Payment"</formula1>
    </dataValidation>
    <dataValidation type="decimal" allowBlank="1" showInputMessage="1" showErrorMessage="1" sqref="E37 D36 E35">
      <formula1>-10000</formula1>
      <formula2>1000</formula2>
    </dataValidation>
    <dataValidation type="list" allowBlank="1" showInputMessage="1" showErrorMessage="1" sqref="D30:D31 D37">
      <formula1>"One Time, Annually"</formula1>
    </dataValidation>
    <dataValidation type="list" allowBlank="1" showInputMessage="1" showErrorMessage="1" sqref="E27 D35">
      <formula1>$O$110:$O$122</formula1>
    </dataValidation>
  </dataValidations>
  <pageMargins left="0" right="0" top="0" bottom="0" header="0" footer="0"/>
  <pageSetup paperSize="9" scale="59" orientation="portrait" r:id="rId1"/>
  <headerFooter>
    <oddFooter>&amp;C&amp;"Arial,Regular"&amp;D&amp;T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567" yWindow="416" count="1">
        <x14:dataValidation type="list" allowBlank="1" showInputMessage="1" showErrorMessage="1">
          <x14:formula1>
            <xm:f>'EDF (2)'!$B$2:$B$20</xm:f>
          </x14:formula1>
          <xm:sqref>J25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64"/>
  <sheetViews>
    <sheetView tabSelected="1" zoomScale="81" zoomScaleNormal="81" workbookViewId="0">
      <selection activeCell="H14" sqref="H14"/>
    </sheetView>
  </sheetViews>
  <sheetFormatPr defaultColWidth="9" defaultRowHeight="14.5"/>
  <cols>
    <col min="1" max="1" width="27.36328125" style="268" customWidth="1"/>
    <col min="2" max="2" width="15.90625" style="268" bestFit="1" customWidth="1"/>
    <col min="3" max="3" width="25.7265625" style="268" customWidth="1"/>
    <col min="4" max="4" width="13.08984375" style="268" bestFit="1" customWidth="1"/>
    <col min="5" max="32" width="8.08984375" style="268" bestFit="1" customWidth="1"/>
    <col min="33" max="16384" width="9" style="268"/>
  </cols>
  <sheetData>
    <row r="1" spans="1:32" ht="15" thickBot="1">
      <c r="A1" s="266" t="s">
        <v>387</v>
      </c>
      <c r="B1" s="267">
        <v>0.25</v>
      </c>
      <c r="C1" s="268" t="s">
        <v>78</v>
      </c>
      <c r="D1" s="268">
        <f>IF(RAROC!D49="N/A",12,RAROC!D49)</f>
        <v>6</v>
      </c>
    </row>
    <row r="2" spans="1:32" ht="15" thickBot="1">
      <c r="A2" s="266" t="s">
        <v>386</v>
      </c>
      <c r="B2" s="269">
        <v>0.16141176187311801</v>
      </c>
      <c r="C2" s="270" t="s">
        <v>497</v>
      </c>
      <c r="D2" s="272">
        <v>6.7199999999999996E-2</v>
      </c>
      <c r="F2" s="271"/>
    </row>
    <row r="3" spans="1:32" ht="15" thickBot="1">
      <c r="A3" s="266" t="s">
        <v>385</v>
      </c>
      <c r="B3" s="448">
        <v>0.15</v>
      </c>
      <c r="C3" s="268" t="s">
        <v>489</v>
      </c>
      <c r="D3" s="272">
        <v>0.11</v>
      </c>
      <c r="F3" s="271"/>
    </row>
    <row r="4" spans="1:32" ht="15" thickBot="1">
      <c r="A4" s="266" t="s">
        <v>474</v>
      </c>
      <c r="B4" s="273">
        <v>4.3968367056645183</v>
      </c>
      <c r="C4" s="270" t="s">
        <v>484</v>
      </c>
      <c r="D4" s="272">
        <v>0.1</v>
      </c>
      <c r="E4" s="274"/>
      <c r="G4" s="271"/>
    </row>
    <row r="5" spans="1:32">
      <c r="A5" s="266" t="s">
        <v>384</v>
      </c>
      <c r="B5" s="449">
        <v>0.23300000000000001</v>
      </c>
      <c r="C5" s="268" t="s">
        <v>483</v>
      </c>
      <c r="D5" s="388">
        <v>0.15</v>
      </c>
    </row>
    <row r="6" spans="1:32">
      <c r="A6" s="266" t="s">
        <v>475</v>
      </c>
      <c r="B6" s="275">
        <v>2.9600000000000001E-2</v>
      </c>
      <c r="E6" s="485"/>
      <c r="G6" s="276"/>
    </row>
    <row r="7" spans="1:32">
      <c r="A7" s="266" t="s">
        <v>416</v>
      </c>
      <c r="B7" s="374">
        <f>InterestRate</f>
        <v>1.8028600000000002E-2</v>
      </c>
      <c r="C7" s="268">
        <v>100</v>
      </c>
      <c r="D7" s="419"/>
    </row>
    <row r="8" spans="1:32">
      <c r="A8" s="266"/>
      <c r="B8" s="450"/>
      <c r="C8" s="277">
        <f>('Payment and Interst rate'!C460-80%)*100/5</f>
        <v>0.99999999999999856</v>
      </c>
    </row>
    <row r="9" spans="1:32">
      <c r="A9" s="278" t="s">
        <v>383</v>
      </c>
      <c r="B9" s="279" t="s">
        <v>382</v>
      </c>
      <c r="C9" s="279">
        <v>1</v>
      </c>
      <c r="D9" s="279">
        <v>2</v>
      </c>
      <c r="E9" s="279">
        <v>3</v>
      </c>
      <c r="F9" s="279">
        <v>4</v>
      </c>
      <c r="G9" s="279">
        <v>5</v>
      </c>
      <c r="H9" s="279">
        <v>6</v>
      </c>
      <c r="I9" s="279">
        <v>7</v>
      </c>
      <c r="J9" s="279">
        <v>8</v>
      </c>
      <c r="K9" s="279">
        <v>9</v>
      </c>
      <c r="L9" s="279">
        <v>10</v>
      </c>
      <c r="M9" s="279">
        <v>11</v>
      </c>
      <c r="N9" s="279">
        <v>12</v>
      </c>
      <c r="O9" s="279">
        <v>13</v>
      </c>
      <c r="P9" s="279">
        <v>14</v>
      </c>
      <c r="Q9" s="279">
        <v>15</v>
      </c>
      <c r="R9" s="279">
        <v>16</v>
      </c>
      <c r="S9" s="279">
        <v>17</v>
      </c>
      <c r="T9" s="279">
        <v>18</v>
      </c>
      <c r="U9" s="279">
        <v>19</v>
      </c>
      <c r="V9" s="279">
        <v>20</v>
      </c>
      <c r="W9" s="279">
        <f>+V9+1</f>
        <v>21</v>
      </c>
      <c r="X9" s="279">
        <f t="shared" ref="X9:AF9" si="0">+W9+1</f>
        <v>22</v>
      </c>
      <c r="Y9" s="279">
        <f t="shared" si="0"/>
        <v>23</v>
      </c>
      <c r="Z9" s="279">
        <f t="shared" si="0"/>
        <v>24</v>
      </c>
      <c r="AA9" s="279">
        <f t="shared" si="0"/>
        <v>25</v>
      </c>
      <c r="AB9" s="279">
        <f>+AA9+1</f>
        <v>26</v>
      </c>
      <c r="AC9" s="279">
        <f t="shared" si="0"/>
        <v>27</v>
      </c>
      <c r="AD9" s="279">
        <f>+AC9+1</f>
        <v>28</v>
      </c>
      <c r="AE9" s="279">
        <f t="shared" si="0"/>
        <v>29</v>
      </c>
      <c r="AF9" s="279">
        <f t="shared" si="0"/>
        <v>30</v>
      </c>
    </row>
    <row r="10" spans="1:32">
      <c r="A10" s="266" t="s">
        <v>473</v>
      </c>
      <c r="B10" s="452">
        <f>NPV($B$7,C10:AF10)</f>
        <v>1009.81301299898</v>
      </c>
      <c r="C10" s="286">
        <f>'Payment and Interst rate'!J3</f>
        <v>280.35714285714295</v>
      </c>
      <c r="D10" s="286">
        <f>'Payment and Interst rate'!K3</f>
        <v>237.50000000000014</v>
      </c>
      <c r="E10" s="286">
        <f>'Payment and Interst rate'!L3</f>
        <v>194.64285714285714</v>
      </c>
      <c r="F10" s="286">
        <f>'Payment and Interst rate'!M3</f>
        <v>151.78571428571414</v>
      </c>
      <c r="G10" s="286">
        <f>'Payment and Interst rate'!N3</f>
        <v>108.92857142857117</v>
      </c>
      <c r="H10" s="286">
        <f>'Payment and Interst rate'!O3</f>
        <v>66.07142857142837</v>
      </c>
      <c r="I10" s="286">
        <f>'Payment and Interst rate'!P3</f>
        <v>23.21428571428552</v>
      </c>
      <c r="J10" s="286">
        <f>'Payment and Interst rate'!Q3</f>
        <v>0</v>
      </c>
      <c r="K10" s="286">
        <f>'Payment and Interst rate'!R3</f>
        <v>0</v>
      </c>
      <c r="L10" s="286">
        <f>'Payment and Interst rate'!S3</f>
        <v>0</v>
      </c>
      <c r="M10" s="286">
        <f>'Payment and Interst rate'!T3</f>
        <v>0</v>
      </c>
      <c r="N10" s="286">
        <f>'Payment and Interst rate'!U3</f>
        <v>0</v>
      </c>
      <c r="O10" s="286">
        <f>'Payment and Interst rate'!V3</f>
        <v>0</v>
      </c>
      <c r="P10" s="286">
        <f>'Payment and Interst rate'!W3</f>
        <v>0</v>
      </c>
      <c r="Q10" s="286">
        <f>'Payment and Interst rate'!X3</f>
        <v>0</v>
      </c>
      <c r="R10" s="286">
        <f>'Payment and Interst rate'!Y3</f>
        <v>0</v>
      </c>
      <c r="S10" s="286">
        <f>'Payment and Interst rate'!Z3</f>
        <v>0</v>
      </c>
      <c r="T10" s="286">
        <f>'Payment and Interst rate'!AA3</f>
        <v>0</v>
      </c>
      <c r="U10" s="286">
        <f>'Payment and Interst rate'!AB3</f>
        <v>0</v>
      </c>
      <c r="V10" s="286">
        <f>'Payment and Interst rate'!AC3</f>
        <v>0</v>
      </c>
      <c r="W10" s="286">
        <f>'Payment and Interst rate'!AD3</f>
        <v>0</v>
      </c>
      <c r="X10" s="286">
        <f>'Payment and Interst rate'!AE3</f>
        <v>0</v>
      </c>
      <c r="Y10" s="286">
        <f>'Payment and Interst rate'!AF3</f>
        <v>0</v>
      </c>
      <c r="Z10" s="286">
        <f>'Payment and Interst rate'!AG3</f>
        <v>0</v>
      </c>
      <c r="AA10" s="286">
        <f>'Payment and Interst rate'!AH3</f>
        <v>0</v>
      </c>
      <c r="AB10" s="286">
        <f>'Payment and Interst rate'!AI3</f>
        <v>0</v>
      </c>
      <c r="AC10" s="286">
        <f>'Payment and Interst rate'!AJ3</f>
        <v>0</v>
      </c>
      <c r="AD10" s="286">
        <f>'Payment and Interst rate'!AK3</f>
        <v>0</v>
      </c>
      <c r="AE10" s="286">
        <f>'Payment and Interst rate'!AL3</f>
        <v>0</v>
      </c>
      <c r="AF10" s="286">
        <f>'Payment and Interst rate'!AM3</f>
        <v>0</v>
      </c>
    </row>
    <row r="11" spans="1:32">
      <c r="A11" s="266" t="s">
        <v>94</v>
      </c>
      <c r="B11" s="452"/>
      <c r="C11" s="280">
        <f>IF(C10&gt;0,InterestRate,0)</f>
        <v>1.8028600000000002E-2</v>
      </c>
      <c r="D11" s="280">
        <f>IF(D10&gt;0,InterestRate,0)</f>
        <v>1.8028600000000002E-2</v>
      </c>
      <c r="E11" s="280">
        <f t="shared" ref="E11:AF11" si="1">IF(E10&gt;0,InterestRate,0)</f>
        <v>1.8028600000000002E-2</v>
      </c>
      <c r="F11" s="280">
        <f t="shared" si="1"/>
        <v>1.8028600000000002E-2</v>
      </c>
      <c r="G11" s="280">
        <f>IF(G10&gt;0,InterestRate,0)</f>
        <v>1.8028600000000002E-2</v>
      </c>
      <c r="H11" s="280">
        <f t="shared" si="1"/>
        <v>1.8028600000000002E-2</v>
      </c>
      <c r="I11" s="280">
        <f t="shared" si="1"/>
        <v>1.8028600000000002E-2</v>
      </c>
      <c r="J11" s="280">
        <f t="shared" si="1"/>
        <v>0</v>
      </c>
      <c r="K11" s="280">
        <f t="shared" si="1"/>
        <v>0</v>
      </c>
      <c r="L11" s="280">
        <f t="shared" si="1"/>
        <v>0</v>
      </c>
      <c r="M11" s="280">
        <f t="shared" si="1"/>
        <v>0</v>
      </c>
      <c r="N11" s="280">
        <f t="shared" si="1"/>
        <v>0</v>
      </c>
      <c r="O11" s="280">
        <f t="shared" si="1"/>
        <v>0</v>
      </c>
      <c r="P11" s="280">
        <f t="shared" si="1"/>
        <v>0</v>
      </c>
      <c r="Q11" s="280">
        <f t="shared" si="1"/>
        <v>0</v>
      </c>
      <c r="R11" s="280">
        <f t="shared" si="1"/>
        <v>0</v>
      </c>
      <c r="S11" s="280">
        <f t="shared" si="1"/>
        <v>0</v>
      </c>
      <c r="T11" s="280">
        <f t="shared" si="1"/>
        <v>0</v>
      </c>
      <c r="U11" s="280">
        <f t="shared" si="1"/>
        <v>0</v>
      </c>
      <c r="V11" s="280">
        <f t="shared" si="1"/>
        <v>0</v>
      </c>
      <c r="W11" s="280">
        <f t="shared" si="1"/>
        <v>0</v>
      </c>
      <c r="X11" s="280">
        <f t="shared" si="1"/>
        <v>0</v>
      </c>
      <c r="Y11" s="280">
        <f t="shared" si="1"/>
        <v>0</v>
      </c>
      <c r="Z11" s="280">
        <f t="shared" si="1"/>
        <v>0</v>
      </c>
      <c r="AA11" s="280">
        <f t="shared" si="1"/>
        <v>0</v>
      </c>
      <c r="AB11" s="280">
        <f t="shared" si="1"/>
        <v>0</v>
      </c>
      <c r="AC11" s="280">
        <f t="shared" si="1"/>
        <v>0</v>
      </c>
      <c r="AD11" s="280">
        <f t="shared" si="1"/>
        <v>0</v>
      </c>
      <c r="AE11" s="280">
        <f t="shared" si="1"/>
        <v>0</v>
      </c>
      <c r="AF11" s="280">
        <f t="shared" si="1"/>
        <v>0</v>
      </c>
    </row>
    <row r="12" spans="1:32">
      <c r="A12" s="266" t="s">
        <v>380</v>
      </c>
      <c r="B12" s="452">
        <f t="shared" ref="B12:B14" si="2">NPV($B$7,C12:AF12)</f>
        <v>18.205514886153409</v>
      </c>
      <c r="C12" s="287">
        <f>'Payment and Interst rate'!J4</f>
        <v>5.0544467857142878</v>
      </c>
      <c r="D12" s="287">
        <f>'Payment and Interst rate'!K4</f>
        <v>4.2817925000000026</v>
      </c>
      <c r="E12" s="287">
        <f>'Payment and Interst rate'!L4</f>
        <v>3.5091382142857146</v>
      </c>
      <c r="F12" s="287">
        <f>'Payment and Interst rate'!M4</f>
        <v>2.7364839285714262</v>
      </c>
      <c r="G12" s="287">
        <f>'Payment and Interst rate'!N4</f>
        <v>1.9638296428571389</v>
      </c>
      <c r="H12" s="287">
        <f>'Payment and Interst rate'!O4</f>
        <v>1.1911753571428536</v>
      </c>
      <c r="I12" s="287">
        <f>'Payment and Interst rate'!P4</f>
        <v>0.41852107142856798</v>
      </c>
      <c r="J12" s="287">
        <f>'Payment and Interst rate'!Q4</f>
        <v>0</v>
      </c>
      <c r="K12" s="287">
        <f>'Payment and Interst rate'!R4</f>
        <v>0</v>
      </c>
      <c r="L12" s="287">
        <f>'Payment and Interst rate'!S4</f>
        <v>0</v>
      </c>
      <c r="M12" s="287">
        <f>'Payment and Interst rate'!T4</f>
        <v>0</v>
      </c>
      <c r="N12" s="287">
        <f>'Payment and Interst rate'!U4</f>
        <v>0</v>
      </c>
      <c r="O12" s="287">
        <f>'Payment and Interst rate'!V4</f>
        <v>0</v>
      </c>
      <c r="P12" s="287">
        <f>'Payment and Interst rate'!W4</f>
        <v>0</v>
      </c>
      <c r="Q12" s="287">
        <f>'Payment and Interst rate'!X4</f>
        <v>0</v>
      </c>
      <c r="R12" s="287">
        <f>'Payment and Interst rate'!Y4</f>
        <v>0</v>
      </c>
      <c r="S12" s="287">
        <f>'Payment and Interst rate'!Z4</f>
        <v>0</v>
      </c>
      <c r="T12" s="287">
        <f>'Payment and Interst rate'!AA4</f>
        <v>0</v>
      </c>
      <c r="U12" s="287">
        <f>'Payment and Interst rate'!AB4</f>
        <v>0</v>
      </c>
      <c r="V12" s="287">
        <f>'Payment and Interst rate'!AC4</f>
        <v>0</v>
      </c>
      <c r="W12" s="287">
        <f>'Payment and Interst rate'!AD4</f>
        <v>0</v>
      </c>
      <c r="X12" s="287">
        <f>'Payment and Interst rate'!AE4</f>
        <v>0</v>
      </c>
      <c r="Y12" s="287">
        <f>'Payment and Interst rate'!AF4</f>
        <v>0</v>
      </c>
      <c r="Z12" s="287">
        <f>'Payment and Interst rate'!AG4</f>
        <v>0</v>
      </c>
      <c r="AA12" s="287">
        <f>'Payment and Interst rate'!AH4</f>
        <v>0</v>
      </c>
      <c r="AB12" s="287">
        <f>'Payment and Interst rate'!AI4</f>
        <v>0</v>
      </c>
      <c r="AC12" s="287">
        <f>'Payment and Interst rate'!AJ4</f>
        <v>0</v>
      </c>
      <c r="AD12" s="287">
        <f>'Payment and Interst rate'!AK4</f>
        <v>0</v>
      </c>
      <c r="AE12" s="287">
        <f>'Payment and Interst rate'!AL4</f>
        <v>0</v>
      </c>
      <c r="AF12" s="287">
        <f>'Payment and Interst rate'!AM4</f>
        <v>0</v>
      </c>
    </row>
    <row r="13" spans="1:32">
      <c r="A13" s="266" t="s">
        <v>1</v>
      </c>
      <c r="B13" s="452">
        <f>NPV($B$7,C13:AF13)</f>
        <v>0</v>
      </c>
      <c r="C13" s="287">
        <f>(RAROC!E30*CreditRequest)</f>
        <v>0</v>
      </c>
      <c r="D13" s="287">
        <f>IF(D10&lt;=0,0,IF(RAROC!$D$30="one time",0,RAROC!$E$30*CreditRequest))</f>
        <v>0</v>
      </c>
      <c r="E13" s="287">
        <f>IF(E10&lt;=0,0,IF(RAROC!$D$30="one time",0,RAROC!$E$30*CreditRequest))</f>
        <v>0</v>
      </c>
      <c r="F13" s="287">
        <f>IF(F12&lt;=0,0,IF(RAROC!$D$30="one time",0,RAROC!$E$30*CreditRequest))</f>
        <v>0</v>
      </c>
      <c r="G13" s="287">
        <f>IF(G12&lt;=0,0,IF(RAROC!$D$30="one time",0,RAROC!$E$30*CreditRequest))</f>
        <v>0</v>
      </c>
      <c r="H13" s="287">
        <f>IF(H12&lt;=0,0,IF(RAROC!$D$30="one time",0,RAROC!$E$30*CreditRequest))</f>
        <v>0</v>
      </c>
      <c r="I13" s="287">
        <f>IF(I12&lt;=0,0,IF(RAROC!$D$30="one time",0,RAROC!$E$30*CreditRequest))</f>
        <v>0</v>
      </c>
      <c r="J13" s="287">
        <f>IF(J12&lt;=0,0,IF(RAROC!$D$30="one time",0,RAROC!$E$30*CreditRequest))</f>
        <v>0</v>
      </c>
      <c r="K13" s="287">
        <f>IF(K12&lt;=0,0,IF(RAROC!$D$30="one time",0,RAROC!$E$30*CreditRequest))</f>
        <v>0</v>
      </c>
      <c r="L13" s="287">
        <f>IF(L12&lt;=0,0,IF(RAROC!$D$30="one time",0,RAROC!$E$30*CreditRequest))</f>
        <v>0</v>
      </c>
      <c r="M13" s="287">
        <f>IF(M12&lt;=0,0,IF(RAROC!$D$30="one time",0,RAROC!$E$30*CreditRequest))</f>
        <v>0</v>
      </c>
      <c r="N13" s="287">
        <f>IF(N12&lt;=0,0,IF(RAROC!$D$30="one time",0,RAROC!$E$30*CreditRequest))</f>
        <v>0</v>
      </c>
      <c r="O13" s="287">
        <f>IF(O12&lt;=0,0,IF(RAROC!$D$30="one time",0,RAROC!$E$30*CreditRequest))</f>
        <v>0</v>
      </c>
      <c r="P13" s="287">
        <f>IF(P12&lt;=0,0,IF(RAROC!$D$30="one time",0,RAROC!$E$30*CreditRequest))</f>
        <v>0</v>
      </c>
      <c r="Q13" s="287">
        <f>IF(Q12&lt;=0,0,IF(RAROC!$D$30="one time",0,RAROC!$E$30*CreditRequest))</f>
        <v>0</v>
      </c>
      <c r="R13" s="287">
        <f>IF(R12&lt;=0,0,IF(RAROC!$D$30="one time",0,RAROC!$E$30*CreditRequest))</f>
        <v>0</v>
      </c>
      <c r="S13" s="287">
        <f>IF(S12&lt;=0,0,IF(RAROC!$D$30="one time",0,RAROC!$E$30*CreditRequest))</f>
        <v>0</v>
      </c>
      <c r="T13" s="287">
        <f>IF(T12&lt;=0,0,IF(RAROC!$D$30="one time",0,RAROC!$E$30*CreditRequest))</f>
        <v>0</v>
      </c>
      <c r="U13" s="287">
        <f>IF(U12&lt;=0,0,IF(RAROC!$D$30="one time",0,RAROC!$E$30*CreditRequest))</f>
        <v>0</v>
      </c>
      <c r="V13" s="287">
        <f>IF(V12&lt;=0,0,IF(RAROC!$D$30="one time",0,RAROC!$E$30*CreditRequest))</f>
        <v>0</v>
      </c>
      <c r="W13" s="287">
        <f>IF(W12&lt;=0,0,IF(RAROC!$D$30="one time",0,RAROC!$E$30*CreditRequest))</f>
        <v>0</v>
      </c>
      <c r="X13" s="287">
        <f>IF(X12&lt;=0,0,IF(RAROC!$D$30="one time",0,RAROC!$E$30*CreditRequest))</f>
        <v>0</v>
      </c>
      <c r="Y13" s="287">
        <f>IF(Y12&lt;=0,0,IF(RAROC!$D$30="one time",0,RAROC!$E$30*CreditRequest))</f>
        <v>0</v>
      </c>
      <c r="Z13" s="287">
        <f>IF(Z12&lt;=0,0,IF(RAROC!$D$30="one time",0,RAROC!$E$30*CreditRequest))</f>
        <v>0</v>
      </c>
      <c r="AA13" s="287">
        <f>IF(AA12&lt;=0,0,IF(RAROC!$D$30="one time",0,RAROC!$E$30*CreditRequest))</f>
        <v>0</v>
      </c>
      <c r="AB13" s="287">
        <f>IF(AB12&lt;=0,0,IF(RAROC!$D$30="one time",0,RAROC!$E$30*CreditRequest))</f>
        <v>0</v>
      </c>
      <c r="AC13" s="287">
        <f>IF(AC12&lt;=0,0,IF(RAROC!$D$30="one time",0,RAROC!$E$30*CreditRequest))</f>
        <v>0</v>
      </c>
      <c r="AD13" s="287">
        <f>IF(AD12&lt;=0,0,IF(RAROC!$D$30="one time",0,RAROC!$E$30*CreditRequest))</f>
        <v>0</v>
      </c>
      <c r="AE13" s="287">
        <f>IF(AE12&lt;=0,0,IF(RAROC!$D$30="one time",0,RAROC!$E$30*CreditRequest))</f>
        <v>0</v>
      </c>
      <c r="AF13" s="287">
        <f>IF(AF12&lt;=0,0,IF(RAROC!$D$30="one time",0,RAROC!$E$30*CreditRequest))</f>
        <v>0</v>
      </c>
    </row>
    <row r="14" spans="1:32">
      <c r="A14" s="266" t="s">
        <v>415</v>
      </c>
      <c r="B14" s="452">
        <f t="shared" si="2"/>
        <v>0</v>
      </c>
      <c r="C14" s="373">
        <f>RAROC!E31</f>
        <v>0</v>
      </c>
      <c r="D14" s="287">
        <f>IF(D10&lt;=0,0,IF(RAROC!$D$31="one time",0,RAROC!$E$31))</f>
        <v>0</v>
      </c>
      <c r="E14" s="287">
        <f>IF(E10&lt;=0,0,IF(RAROC!$D$31="one time",0,RAROC!$E$31))</f>
        <v>0</v>
      </c>
      <c r="F14" s="287">
        <f>IF(F12&lt;=0,0,IF(RAROC!$D$31="one time",0,RAROC!$E$31))</f>
        <v>0</v>
      </c>
      <c r="G14" s="287">
        <f>IF(G12&lt;=0,0,IF(RAROC!$D$31="one time",0,RAROC!$E$31))</f>
        <v>0</v>
      </c>
      <c r="H14" s="287">
        <f>IF(H12&lt;=0,0,IF(RAROC!$D$31="one time",0,RAROC!$E$31))</f>
        <v>0</v>
      </c>
      <c r="I14" s="287">
        <f>IF(I12&lt;=0,0,IF(RAROC!$D$31="one time",0,RAROC!$E$31))</f>
        <v>0</v>
      </c>
      <c r="J14" s="287">
        <f>IF(J12&lt;=0,0,IF(RAROC!$D$31="one time",0,RAROC!$E$31))</f>
        <v>0</v>
      </c>
      <c r="K14" s="287">
        <f>IF(K12&lt;=0,0,IF(RAROC!$D$31="one time",0,RAROC!$E$31))</f>
        <v>0</v>
      </c>
      <c r="L14" s="287">
        <f>IF(L12&lt;=0,0,IF(RAROC!$D$31="one time",0,RAROC!$E$31))</f>
        <v>0</v>
      </c>
      <c r="M14" s="287">
        <f>IF(M12&lt;=0,0,IF(RAROC!$D$31="one time",0,RAROC!$E$31))</f>
        <v>0</v>
      </c>
      <c r="N14" s="287">
        <f>IF(N12&lt;=0,0,IF(RAROC!$D$31="one time",0,RAROC!$E$31))</f>
        <v>0</v>
      </c>
      <c r="O14" s="287">
        <f>IF(O12&lt;=0,0,IF(RAROC!$D$31="one time",0,RAROC!$E$31))</f>
        <v>0</v>
      </c>
      <c r="P14" s="287">
        <f>IF(P12&lt;=0,0,IF(RAROC!$D$31="one time",0,RAROC!$E$31))</f>
        <v>0</v>
      </c>
      <c r="Q14" s="287">
        <f>IF(Q12&lt;=0,0,IF(RAROC!$D$31="one time",0,RAROC!$E$31))</f>
        <v>0</v>
      </c>
      <c r="R14" s="287">
        <f>IF(R12&lt;=0,0,IF(RAROC!$D$31="one time",0,RAROC!$E$31))</f>
        <v>0</v>
      </c>
      <c r="S14" s="287">
        <f>IF(S12&lt;=0,0,IF(RAROC!$D$31="one time",0,RAROC!$E$31))</f>
        <v>0</v>
      </c>
      <c r="T14" s="287">
        <f>IF(T12&lt;=0,0,IF(RAROC!$D$31="one time",0,RAROC!$E$31))</f>
        <v>0</v>
      </c>
      <c r="U14" s="287">
        <f>IF(U12&lt;=0,0,IF(RAROC!$D$31="one time",0,RAROC!$E$31))</f>
        <v>0</v>
      </c>
      <c r="V14" s="287">
        <f>IF(V12&lt;=0,0,IF(RAROC!$D$31="one time",0,RAROC!$E$31))</f>
        <v>0</v>
      </c>
      <c r="W14" s="287">
        <f>IF(W12&lt;=0,0,IF(RAROC!$D$31="one time",0,RAROC!$E$31))</f>
        <v>0</v>
      </c>
      <c r="X14" s="287">
        <f>IF(X12&lt;=0,0,IF(RAROC!$D$31="one time",0,RAROC!$E$31))</f>
        <v>0</v>
      </c>
      <c r="Y14" s="287">
        <f>IF(Y12&lt;=0,0,IF(RAROC!$D$31="one time",0,RAROC!$E$31))</f>
        <v>0</v>
      </c>
      <c r="Z14" s="287">
        <f>IF(Z12&lt;=0,0,IF(RAROC!$D$31="one time",0,RAROC!$E$31))</f>
        <v>0</v>
      </c>
      <c r="AA14" s="287">
        <f>IF(AA12&lt;=0,0,IF(RAROC!$D$31="one time",0,RAROC!$E$31))</f>
        <v>0</v>
      </c>
      <c r="AB14" s="287">
        <f>IF(AB12&lt;=0,0,IF(RAROC!$D$31="one time",0,RAROC!$E$31))</f>
        <v>0</v>
      </c>
      <c r="AC14" s="287">
        <f>IF(AC12&lt;=0,0,IF(RAROC!$D$31="one time",0,RAROC!$E$31))</f>
        <v>0</v>
      </c>
      <c r="AD14" s="287">
        <f>IF(AD12&lt;=0,0,IF(RAROC!$D$31="one time",0,RAROC!$E$31))</f>
        <v>0</v>
      </c>
      <c r="AE14" s="287">
        <f>IF(AE12&lt;=0,0,IF(RAROC!$D$31="one time",0,RAROC!$E$31))</f>
        <v>0</v>
      </c>
      <c r="AF14" s="287">
        <f>IF(AF12&lt;=0,0,IF(RAROC!$D$31="one time",0,RAROC!$E$31))</f>
        <v>0</v>
      </c>
    </row>
    <row r="15" spans="1:32">
      <c r="A15" s="266" t="s">
        <v>379</v>
      </c>
      <c r="B15" s="452">
        <f>NPV($B$7,C15:AF15)</f>
        <v>18.205514886153409</v>
      </c>
      <c r="C15" s="287">
        <f>SUM(C12:C14)</f>
        <v>5.0544467857142878</v>
      </c>
      <c r="D15" s="287">
        <f>SUM(D12:D14)</f>
        <v>4.2817925000000026</v>
      </c>
      <c r="E15" s="287">
        <f t="shared" ref="E15:AF15" si="3">SUM(E12:E14)</f>
        <v>3.5091382142857146</v>
      </c>
      <c r="F15" s="287">
        <f t="shared" si="3"/>
        <v>2.7364839285714262</v>
      </c>
      <c r="G15" s="287">
        <f t="shared" si="3"/>
        <v>1.9638296428571389</v>
      </c>
      <c r="H15" s="287">
        <f t="shared" si="3"/>
        <v>1.1911753571428536</v>
      </c>
      <c r="I15" s="287">
        <f t="shared" si="3"/>
        <v>0.41852107142856798</v>
      </c>
      <c r="J15" s="287">
        <f t="shared" si="3"/>
        <v>0</v>
      </c>
      <c r="K15" s="287">
        <f t="shared" si="3"/>
        <v>0</v>
      </c>
      <c r="L15" s="287">
        <f t="shared" si="3"/>
        <v>0</v>
      </c>
      <c r="M15" s="287">
        <f t="shared" si="3"/>
        <v>0</v>
      </c>
      <c r="N15" s="287">
        <f t="shared" si="3"/>
        <v>0</v>
      </c>
      <c r="O15" s="287">
        <f t="shared" si="3"/>
        <v>0</v>
      </c>
      <c r="P15" s="287">
        <f t="shared" si="3"/>
        <v>0</v>
      </c>
      <c r="Q15" s="287">
        <f t="shared" si="3"/>
        <v>0</v>
      </c>
      <c r="R15" s="287">
        <f t="shared" si="3"/>
        <v>0</v>
      </c>
      <c r="S15" s="287">
        <f t="shared" si="3"/>
        <v>0</v>
      </c>
      <c r="T15" s="287">
        <f t="shared" si="3"/>
        <v>0</v>
      </c>
      <c r="U15" s="287">
        <f t="shared" si="3"/>
        <v>0</v>
      </c>
      <c r="V15" s="287">
        <f t="shared" si="3"/>
        <v>0</v>
      </c>
      <c r="W15" s="287">
        <f t="shared" si="3"/>
        <v>0</v>
      </c>
      <c r="X15" s="287">
        <f t="shared" si="3"/>
        <v>0</v>
      </c>
      <c r="Y15" s="287">
        <f t="shared" si="3"/>
        <v>0</v>
      </c>
      <c r="Z15" s="287">
        <f t="shared" si="3"/>
        <v>0</v>
      </c>
      <c r="AA15" s="287">
        <f t="shared" si="3"/>
        <v>0</v>
      </c>
      <c r="AB15" s="287">
        <f t="shared" si="3"/>
        <v>0</v>
      </c>
      <c r="AC15" s="287">
        <f t="shared" si="3"/>
        <v>0</v>
      </c>
      <c r="AD15" s="287">
        <f t="shared" si="3"/>
        <v>0</v>
      </c>
      <c r="AE15" s="287">
        <f t="shared" si="3"/>
        <v>0</v>
      </c>
      <c r="AF15" s="287">
        <f t="shared" si="3"/>
        <v>0</v>
      </c>
    </row>
    <row r="16" spans="1:32">
      <c r="A16" s="266" t="s">
        <v>485</v>
      </c>
      <c r="B16" s="456">
        <f>NPV($B$7,C16:AF16)</f>
        <v>5.49655833654265E-2</v>
      </c>
      <c r="C16" s="375">
        <f>IF(C10=0,0,IF(OR(Product="Issuance of SBLC - Merchandise/ Commercial",Product="Issuance of SBLC - Borrowing/ Financial"), 0,RAROC!$E$35))</f>
        <v>8.4285999999999996E-3</v>
      </c>
      <c r="D16" s="375">
        <f>IF(D10=0,0,IF(OR(Product="Issuance of SBLC - Merchandise/ Commercial",Product="Issuance of SBLC - Borrowing/ Financial"), 0,RAROC!$E$35))</f>
        <v>8.4285999999999996E-3</v>
      </c>
      <c r="E16" s="375">
        <f>IF(E10=0,0,IF(OR(Product="Issuance of SBLC - Merchandise/ Commercial",Product="Issuance of SBLC - Borrowing/ Financial"), 0,RAROC!$E$35))</f>
        <v>8.4285999999999996E-3</v>
      </c>
      <c r="F16" s="375">
        <f>IF(F10=0,0,IF(OR(Product="Issuance of SBLC - Merchandise/ Commercial",Product="Issuance of SBLC - Borrowing/ Financial"), 0,RAROC!$E$35))</f>
        <v>8.4285999999999996E-3</v>
      </c>
      <c r="G16" s="375">
        <f>IF(G10=0,0,IF(OR(Product="Issuance of SBLC - Merchandise/ Commercial",Product="Issuance of SBLC - Borrowing/ Financial"), 0,RAROC!$E$35))</f>
        <v>8.4285999999999996E-3</v>
      </c>
      <c r="H16" s="375">
        <f>IF(H10=0,0,IF(OR(Product="Issuance of SBLC - Merchandise/ Commercial",Product="Issuance of SBLC - Borrowing/ Financial"), 0,RAROC!$E$35))</f>
        <v>8.4285999999999996E-3</v>
      </c>
      <c r="I16" s="375">
        <f>IF(I10=0,0,IF(OR(Product="Issuance of SBLC - Merchandise/ Commercial",Product="Issuance of SBLC - Borrowing/ Financial"), 0,RAROC!$E$35))</f>
        <v>8.4285999999999996E-3</v>
      </c>
      <c r="J16" s="375">
        <f>IF(J10=0,0,IF(OR(Product="Issuance of SBLC - Merchandise/ Commercial",Product="Issuance of SBLC - Borrowing/ Financial"), 0,RAROC!$E$35))</f>
        <v>0</v>
      </c>
      <c r="K16" s="375">
        <f>IF(K10=0,0,IF(OR(Product="Issuance of SBLC - Merchandise/ Commercial",Product="Issuance of SBLC - Borrowing/ Financial"), 0,RAROC!$E$35))</f>
        <v>0</v>
      </c>
      <c r="L16" s="375">
        <f>IF(L10=0,0,IF(OR(Product="Issuance of SBLC - Merchandise/ Commercial",Product="Issuance of SBLC - Borrowing/ Financial"), 0,RAROC!$E$35))</f>
        <v>0</v>
      </c>
      <c r="M16" s="375">
        <f>IF(M10=0,0,IF(OR(Product="Issuance of SBLC - Merchandise/ Commercial",Product="Issuance of SBLC - Borrowing/ Financial"), 0,RAROC!$E$35))</f>
        <v>0</v>
      </c>
      <c r="N16" s="375">
        <f>IF(N10=0,0,IF(OR(Product="Issuance of SBLC - Merchandise/ Commercial",Product="Issuance of SBLC - Borrowing/ Financial"), 0,RAROC!$E$35))</f>
        <v>0</v>
      </c>
      <c r="O16" s="375">
        <f>IF(O10=0,0,IF(OR(Product="Issuance of SBLC - Merchandise/ Commercial",Product="Issuance of SBLC - Borrowing/ Financial"), 0,RAROC!$E$35))</f>
        <v>0</v>
      </c>
      <c r="P16" s="375">
        <f>IF(P10=0,0,IF(OR(Product="Issuance of SBLC - Merchandise/ Commercial",Product="Issuance of SBLC - Borrowing/ Financial"), 0,RAROC!$E$35))</f>
        <v>0</v>
      </c>
      <c r="Q16" s="375">
        <f>IF(Q10=0,0,IF(OR(Product="Issuance of SBLC - Merchandise/ Commercial",Product="Issuance of SBLC - Borrowing/ Financial"), 0,RAROC!$E$35))</f>
        <v>0</v>
      </c>
      <c r="R16" s="375">
        <f>IF(R10=0,0,IF(OR(Product="Issuance of SBLC - Merchandise/ Commercial",Product="Issuance of SBLC - Borrowing/ Financial"), 0,RAROC!$E$35))</f>
        <v>0</v>
      </c>
      <c r="S16" s="375">
        <f>IF(S10=0,0,IF(OR(Product="Issuance of SBLC - Merchandise/ Commercial",Product="Issuance of SBLC - Borrowing/ Financial"), 0,RAROC!$E$35))</f>
        <v>0</v>
      </c>
      <c r="T16" s="375">
        <f>IF(T10=0,0,IF(OR(Product="Issuance of SBLC - Merchandise/ Commercial",Product="Issuance of SBLC - Borrowing/ Financial"), 0,RAROC!$E$35))</f>
        <v>0</v>
      </c>
      <c r="U16" s="375">
        <f>IF(U10=0,0,IF(OR(Product="Issuance of SBLC - Merchandise/ Commercial",Product="Issuance of SBLC - Borrowing/ Financial"), 0,RAROC!$E$35))</f>
        <v>0</v>
      </c>
      <c r="V16" s="375">
        <f>IF(V10=0,0,IF(OR(Product="Issuance of SBLC - Merchandise/ Commercial",Product="Issuance of SBLC - Borrowing/ Financial"), 0,RAROC!$E$35))</f>
        <v>0</v>
      </c>
      <c r="W16" s="375">
        <f>IF(W10=0,0,IF(OR(Product="Issuance of SBLC - Merchandise/ Commercial",Product="Issuance of SBLC - Borrowing/ Financial"), 0,RAROC!$E$35))</f>
        <v>0</v>
      </c>
      <c r="X16" s="375">
        <f>IF(X10=0,0,IF(OR(Product="Issuance of SBLC - Merchandise/ Commercial",Product="Issuance of SBLC - Borrowing/ Financial"), 0,RAROC!$E$35))</f>
        <v>0</v>
      </c>
      <c r="Y16" s="375">
        <f>IF(Y10=0,0,IF(OR(Product="Issuance of SBLC - Merchandise/ Commercial",Product="Issuance of SBLC - Borrowing/ Financial"), 0,RAROC!$E$35))</f>
        <v>0</v>
      </c>
      <c r="Z16" s="375">
        <f>IF(Z10=0,0,IF(OR(Product="Issuance of SBLC - Merchandise/ Commercial",Product="Issuance of SBLC - Borrowing/ Financial"), 0,RAROC!$E$35))</f>
        <v>0</v>
      </c>
      <c r="AA16" s="375">
        <f>IF(AA10=0,0,IF(OR(Product="Issuance of SBLC - Merchandise/ Commercial",Product="Issuance of SBLC - Borrowing/ Financial"), 0,RAROC!$E$35))</f>
        <v>0</v>
      </c>
      <c r="AB16" s="375">
        <f>IF(AB10=0,0,IF(OR(Product="Issuance of SBLC - Merchandise/ Commercial",Product="Issuance of SBLC - Borrowing/ Financial"), 0,RAROC!$E$35))</f>
        <v>0</v>
      </c>
      <c r="AC16" s="375">
        <f>IF(AC10=0,0,IF(OR(Product="Issuance of SBLC - Merchandise/ Commercial",Product="Issuance of SBLC - Borrowing/ Financial"), 0,RAROC!$E$35))</f>
        <v>0</v>
      </c>
      <c r="AD16" s="375">
        <f>IF(AD10=0,0,IF(OR(Product="Issuance of SBLC - Merchandise/ Commercial",Product="Issuance of SBLC - Borrowing/ Financial"), 0,RAROC!$E$35))</f>
        <v>0</v>
      </c>
      <c r="AE16" s="375">
        <f>IF(AE10=0,0,IF(OR(Product="Issuance of SBLC - Merchandise/ Commercial",Product="Issuance of SBLC - Borrowing/ Financial"), 0,RAROC!$E$35))</f>
        <v>0</v>
      </c>
      <c r="AF16" s="375">
        <f>IF(AF10=0,0,IF(OR(Product="Issuance of SBLC - Merchandise/ Commercial",Product="Issuance of SBLC - Borrowing/ Financial"), 0,RAROC!$E$35))</f>
        <v>0</v>
      </c>
    </row>
    <row r="17" spans="1:32">
      <c r="A17" s="266" t="s">
        <v>378</v>
      </c>
      <c r="B17" s="452">
        <f>NPV($B$7,C17:AF17)</f>
        <v>8.5113099613632031</v>
      </c>
      <c r="C17" s="287">
        <f>IFERROR(C16*C10,0)</f>
        <v>2.3630182142857148</v>
      </c>
      <c r="D17" s="287">
        <f t="shared" ref="D17:AF17" si="4">IFERROR(D16*D10,0)</f>
        <v>2.001792500000001</v>
      </c>
      <c r="E17" s="287">
        <f t="shared" si="4"/>
        <v>1.6405667857142856</v>
      </c>
      <c r="F17" s="287">
        <f t="shared" si="4"/>
        <v>1.27934107142857</v>
      </c>
      <c r="G17" s="287">
        <f t="shared" si="4"/>
        <v>0.91811535714285497</v>
      </c>
      <c r="H17" s="287">
        <f t="shared" si="4"/>
        <v>0.55688964285714115</v>
      </c>
      <c r="I17" s="287">
        <f t="shared" si="4"/>
        <v>0.19566392857142692</v>
      </c>
      <c r="J17" s="287">
        <f t="shared" si="4"/>
        <v>0</v>
      </c>
      <c r="K17" s="287">
        <f t="shared" si="4"/>
        <v>0</v>
      </c>
      <c r="L17" s="287">
        <f t="shared" si="4"/>
        <v>0</v>
      </c>
      <c r="M17" s="287">
        <f t="shared" si="4"/>
        <v>0</v>
      </c>
      <c r="N17" s="287">
        <f t="shared" si="4"/>
        <v>0</v>
      </c>
      <c r="O17" s="287">
        <f t="shared" si="4"/>
        <v>0</v>
      </c>
      <c r="P17" s="287">
        <f t="shared" si="4"/>
        <v>0</v>
      </c>
      <c r="Q17" s="287">
        <f t="shared" si="4"/>
        <v>0</v>
      </c>
      <c r="R17" s="287">
        <f t="shared" si="4"/>
        <v>0</v>
      </c>
      <c r="S17" s="287">
        <f t="shared" si="4"/>
        <v>0</v>
      </c>
      <c r="T17" s="287">
        <f t="shared" si="4"/>
        <v>0</v>
      </c>
      <c r="U17" s="287">
        <f t="shared" si="4"/>
        <v>0</v>
      </c>
      <c r="V17" s="287">
        <f t="shared" si="4"/>
        <v>0</v>
      </c>
      <c r="W17" s="287">
        <f t="shared" si="4"/>
        <v>0</v>
      </c>
      <c r="X17" s="287">
        <f t="shared" si="4"/>
        <v>0</v>
      </c>
      <c r="Y17" s="287">
        <f t="shared" si="4"/>
        <v>0</v>
      </c>
      <c r="Z17" s="287">
        <f t="shared" si="4"/>
        <v>0</v>
      </c>
      <c r="AA17" s="287">
        <f t="shared" si="4"/>
        <v>0</v>
      </c>
      <c r="AB17" s="287">
        <f t="shared" si="4"/>
        <v>0</v>
      </c>
      <c r="AC17" s="287">
        <f t="shared" si="4"/>
        <v>0</v>
      </c>
      <c r="AD17" s="287">
        <f t="shared" si="4"/>
        <v>0</v>
      </c>
      <c r="AE17" s="287">
        <f t="shared" si="4"/>
        <v>0</v>
      </c>
      <c r="AF17" s="287">
        <f t="shared" si="4"/>
        <v>0</v>
      </c>
    </row>
    <row r="18" spans="1:32" s="454" customFormat="1">
      <c r="A18" s="451" t="s">
        <v>377</v>
      </c>
      <c r="B18" s="452"/>
      <c r="C18" s="453"/>
      <c r="D18" s="453"/>
      <c r="E18" s="453"/>
      <c r="F18" s="453"/>
      <c r="G18" s="453"/>
      <c r="H18" s="453"/>
      <c r="I18" s="453"/>
      <c r="J18" s="453"/>
      <c r="K18" s="453"/>
      <c r="L18" s="453"/>
      <c r="M18" s="453"/>
      <c r="N18" s="453"/>
      <c r="O18" s="453"/>
      <c r="P18" s="453"/>
      <c r="Q18" s="453"/>
      <c r="R18" s="453"/>
      <c r="S18" s="453"/>
      <c r="T18" s="453"/>
      <c r="U18" s="453"/>
      <c r="V18" s="453"/>
      <c r="AB18" s="455"/>
      <c r="AC18" s="455"/>
    </row>
    <row r="19" spans="1:32" s="470" customFormat="1">
      <c r="A19" s="466" t="s">
        <v>376</v>
      </c>
      <c r="B19" s="467"/>
      <c r="C19" s="468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AB19" s="466"/>
      <c r="AC19" s="466"/>
    </row>
    <row r="20" spans="1:32">
      <c r="A20" s="266" t="s">
        <v>486</v>
      </c>
      <c r="B20" s="452">
        <f>NPV($B$7,C20:AF20)</f>
        <v>15.415805456442428</v>
      </c>
      <c r="C20" s="389">
        <f>C10*RAROC!$D$36</f>
        <v>4.2799321428571444</v>
      </c>
      <c r="D20" s="389">
        <f>D10*RAROC!$D$36</f>
        <v>3.625675000000002</v>
      </c>
      <c r="E20" s="389">
        <f>E10*RAROC!$D$36</f>
        <v>2.9714178571428569</v>
      </c>
      <c r="F20" s="389">
        <f>F10*RAROC!$D$36</f>
        <v>2.3171607142857118</v>
      </c>
      <c r="G20" s="389">
        <f>G10*RAROC!$D$36</f>
        <v>1.6629035714285676</v>
      </c>
      <c r="H20" s="389">
        <f>H10*RAROC!$D$36</f>
        <v>1.0086464285714256</v>
      </c>
      <c r="I20" s="389">
        <f>I10*RAROC!$D$36</f>
        <v>0.35438928571428274</v>
      </c>
      <c r="J20" s="389">
        <f>J10*RAROC!$D$36</f>
        <v>0</v>
      </c>
      <c r="K20" s="389">
        <f>K10*RAROC!$D$36</f>
        <v>0</v>
      </c>
      <c r="L20" s="389">
        <f>L10*RAROC!$D$36</f>
        <v>0</v>
      </c>
      <c r="M20" s="389">
        <f>M10*RAROC!$D$36</f>
        <v>0</v>
      </c>
      <c r="N20" s="389">
        <f>N10*RAROC!$D$36</f>
        <v>0</v>
      </c>
      <c r="O20" s="389">
        <f>O10*RAROC!$D$36</f>
        <v>0</v>
      </c>
      <c r="P20" s="389">
        <f>P10*RAROC!$D$36</f>
        <v>0</v>
      </c>
      <c r="Q20" s="389">
        <f>Q10*RAROC!$D$36</f>
        <v>0</v>
      </c>
      <c r="R20" s="389">
        <f>R10*RAROC!$D$36</f>
        <v>0</v>
      </c>
      <c r="S20" s="389">
        <f>S10*RAROC!$D$36</f>
        <v>0</v>
      </c>
      <c r="T20" s="389">
        <f>T10*RAROC!$D$36</f>
        <v>0</v>
      </c>
      <c r="U20" s="389">
        <f>U10*RAROC!$D$36</f>
        <v>0</v>
      </c>
      <c r="V20" s="389">
        <f>V10*RAROC!$D$36</f>
        <v>0</v>
      </c>
      <c r="W20" s="389">
        <f>W10*RAROC!$D$36</f>
        <v>0</v>
      </c>
      <c r="X20" s="389">
        <f>X10*RAROC!$D$36</f>
        <v>0</v>
      </c>
      <c r="Y20" s="389">
        <f>Y10*RAROC!$D$36</f>
        <v>0</v>
      </c>
      <c r="Z20" s="389">
        <f>Z10*RAROC!$D$36</f>
        <v>0</v>
      </c>
      <c r="AA20" s="389">
        <f>AA10*RAROC!$D$36</f>
        <v>0</v>
      </c>
      <c r="AB20" s="389">
        <f>AB10*RAROC!$D$36</f>
        <v>0</v>
      </c>
      <c r="AC20" s="389">
        <f>AC10*RAROC!$D$36</f>
        <v>0</v>
      </c>
      <c r="AD20" s="389">
        <f>AD10*RAROC!$D$36</f>
        <v>0</v>
      </c>
      <c r="AE20" s="389">
        <f>AE10*RAROC!$D$36</f>
        <v>0</v>
      </c>
      <c r="AF20" s="389">
        <f>AF10*RAROC!$D$36</f>
        <v>0</v>
      </c>
    </row>
    <row r="21" spans="1:32">
      <c r="A21" s="266" t="s">
        <v>498</v>
      </c>
      <c r="B21" s="452">
        <f t="shared" ref="B21:B23" si="5">NPV($B$7,C21:AF21)</f>
        <v>1.2234106003495089</v>
      </c>
      <c r="C21" s="281">
        <f>IFERROR($D$2*C15,0)</f>
        <v>0.33965882400000014</v>
      </c>
      <c r="D21" s="281">
        <f t="shared" ref="D21:AF21" si="6">IFERROR($D$2*D15,0)</f>
        <v>0.28773645600000014</v>
      </c>
      <c r="E21" s="281">
        <f t="shared" si="6"/>
        <v>0.23581408800000001</v>
      </c>
      <c r="F21" s="281">
        <f t="shared" si="6"/>
        <v>0.18389171999999984</v>
      </c>
      <c r="G21" s="281">
        <f t="shared" si="6"/>
        <v>0.13196935199999973</v>
      </c>
      <c r="H21" s="281">
        <f t="shared" si="6"/>
        <v>8.0046983999999752E-2</v>
      </c>
      <c r="I21" s="281">
        <f t="shared" si="6"/>
        <v>2.8124615999999766E-2</v>
      </c>
      <c r="J21" s="281">
        <f t="shared" si="6"/>
        <v>0</v>
      </c>
      <c r="K21" s="281">
        <f t="shared" si="6"/>
        <v>0</v>
      </c>
      <c r="L21" s="281">
        <f t="shared" si="6"/>
        <v>0</v>
      </c>
      <c r="M21" s="281">
        <f t="shared" si="6"/>
        <v>0</v>
      </c>
      <c r="N21" s="281">
        <f t="shared" si="6"/>
        <v>0</v>
      </c>
      <c r="O21" s="281">
        <f t="shared" si="6"/>
        <v>0</v>
      </c>
      <c r="P21" s="281">
        <f t="shared" si="6"/>
        <v>0</v>
      </c>
      <c r="Q21" s="281">
        <f t="shared" si="6"/>
        <v>0</v>
      </c>
      <c r="R21" s="281">
        <f t="shared" si="6"/>
        <v>0</v>
      </c>
      <c r="S21" s="281">
        <f t="shared" si="6"/>
        <v>0</v>
      </c>
      <c r="T21" s="281">
        <f t="shared" si="6"/>
        <v>0</v>
      </c>
      <c r="U21" s="281">
        <f t="shared" si="6"/>
        <v>0</v>
      </c>
      <c r="V21" s="281">
        <f t="shared" si="6"/>
        <v>0</v>
      </c>
      <c r="W21" s="281">
        <f t="shared" si="6"/>
        <v>0</v>
      </c>
      <c r="X21" s="281">
        <f t="shared" si="6"/>
        <v>0</v>
      </c>
      <c r="Y21" s="281">
        <f t="shared" si="6"/>
        <v>0</v>
      </c>
      <c r="Z21" s="281">
        <f t="shared" si="6"/>
        <v>0</v>
      </c>
      <c r="AA21" s="281">
        <f t="shared" si="6"/>
        <v>0</v>
      </c>
      <c r="AB21" s="281">
        <f t="shared" si="6"/>
        <v>0</v>
      </c>
      <c r="AC21" s="281">
        <f t="shared" si="6"/>
        <v>0</v>
      </c>
      <c r="AD21" s="281">
        <f t="shared" si="6"/>
        <v>0</v>
      </c>
      <c r="AE21" s="281">
        <f t="shared" si="6"/>
        <v>0</v>
      </c>
      <c r="AF21" s="281">
        <f t="shared" si="6"/>
        <v>0</v>
      </c>
    </row>
    <row r="22" spans="1:32">
      <c r="A22" s="266" t="s">
        <v>417</v>
      </c>
      <c r="B22" s="452">
        <f t="shared" si="5"/>
        <v>0</v>
      </c>
      <c r="C22" s="281">
        <f>RAROC!E37*CreditRequest</f>
        <v>0</v>
      </c>
      <c r="D22" s="287">
        <f>IF(D10&lt;=0,0,IF(RAROC!$D$37="one time",0,RAROC!$E$37*CreditRequest))</f>
        <v>0</v>
      </c>
      <c r="E22" s="287">
        <f>IF(E10&lt;=0,0,IF(RAROC!$D$37="one time",0,RAROC!$E$37*CreditRequest))</f>
        <v>0</v>
      </c>
      <c r="F22" s="287">
        <f>IF(F10&lt;=0,0,IF(RAROC!$D$37="one time",0,RAROC!$E$37*CreditRequest))</f>
        <v>0</v>
      </c>
      <c r="G22" s="287">
        <f>IF(G10&lt;=0,0,IF(RAROC!$D$37="one time",0,RAROC!$E$37*CreditRequest))</f>
        <v>0</v>
      </c>
      <c r="H22" s="287">
        <f>IF(H10&lt;=0,0,IF(RAROC!$D$37="one time",0,RAROC!$E$37*CreditRequest))</f>
        <v>0</v>
      </c>
      <c r="I22" s="287">
        <f>IF(I10&lt;=0,0,IF(RAROC!$D$37="one time",0,RAROC!$E$37*CreditRequest))</f>
        <v>0</v>
      </c>
      <c r="J22" s="287">
        <f>IF(J10&lt;=0,0,IF(RAROC!$D$37="one time",0,RAROC!$E$37*CreditRequest))</f>
        <v>0</v>
      </c>
      <c r="K22" s="287">
        <f>IF(K10&lt;=0,0,IF(RAROC!$D$37="one time",0,RAROC!$E$37*CreditRequest))</f>
        <v>0</v>
      </c>
      <c r="L22" s="287">
        <f>IF(L10&lt;=0,0,IF(RAROC!$D$37="one time",0,RAROC!$E$37*CreditRequest))</f>
        <v>0</v>
      </c>
      <c r="M22" s="287">
        <f>IF(M10&lt;=0,0,IF(RAROC!$D$37="one time",0,RAROC!$E$37*CreditRequest))</f>
        <v>0</v>
      </c>
      <c r="N22" s="287">
        <f>IF(N10&lt;=0,0,IF(RAROC!$D$37="one time",0,RAROC!$E$37*CreditRequest))</f>
        <v>0</v>
      </c>
      <c r="O22" s="287">
        <f>IF(O10&lt;=0,0,IF(RAROC!$D$37="one time",0,RAROC!$E$37*CreditRequest))</f>
        <v>0</v>
      </c>
      <c r="P22" s="287">
        <f>IF(P10&lt;=0,0,IF(RAROC!$D$37="one time",0,RAROC!$E$37*CreditRequest))</f>
        <v>0</v>
      </c>
      <c r="Q22" s="287">
        <f>IF(Q10&lt;=0,0,IF(RAROC!$D$37="one time",0,RAROC!$E$37*CreditRequest))</f>
        <v>0</v>
      </c>
      <c r="R22" s="287">
        <f>IF(R10&lt;=0,0,IF(RAROC!$D$37="one time",0,RAROC!$E$37*CreditRequest))</f>
        <v>0</v>
      </c>
      <c r="S22" s="287">
        <f>IF(S10&lt;=0,0,IF(RAROC!$D$37="one time",0,RAROC!$E$37*CreditRequest))</f>
        <v>0</v>
      </c>
      <c r="T22" s="287">
        <f>IF(T10&lt;=0,0,IF(RAROC!$D$37="one time",0,RAROC!$E$37*CreditRequest))</f>
        <v>0</v>
      </c>
      <c r="U22" s="287">
        <f>IF(U10&lt;=0,0,IF(RAROC!$D$37="one time",0,RAROC!$E$37*CreditRequest))</f>
        <v>0</v>
      </c>
      <c r="V22" s="287">
        <f>IF(V10&lt;=0,0,IF(RAROC!$D$37="one time",0,RAROC!$E$37*CreditRequest))</f>
        <v>0</v>
      </c>
      <c r="W22" s="287">
        <f>IF(W10&lt;=0,0,IF(RAROC!$D$37="one time",0,RAROC!$E$37*CreditRequest))</f>
        <v>0</v>
      </c>
      <c r="X22" s="287">
        <f>IF(X10&lt;=0,0,IF(RAROC!$D$37="one time",0,RAROC!$E$37*CreditRequest))</f>
        <v>0</v>
      </c>
      <c r="Y22" s="287">
        <f>IF(Y10&lt;=0,0,IF(RAROC!$D$37="one time",0,RAROC!$E$37*CreditRequest))</f>
        <v>0</v>
      </c>
      <c r="Z22" s="287">
        <f>IF(Z10&lt;=0,0,IF(RAROC!$D$37="one time",0,RAROC!$E$37*CreditRequest))</f>
        <v>0</v>
      </c>
      <c r="AA22" s="287">
        <f>IF(AA10&lt;=0,0,IF(RAROC!$D$37="one time",0,RAROC!$E$37*CreditRequest))</f>
        <v>0</v>
      </c>
      <c r="AB22" s="287">
        <f>IF(AB10&lt;=0,0,IF(RAROC!$D$37="one time",0,RAROC!$E$37*CreditRequest))</f>
        <v>0</v>
      </c>
      <c r="AC22" s="287">
        <f>IF(AC10&lt;=0,0,IF(RAROC!$D$37="one time",0,RAROC!$E$37*CreditRequest))</f>
        <v>0</v>
      </c>
      <c r="AD22" s="287">
        <f>IF(AD10&lt;=0,0,IF(RAROC!$D$37="one time",0,RAROC!$E$37*CreditRequest))</f>
        <v>0</v>
      </c>
      <c r="AE22" s="287">
        <f>IF(AE10&lt;=0,0,IF(RAROC!$D$37="one time",0,RAROC!$E$37*CreditRequest))</f>
        <v>0</v>
      </c>
      <c r="AF22" s="287">
        <f>IF(AF10&lt;=0,0,IF(RAROC!$D$37="one time",0,RAROC!$E$37*CreditRequest))</f>
        <v>0</v>
      </c>
    </row>
    <row r="23" spans="1:32">
      <c r="A23" s="266" t="s">
        <v>3</v>
      </c>
      <c r="B23" s="452">
        <f t="shared" si="5"/>
        <v>4.4036989312228849</v>
      </c>
      <c r="C23" s="281">
        <f>C38*$B$6</f>
        <v>1.0605061700644092</v>
      </c>
      <c r="D23" s="281">
        <f t="shared" ref="D23:AF23" si="7">D38*$B$6</f>
        <v>1.1187277760910992</v>
      </c>
      <c r="E23" s="281">
        <f t="shared" si="7"/>
        <v>0.93299284117217429</v>
      </c>
      <c r="F23" s="281">
        <f t="shared" si="7"/>
        <v>0.7170737906787239</v>
      </c>
      <c r="G23" s="281">
        <f t="shared" si="7"/>
        <v>0.50353205430026693</v>
      </c>
      <c r="H23" s="281">
        <f t="shared" si="7"/>
        <v>0.29879997823942273</v>
      </c>
      <c r="I23" s="281">
        <f t="shared" si="7"/>
        <v>1.9136047049599844E-3</v>
      </c>
      <c r="J23" s="281">
        <f t="shared" si="7"/>
        <v>0</v>
      </c>
      <c r="K23" s="281">
        <f t="shared" si="7"/>
        <v>0</v>
      </c>
      <c r="L23" s="281">
        <f t="shared" si="7"/>
        <v>0</v>
      </c>
      <c r="M23" s="281">
        <f t="shared" si="7"/>
        <v>0</v>
      </c>
      <c r="N23" s="281">
        <f t="shared" si="7"/>
        <v>0</v>
      </c>
      <c r="O23" s="281">
        <f t="shared" si="7"/>
        <v>0</v>
      </c>
      <c r="P23" s="281">
        <f t="shared" si="7"/>
        <v>0</v>
      </c>
      <c r="Q23" s="281">
        <f t="shared" si="7"/>
        <v>0</v>
      </c>
      <c r="R23" s="281">
        <f t="shared" si="7"/>
        <v>0</v>
      </c>
      <c r="S23" s="281">
        <f t="shared" si="7"/>
        <v>0</v>
      </c>
      <c r="T23" s="281">
        <f t="shared" si="7"/>
        <v>0</v>
      </c>
      <c r="U23" s="281">
        <f t="shared" si="7"/>
        <v>0</v>
      </c>
      <c r="V23" s="281">
        <f t="shared" si="7"/>
        <v>0</v>
      </c>
      <c r="W23" s="281">
        <f t="shared" si="7"/>
        <v>0</v>
      </c>
      <c r="X23" s="281">
        <f t="shared" si="7"/>
        <v>0</v>
      </c>
      <c r="Y23" s="281">
        <f t="shared" si="7"/>
        <v>0</v>
      </c>
      <c r="Z23" s="281">
        <f t="shared" si="7"/>
        <v>0</v>
      </c>
      <c r="AA23" s="281">
        <f t="shared" si="7"/>
        <v>0</v>
      </c>
      <c r="AB23" s="281">
        <f t="shared" si="7"/>
        <v>0</v>
      </c>
      <c r="AC23" s="281">
        <f t="shared" si="7"/>
        <v>0</v>
      </c>
      <c r="AD23" s="281">
        <f t="shared" si="7"/>
        <v>0</v>
      </c>
      <c r="AE23" s="281">
        <f t="shared" si="7"/>
        <v>0</v>
      </c>
      <c r="AF23" s="281">
        <f t="shared" si="7"/>
        <v>0</v>
      </c>
    </row>
    <row r="24" spans="1:32">
      <c r="A24" s="266" t="s">
        <v>295</v>
      </c>
      <c r="B24" s="457">
        <f>B29/(B25*B26*B10)</f>
        <v>4.2154933687061948E-2</v>
      </c>
      <c r="C24" s="410">
        <f t="shared" ref="C24:AF24" si="8">IF(C10&gt;0,IFERROR(VLOOKUP($D$1,PDmatrix,C9+1,FALSE),0),0)</f>
        <v>3.0154647600000011E-2</v>
      </c>
      <c r="D24" s="410">
        <f t="shared" si="8"/>
        <v>4.805820036571324E-2</v>
      </c>
      <c r="E24" s="410">
        <f t="shared" si="8"/>
        <v>4.9891961866139513E-2</v>
      </c>
      <c r="F24" s="410">
        <f t="shared" si="8"/>
        <v>4.8360992201620108E-2</v>
      </c>
      <c r="G24" s="410">
        <f t="shared" si="8"/>
        <v>4.6159054946813237E-2</v>
      </c>
      <c r="H24" s="410">
        <f t="shared" si="8"/>
        <v>4.4046316415830213E-2</v>
      </c>
      <c r="I24" s="410">
        <f t="shared" si="8"/>
        <v>4.2241668468997184E-2</v>
      </c>
      <c r="J24" s="410">
        <f t="shared" si="8"/>
        <v>0</v>
      </c>
      <c r="K24" s="410">
        <f t="shared" si="8"/>
        <v>0</v>
      </c>
      <c r="L24" s="410">
        <f t="shared" si="8"/>
        <v>0</v>
      </c>
      <c r="M24" s="410">
        <f t="shared" si="8"/>
        <v>0</v>
      </c>
      <c r="N24" s="410">
        <f t="shared" si="8"/>
        <v>0</v>
      </c>
      <c r="O24" s="410">
        <f t="shared" si="8"/>
        <v>0</v>
      </c>
      <c r="P24" s="410">
        <f t="shared" si="8"/>
        <v>0</v>
      </c>
      <c r="Q24" s="410">
        <f t="shared" si="8"/>
        <v>0</v>
      </c>
      <c r="R24" s="410">
        <f t="shared" si="8"/>
        <v>0</v>
      </c>
      <c r="S24" s="410">
        <f t="shared" si="8"/>
        <v>0</v>
      </c>
      <c r="T24" s="410">
        <f t="shared" si="8"/>
        <v>0</v>
      </c>
      <c r="U24" s="410">
        <f t="shared" si="8"/>
        <v>0</v>
      </c>
      <c r="V24" s="410">
        <f t="shared" si="8"/>
        <v>0</v>
      </c>
      <c r="W24" s="410">
        <f t="shared" si="8"/>
        <v>0</v>
      </c>
      <c r="X24" s="410">
        <f t="shared" si="8"/>
        <v>0</v>
      </c>
      <c r="Y24" s="410">
        <f t="shared" si="8"/>
        <v>0</v>
      </c>
      <c r="Z24" s="410">
        <f t="shared" si="8"/>
        <v>0</v>
      </c>
      <c r="AA24" s="410">
        <f t="shared" si="8"/>
        <v>0</v>
      </c>
      <c r="AB24" s="410">
        <f t="shared" si="8"/>
        <v>0</v>
      </c>
      <c r="AC24" s="410">
        <f t="shared" si="8"/>
        <v>0</v>
      </c>
      <c r="AD24" s="410">
        <f t="shared" si="8"/>
        <v>0</v>
      </c>
      <c r="AE24" s="410">
        <f t="shared" si="8"/>
        <v>0</v>
      </c>
      <c r="AF24" s="410">
        <f t="shared" si="8"/>
        <v>0</v>
      </c>
    </row>
    <row r="25" spans="1:32">
      <c r="A25" s="266" t="s">
        <v>20</v>
      </c>
      <c r="B25" s="458">
        <f>C25</f>
        <v>1.03</v>
      </c>
      <c r="C25" s="275">
        <f>IF(D10&gt;0,VLOOKUP(Product,EAD!$E:$F,2,FALSE),0)</f>
        <v>1.03</v>
      </c>
      <c r="D25" s="275">
        <f>IF(E10&gt;0,VLOOKUP(Product,EAD!$E:$F,2,FALSE),0)</f>
        <v>1.03</v>
      </c>
      <c r="E25" s="275">
        <f>IF(F10&gt;0,VLOOKUP(Product,EAD!$E:$F,2,FALSE),0)</f>
        <v>1.03</v>
      </c>
      <c r="F25" s="275">
        <f>IF(G10&gt;0,VLOOKUP(Product,EAD!$E:$F,2,FALSE),0)</f>
        <v>1.03</v>
      </c>
      <c r="G25" s="275">
        <f>IF(H10&gt;0,VLOOKUP(Product,EAD!$E:$F,2,FALSE),0)</f>
        <v>1.03</v>
      </c>
      <c r="H25" s="275">
        <f>IF(I10&gt;0,VLOOKUP(Product,EAD!$E:$F,2,FALSE),0)</f>
        <v>1.03</v>
      </c>
      <c r="I25" s="275">
        <f>IF(J10&gt;0,VLOOKUP(Product,EAD!$E:$F,2,FALSE),0)</f>
        <v>0</v>
      </c>
      <c r="J25" s="275">
        <f>IF(K10&gt;0,VLOOKUP(Product,EAD!$E:$F,2,FALSE),0)</f>
        <v>0</v>
      </c>
      <c r="K25" s="275">
        <f>IF(L10&gt;0,VLOOKUP(Product,EAD!$E:$F,2,FALSE),0)</f>
        <v>0</v>
      </c>
      <c r="L25" s="275">
        <f>IF(M10&gt;0,VLOOKUP(Product,EAD!$E:$F,2,FALSE),0)</f>
        <v>0</v>
      </c>
      <c r="M25" s="275">
        <f>IF(N10&gt;0,VLOOKUP(Product,EAD!$E:$F,2,FALSE),0)</f>
        <v>0</v>
      </c>
      <c r="N25" s="275">
        <f>IF(O10&gt;0,VLOOKUP(Product,EAD!$E:$F,2,FALSE),0)</f>
        <v>0</v>
      </c>
      <c r="O25" s="275">
        <f>IF(P10&gt;0,VLOOKUP(Product,EAD!$E:$F,2,FALSE),0)</f>
        <v>0</v>
      </c>
      <c r="P25" s="275">
        <f>IF(Q10&gt;0,VLOOKUP(Product,EAD!$E:$F,2,FALSE),0)</f>
        <v>0</v>
      </c>
      <c r="Q25" s="275">
        <f>IF(R10&gt;0,VLOOKUP(Product,EAD!$E:$F,2,FALSE),0)</f>
        <v>0</v>
      </c>
      <c r="R25" s="275">
        <f>IF(S10&gt;0,VLOOKUP(Product,EAD!$E:$F,2,FALSE),0)</f>
        <v>0</v>
      </c>
      <c r="S25" s="275">
        <f>IF(T10&gt;0,VLOOKUP(Product,EAD!$E:$F,2,FALSE),0)</f>
        <v>0</v>
      </c>
      <c r="T25" s="275">
        <f>IF(U10&gt;0,VLOOKUP(Product,EAD!$E:$F,2,FALSE),0)</f>
        <v>0</v>
      </c>
      <c r="U25" s="275">
        <f>IF(V10&gt;0,VLOOKUP(Product,EAD!$E:$F,2,FALSE),0)</f>
        <v>0</v>
      </c>
      <c r="V25" s="275">
        <f>IF(W10&gt;0,VLOOKUP(Product,EAD!$E:$F,2,FALSE),0)</f>
        <v>0</v>
      </c>
      <c r="W25" s="275">
        <f>IF(X10&gt;0,VLOOKUP(Product,EAD!$E:$F,2,FALSE),0)</f>
        <v>0</v>
      </c>
      <c r="X25" s="275">
        <f>IF(Y10&gt;0,VLOOKUP(Product,EAD!$E:$F,2,FALSE),0)</f>
        <v>0</v>
      </c>
      <c r="Y25" s="275">
        <f>IF(Z10&gt;0,VLOOKUP(Product,EAD!$E:$F,2,FALSE),0)</f>
        <v>0</v>
      </c>
      <c r="Z25" s="275">
        <f>IF(AA10&gt;0,VLOOKUP(Product,EAD!$E:$F,2,FALSE),0)</f>
        <v>0</v>
      </c>
      <c r="AA25" s="275">
        <f>IF(AB10&gt;0,VLOOKUP(Product,EAD!$E:$F,2,FALSE),0)</f>
        <v>0</v>
      </c>
      <c r="AB25" s="275">
        <f>IF(AC10&gt;0,VLOOKUP(Product,EAD!$E:$F,2,FALSE),0)</f>
        <v>0</v>
      </c>
      <c r="AC25" s="275">
        <f>IF(AD10&gt;0,VLOOKUP(Product,EAD!$E:$F,2,FALSE),0)</f>
        <v>0</v>
      </c>
      <c r="AD25" s="275">
        <f>IF(AE10&gt;0,VLOOKUP(Product,EAD!$E:$F,2,FALSE),0)</f>
        <v>0</v>
      </c>
      <c r="AE25" s="275">
        <f>IF(AF10&gt;0,VLOOKUP(Product,EAD!$E:$F,2,FALSE),0)</f>
        <v>0</v>
      </c>
      <c r="AF25" s="275">
        <f>IF(AG10&gt;0,VLOOKUP(Product,EAD!$E:$F,2,FALSE),0)</f>
        <v>0</v>
      </c>
    </row>
    <row r="26" spans="1:32">
      <c r="A26" s="266" t="s">
        <v>37</v>
      </c>
      <c r="B26" s="459">
        <f>C26</f>
        <v>1</v>
      </c>
      <c r="C26" s="275">
        <f>IF(C10&gt;0,MAX(LGD!$B$21:$B$22),0)</f>
        <v>1</v>
      </c>
      <c r="D26" s="275">
        <f>IF(D10&gt;0,MAX(LGD!$B$21:$B$22),0)</f>
        <v>1</v>
      </c>
      <c r="E26" s="275">
        <f>IF(E10&gt;0,MAX(LGD!$B$21:$B$22),0)</f>
        <v>1</v>
      </c>
      <c r="F26" s="275">
        <f>IF(F10&gt;0,MAX(LGD!$B$21:$B$22),0)</f>
        <v>1</v>
      </c>
      <c r="G26" s="275">
        <f>IF(G10&gt;0,MAX(LGD!$B$21:$B$22),0)</f>
        <v>1</v>
      </c>
      <c r="H26" s="275">
        <f>IF(H10&gt;0,MAX(LGD!$B$21:$B$22),0)</f>
        <v>1</v>
      </c>
      <c r="I26" s="275">
        <f>IF(I10&gt;0,MAX(LGD!$B$21:$B$22),0)</f>
        <v>1</v>
      </c>
      <c r="J26" s="275">
        <f>IF(J10&gt;0,MAX(LGD!$B$21:$B$22),0)</f>
        <v>0</v>
      </c>
      <c r="K26" s="275">
        <f>IF(K10&gt;0,MAX(LGD!$B$21:$B$22),0)</f>
        <v>0</v>
      </c>
      <c r="L26" s="275">
        <f>IF(L10&gt;0,MAX(LGD!$B$21:$B$22),0)</f>
        <v>0</v>
      </c>
      <c r="M26" s="275">
        <f>IF(M10&gt;0,MAX(LGD!$B$21:$B$22),0)</f>
        <v>0</v>
      </c>
      <c r="N26" s="275">
        <f>IF(N10&gt;0,MAX(LGD!$B$21:$B$22),0)</f>
        <v>0</v>
      </c>
      <c r="O26" s="275">
        <f>IF(O10&gt;0,MAX(LGD!$B$21:$B$22),0)</f>
        <v>0</v>
      </c>
      <c r="P26" s="275">
        <f>IF(P10&gt;0,MAX(LGD!$B$21:$B$22),0)</f>
        <v>0</v>
      </c>
      <c r="Q26" s="275">
        <f>IF(Q10&gt;0,MAX(LGD!$B$21:$B$22),0)</f>
        <v>0</v>
      </c>
      <c r="R26" s="275">
        <f>IF(R10&gt;0,MAX(LGD!$B$21:$B$22),0)</f>
        <v>0</v>
      </c>
      <c r="S26" s="275">
        <f>IF(S10&gt;0,MAX(LGD!$B$21:$B$22),0)</f>
        <v>0</v>
      </c>
      <c r="T26" s="275">
        <f>IF(T10&gt;0,MAX(LGD!$B$21:$B$22),0)</f>
        <v>0</v>
      </c>
      <c r="U26" s="275">
        <f>IF(U10&gt;0,MAX(LGD!$B$21:$B$22),0)</f>
        <v>0</v>
      </c>
      <c r="V26" s="275">
        <f>IF(V10&gt;0,MAX(LGD!$B$21:$B$22),0)</f>
        <v>0</v>
      </c>
      <c r="W26" s="275">
        <f>IF(W10&gt;0,MAX(LGD!$B$21:$B$22),0)</f>
        <v>0</v>
      </c>
      <c r="X26" s="275">
        <f>IF(X10&gt;0,MAX(LGD!$B$21:$B$22),0)</f>
        <v>0</v>
      </c>
      <c r="Y26" s="275">
        <f>IF(Y10&gt;0,MAX(LGD!$B$21:$B$22),0)</f>
        <v>0</v>
      </c>
      <c r="Z26" s="275">
        <f>IF(Z10&gt;0,MAX(LGD!$B$21:$B$22),0)</f>
        <v>0</v>
      </c>
      <c r="AA26" s="275">
        <f>IF(AA10&gt;0,MAX(LGD!$B$21:$B$22),0)</f>
        <v>0</v>
      </c>
      <c r="AB26" s="275">
        <f>IF(AB10&gt;0,MAX(LGD!$B$21:$B$22),0)</f>
        <v>0</v>
      </c>
      <c r="AC26" s="275">
        <f>IF(AC10&gt;0,MAX(LGD!$B$21:$B$22),0)</f>
        <v>0</v>
      </c>
      <c r="AD26" s="275">
        <f>IF(AD10&gt;0,MAX(LGD!$B$21:$B$22),0)</f>
        <v>0</v>
      </c>
      <c r="AE26" s="275">
        <f>IF(AE10&gt;0,MAX(LGD!$B$21:$B$22),0)</f>
        <v>0</v>
      </c>
      <c r="AF26" s="275">
        <f>IF(AF10&gt;0,MAX(LGD!$B$21:$B$22),0)</f>
        <v>0</v>
      </c>
    </row>
    <row r="27" spans="1:32">
      <c r="A27" s="266" t="s">
        <v>419</v>
      </c>
      <c r="B27" s="460">
        <f>NPV($B$7,C27:AF27)</f>
        <v>1009.81301299898</v>
      </c>
      <c r="C27" s="387">
        <f t="shared" ref="C27:AF27" si="9">C10*C26</f>
        <v>280.35714285714295</v>
      </c>
      <c r="D27" s="387">
        <f t="shared" si="9"/>
        <v>237.50000000000014</v>
      </c>
      <c r="E27" s="387">
        <f>E10*E26</f>
        <v>194.64285714285714</v>
      </c>
      <c r="F27" s="387">
        <f t="shared" si="9"/>
        <v>151.78571428571414</v>
      </c>
      <c r="G27" s="387">
        <f t="shared" si="9"/>
        <v>108.92857142857117</v>
      </c>
      <c r="H27" s="387">
        <f t="shared" si="9"/>
        <v>66.07142857142837</v>
      </c>
      <c r="I27" s="387">
        <f t="shared" si="9"/>
        <v>23.21428571428552</v>
      </c>
      <c r="J27" s="387">
        <f t="shared" si="9"/>
        <v>0</v>
      </c>
      <c r="K27" s="387">
        <f t="shared" si="9"/>
        <v>0</v>
      </c>
      <c r="L27" s="387">
        <f t="shared" si="9"/>
        <v>0</v>
      </c>
      <c r="M27" s="387">
        <f t="shared" si="9"/>
        <v>0</v>
      </c>
      <c r="N27" s="387">
        <f t="shared" si="9"/>
        <v>0</v>
      </c>
      <c r="O27" s="387">
        <f t="shared" si="9"/>
        <v>0</v>
      </c>
      <c r="P27" s="387">
        <f t="shared" si="9"/>
        <v>0</v>
      </c>
      <c r="Q27" s="387">
        <f t="shared" si="9"/>
        <v>0</v>
      </c>
      <c r="R27" s="387">
        <f t="shared" si="9"/>
        <v>0</v>
      </c>
      <c r="S27" s="387">
        <f t="shared" si="9"/>
        <v>0</v>
      </c>
      <c r="T27" s="387">
        <f t="shared" si="9"/>
        <v>0</v>
      </c>
      <c r="U27" s="387">
        <f t="shared" si="9"/>
        <v>0</v>
      </c>
      <c r="V27" s="387">
        <f t="shared" si="9"/>
        <v>0</v>
      </c>
      <c r="W27" s="387">
        <f t="shared" si="9"/>
        <v>0</v>
      </c>
      <c r="X27" s="387">
        <f t="shared" si="9"/>
        <v>0</v>
      </c>
      <c r="Y27" s="387">
        <f t="shared" si="9"/>
        <v>0</v>
      </c>
      <c r="Z27" s="387">
        <f t="shared" si="9"/>
        <v>0</v>
      </c>
      <c r="AA27" s="387">
        <f t="shared" si="9"/>
        <v>0</v>
      </c>
      <c r="AB27" s="387">
        <f t="shared" si="9"/>
        <v>0</v>
      </c>
      <c r="AC27" s="387">
        <f t="shared" si="9"/>
        <v>0</v>
      </c>
      <c r="AD27" s="387">
        <f t="shared" si="9"/>
        <v>0</v>
      </c>
      <c r="AE27" s="387">
        <f t="shared" si="9"/>
        <v>0</v>
      </c>
      <c r="AF27" s="387">
        <f t="shared" si="9"/>
        <v>0</v>
      </c>
    </row>
    <row r="28" spans="1:32">
      <c r="A28" s="266" t="s">
        <v>375</v>
      </c>
      <c r="B28" s="460">
        <f>NPV($B$7,C28:AF28)</f>
        <v>43.845658617283355</v>
      </c>
      <c r="C28" s="387">
        <f>C29</f>
        <v>8.7076929703500063</v>
      </c>
      <c r="D28" s="387">
        <f>D29</f>
        <v>11.756237264462609</v>
      </c>
      <c r="E28" s="387">
        <f t="shared" ref="E28:AF28" si="10">E29</f>
        <v>10.002447426270505</v>
      </c>
      <c r="F28" s="387">
        <f t="shared" si="10"/>
        <v>7.5607229772354225</v>
      </c>
      <c r="G28" s="387">
        <f t="shared" si="10"/>
        <v>5.1788811112647659</v>
      </c>
      <c r="H28" s="387">
        <f t="shared" si="10"/>
        <v>2.9975091403701506</v>
      </c>
      <c r="I28" s="387">
        <f t="shared" si="10"/>
        <v>0</v>
      </c>
      <c r="J28" s="387">
        <f t="shared" si="10"/>
        <v>0</v>
      </c>
      <c r="K28" s="387">
        <f t="shared" si="10"/>
        <v>0</v>
      </c>
      <c r="L28" s="387">
        <f t="shared" si="10"/>
        <v>0</v>
      </c>
      <c r="M28" s="387">
        <f t="shared" si="10"/>
        <v>0</v>
      </c>
      <c r="N28" s="387">
        <f t="shared" si="10"/>
        <v>0</v>
      </c>
      <c r="O28" s="387">
        <f t="shared" si="10"/>
        <v>0</v>
      </c>
      <c r="P28" s="387">
        <f t="shared" si="10"/>
        <v>0</v>
      </c>
      <c r="Q28" s="387">
        <f t="shared" si="10"/>
        <v>0</v>
      </c>
      <c r="R28" s="387">
        <f t="shared" si="10"/>
        <v>0</v>
      </c>
      <c r="S28" s="387">
        <f t="shared" si="10"/>
        <v>0</v>
      </c>
      <c r="T28" s="387">
        <f t="shared" si="10"/>
        <v>0</v>
      </c>
      <c r="U28" s="387">
        <f t="shared" si="10"/>
        <v>0</v>
      </c>
      <c r="V28" s="387">
        <f t="shared" si="10"/>
        <v>0</v>
      </c>
      <c r="W28" s="387">
        <f t="shared" si="10"/>
        <v>0</v>
      </c>
      <c r="X28" s="387">
        <f t="shared" si="10"/>
        <v>0</v>
      </c>
      <c r="Y28" s="387">
        <f t="shared" si="10"/>
        <v>0</v>
      </c>
      <c r="Z28" s="387">
        <f t="shared" si="10"/>
        <v>0</v>
      </c>
      <c r="AA28" s="387">
        <f t="shared" si="10"/>
        <v>0</v>
      </c>
      <c r="AB28" s="387">
        <f t="shared" si="10"/>
        <v>0</v>
      </c>
      <c r="AC28" s="387">
        <f t="shared" si="10"/>
        <v>0</v>
      </c>
      <c r="AD28" s="387">
        <f t="shared" si="10"/>
        <v>0</v>
      </c>
      <c r="AE28" s="387">
        <f t="shared" si="10"/>
        <v>0</v>
      </c>
      <c r="AF28" s="387">
        <f t="shared" si="10"/>
        <v>0</v>
      </c>
    </row>
    <row r="29" spans="1:32">
      <c r="A29" s="266" t="s">
        <v>374</v>
      </c>
      <c r="B29" s="460">
        <f>NPV($B$7,C29:AF29)</f>
        <v>43.845658617283355</v>
      </c>
      <c r="C29" s="387">
        <f>C24*C25*C26*C10</f>
        <v>8.7076929703500063</v>
      </c>
      <c r="D29" s="387">
        <f t="shared" ref="D29:AF29" si="11">D24*D25*D26*D10</f>
        <v>11.756237264462609</v>
      </c>
      <c r="E29" s="387">
        <f t="shared" si="11"/>
        <v>10.002447426270505</v>
      </c>
      <c r="F29" s="387">
        <f t="shared" si="11"/>
        <v>7.5607229772354225</v>
      </c>
      <c r="G29" s="387">
        <f t="shared" si="11"/>
        <v>5.1788811112647659</v>
      </c>
      <c r="H29" s="387">
        <f t="shared" si="11"/>
        <v>2.9975091403701506</v>
      </c>
      <c r="I29" s="387">
        <f t="shared" si="11"/>
        <v>0</v>
      </c>
      <c r="J29" s="387">
        <f t="shared" si="11"/>
        <v>0</v>
      </c>
      <c r="K29" s="387">
        <f t="shared" si="11"/>
        <v>0</v>
      </c>
      <c r="L29" s="387">
        <f t="shared" si="11"/>
        <v>0</v>
      </c>
      <c r="M29" s="387">
        <f t="shared" si="11"/>
        <v>0</v>
      </c>
      <c r="N29" s="387">
        <f t="shared" si="11"/>
        <v>0</v>
      </c>
      <c r="O29" s="387">
        <f t="shared" si="11"/>
        <v>0</v>
      </c>
      <c r="P29" s="387">
        <f t="shared" si="11"/>
        <v>0</v>
      </c>
      <c r="Q29" s="387">
        <f t="shared" si="11"/>
        <v>0</v>
      </c>
      <c r="R29" s="387">
        <f t="shared" si="11"/>
        <v>0</v>
      </c>
      <c r="S29" s="387">
        <f t="shared" si="11"/>
        <v>0</v>
      </c>
      <c r="T29" s="387">
        <f t="shared" si="11"/>
        <v>0</v>
      </c>
      <c r="U29" s="387">
        <f t="shared" si="11"/>
        <v>0</v>
      </c>
      <c r="V29" s="387">
        <f t="shared" si="11"/>
        <v>0</v>
      </c>
      <c r="W29" s="387">
        <f t="shared" si="11"/>
        <v>0</v>
      </c>
      <c r="X29" s="387">
        <f t="shared" si="11"/>
        <v>0</v>
      </c>
      <c r="Y29" s="387">
        <f t="shared" si="11"/>
        <v>0</v>
      </c>
      <c r="Z29" s="387">
        <f t="shared" si="11"/>
        <v>0</v>
      </c>
      <c r="AA29" s="387">
        <f t="shared" si="11"/>
        <v>0</v>
      </c>
      <c r="AB29" s="387">
        <f t="shared" si="11"/>
        <v>0</v>
      </c>
      <c r="AC29" s="387">
        <f t="shared" si="11"/>
        <v>0</v>
      </c>
      <c r="AD29" s="387">
        <f t="shared" si="11"/>
        <v>0</v>
      </c>
      <c r="AE29" s="387">
        <f t="shared" si="11"/>
        <v>0</v>
      </c>
      <c r="AF29" s="387">
        <f t="shared" si="11"/>
        <v>0</v>
      </c>
    </row>
    <row r="30" spans="1:32" s="470" customFormat="1">
      <c r="A30" s="466" t="s">
        <v>373</v>
      </c>
      <c r="B30" s="472">
        <f t="shared" ref="B30" si="12">NPV($B$7,D30:AF30)+C30</f>
        <v>0</v>
      </c>
      <c r="C30" s="472"/>
      <c r="D30" s="472"/>
      <c r="E30" s="472"/>
      <c r="F30" s="472"/>
      <c r="G30" s="472"/>
      <c r="H30" s="472"/>
      <c r="I30" s="472"/>
      <c r="J30" s="472"/>
      <c r="K30" s="472"/>
      <c r="L30" s="472"/>
      <c r="M30" s="472"/>
      <c r="N30" s="472"/>
      <c r="O30" s="472"/>
      <c r="P30" s="472"/>
      <c r="Q30" s="472"/>
      <c r="R30" s="472"/>
      <c r="S30" s="472"/>
      <c r="T30" s="472"/>
      <c r="U30" s="472"/>
      <c r="V30" s="472"/>
      <c r="W30" s="472"/>
      <c r="X30" s="472"/>
      <c r="Y30" s="472"/>
      <c r="Z30" s="472"/>
      <c r="AA30" s="472"/>
      <c r="AB30" s="472"/>
      <c r="AC30" s="472"/>
      <c r="AD30" s="472"/>
      <c r="AE30" s="472"/>
      <c r="AF30" s="472"/>
    </row>
    <row r="31" spans="1:32">
      <c r="A31" s="266" t="s">
        <v>482</v>
      </c>
      <c r="B31" s="460">
        <f>NPV($B$7,C31:AF31)</f>
        <v>-46.386970818062188</v>
      </c>
      <c r="C31" s="387">
        <f>C15+C23-C17-C22-C28-C21-C20</f>
        <v>-9.5753491957141676</v>
      </c>
      <c r="D31" s="387">
        <f>D15+D23-D17-D22-D28-D21-D20</f>
        <v>-12.270920944371507</v>
      </c>
      <c r="E31" s="387">
        <f t="shared" ref="E31:AF31" si="13">E15+E23-E17-E22-E28-E21-E20</f>
        <v>-10.408115101669758</v>
      </c>
      <c r="F31" s="387">
        <f t="shared" si="13"/>
        <v>-7.8875587636995546</v>
      </c>
      <c r="G31" s="387">
        <f t="shared" si="13"/>
        <v>-5.4245076946787822</v>
      </c>
      <c r="H31" s="387">
        <f t="shared" si="13"/>
        <v>-3.1531168604164406</v>
      </c>
      <c r="I31" s="387">
        <f t="shared" si="13"/>
        <v>-0.15774315415218146</v>
      </c>
      <c r="J31" s="387">
        <f t="shared" si="13"/>
        <v>0</v>
      </c>
      <c r="K31" s="387">
        <f t="shared" si="13"/>
        <v>0</v>
      </c>
      <c r="L31" s="387">
        <f t="shared" si="13"/>
        <v>0</v>
      </c>
      <c r="M31" s="387">
        <f t="shared" si="13"/>
        <v>0</v>
      </c>
      <c r="N31" s="387">
        <f t="shared" si="13"/>
        <v>0</v>
      </c>
      <c r="O31" s="387">
        <f t="shared" si="13"/>
        <v>0</v>
      </c>
      <c r="P31" s="387">
        <f t="shared" si="13"/>
        <v>0</v>
      </c>
      <c r="Q31" s="387">
        <f t="shared" si="13"/>
        <v>0</v>
      </c>
      <c r="R31" s="387">
        <f t="shared" si="13"/>
        <v>0</v>
      </c>
      <c r="S31" s="387">
        <f t="shared" si="13"/>
        <v>0</v>
      </c>
      <c r="T31" s="387">
        <f t="shared" si="13"/>
        <v>0</v>
      </c>
      <c r="U31" s="387">
        <f t="shared" si="13"/>
        <v>0</v>
      </c>
      <c r="V31" s="387">
        <f t="shared" si="13"/>
        <v>0</v>
      </c>
      <c r="W31" s="387">
        <f t="shared" si="13"/>
        <v>0</v>
      </c>
      <c r="X31" s="387">
        <f t="shared" si="13"/>
        <v>0</v>
      </c>
      <c r="Y31" s="387">
        <f t="shared" si="13"/>
        <v>0</v>
      </c>
      <c r="Z31" s="387">
        <f t="shared" si="13"/>
        <v>0</v>
      </c>
      <c r="AA31" s="387">
        <f t="shared" si="13"/>
        <v>0</v>
      </c>
      <c r="AB31" s="387">
        <f t="shared" si="13"/>
        <v>0</v>
      </c>
      <c r="AC31" s="387">
        <f t="shared" si="13"/>
        <v>0</v>
      </c>
      <c r="AD31" s="387">
        <f t="shared" si="13"/>
        <v>0</v>
      </c>
      <c r="AE31" s="387">
        <f t="shared" si="13"/>
        <v>0</v>
      </c>
      <c r="AF31" s="387">
        <f t="shared" si="13"/>
        <v>0</v>
      </c>
    </row>
    <row r="32" spans="1:32">
      <c r="A32" s="445" t="s">
        <v>372</v>
      </c>
      <c r="B32" s="446">
        <f>NPV($B$7,C32:AF32)</f>
        <v>-46.386970818062188</v>
      </c>
      <c r="C32" s="387">
        <f>IF(C31&lt;0,C31,C31*(1-$B$1))</f>
        <v>-9.5753491957141676</v>
      </c>
      <c r="D32" s="387">
        <f>IF(D31&lt;0,D31,D31*(1-$B$1))</f>
        <v>-12.270920944371507</v>
      </c>
      <c r="E32" s="387">
        <f t="shared" ref="E32:AF32" si="14">IF(E31&lt;0,E31,E31*(1-$B$1))</f>
        <v>-10.408115101669758</v>
      </c>
      <c r="F32" s="387">
        <f t="shared" si="14"/>
        <v>-7.8875587636995546</v>
      </c>
      <c r="G32" s="387">
        <f t="shared" si="14"/>
        <v>-5.4245076946787822</v>
      </c>
      <c r="H32" s="387">
        <f t="shared" si="14"/>
        <v>-3.1531168604164406</v>
      </c>
      <c r="I32" s="387">
        <f t="shared" si="14"/>
        <v>-0.15774315415218146</v>
      </c>
      <c r="J32" s="387">
        <f t="shared" si="14"/>
        <v>0</v>
      </c>
      <c r="K32" s="387">
        <f t="shared" si="14"/>
        <v>0</v>
      </c>
      <c r="L32" s="387">
        <f t="shared" si="14"/>
        <v>0</v>
      </c>
      <c r="M32" s="387">
        <f t="shared" si="14"/>
        <v>0</v>
      </c>
      <c r="N32" s="387">
        <f t="shared" si="14"/>
        <v>0</v>
      </c>
      <c r="O32" s="387">
        <f t="shared" si="14"/>
        <v>0</v>
      </c>
      <c r="P32" s="387">
        <f t="shared" si="14"/>
        <v>0</v>
      </c>
      <c r="Q32" s="387">
        <f t="shared" si="14"/>
        <v>0</v>
      </c>
      <c r="R32" s="387">
        <f t="shared" si="14"/>
        <v>0</v>
      </c>
      <c r="S32" s="387">
        <f t="shared" si="14"/>
        <v>0</v>
      </c>
      <c r="T32" s="387">
        <f t="shared" si="14"/>
        <v>0</v>
      </c>
      <c r="U32" s="387">
        <f t="shared" si="14"/>
        <v>0</v>
      </c>
      <c r="V32" s="387">
        <f t="shared" si="14"/>
        <v>0</v>
      </c>
      <c r="W32" s="387">
        <f t="shared" si="14"/>
        <v>0</v>
      </c>
      <c r="X32" s="387">
        <f t="shared" si="14"/>
        <v>0</v>
      </c>
      <c r="Y32" s="387">
        <f t="shared" si="14"/>
        <v>0</v>
      </c>
      <c r="Z32" s="387">
        <f t="shared" si="14"/>
        <v>0</v>
      </c>
      <c r="AA32" s="387">
        <f t="shared" si="14"/>
        <v>0</v>
      </c>
      <c r="AB32" s="387">
        <f t="shared" si="14"/>
        <v>0</v>
      </c>
      <c r="AC32" s="387">
        <f t="shared" si="14"/>
        <v>0</v>
      </c>
      <c r="AD32" s="387">
        <f t="shared" si="14"/>
        <v>0</v>
      </c>
      <c r="AE32" s="387">
        <f t="shared" si="14"/>
        <v>0</v>
      </c>
      <c r="AF32" s="387">
        <f t="shared" si="14"/>
        <v>0</v>
      </c>
    </row>
    <row r="33" spans="1:32">
      <c r="A33" s="266" t="s">
        <v>493</v>
      </c>
      <c r="B33" s="460">
        <f>NPV($B$7,C33:AF33)</f>
        <v>-2.5413122007788367</v>
      </c>
      <c r="C33" s="387">
        <f>C31+C29</f>
        <v>-0.86765622536416132</v>
      </c>
      <c r="D33" s="387">
        <f t="shared" ref="D33:AF33" si="15">D31+D29</f>
        <v>-0.51468367990889874</v>
      </c>
      <c r="E33" s="387">
        <f t="shared" si="15"/>
        <v>-0.4056676753992523</v>
      </c>
      <c r="F33" s="387">
        <f t="shared" si="15"/>
        <v>-0.32683578646413203</v>
      </c>
      <c r="G33" s="387">
        <f t="shared" si="15"/>
        <v>-0.24562658341401633</v>
      </c>
      <c r="H33" s="387">
        <f t="shared" si="15"/>
        <v>-0.15560772004628998</v>
      </c>
      <c r="I33" s="387">
        <f t="shared" si="15"/>
        <v>-0.15774315415218146</v>
      </c>
      <c r="J33" s="387">
        <f t="shared" si="15"/>
        <v>0</v>
      </c>
      <c r="K33" s="387">
        <f t="shared" si="15"/>
        <v>0</v>
      </c>
      <c r="L33" s="387">
        <f t="shared" si="15"/>
        <v>0</v>
      </c>
      <c r="M33" s="387">
        <f t="shared" si="15"/>
        <v>0</v>
      </c>
      <c r="N33" s="387">
        <f t="shared" si="15"/>
        <v>0</v>
      </c>
      <c r="O33" s="387">
        <f t="shared" si="15"/>
        <v>0</v>
      </c>
      <c r="P33" s="387">
        <f t="shared" si="15"/>
        <v>0</v>
      </c>
      <c r="Q33" s="387">
        <f t="shared" si="15"/>
        <v>0</v>
      </c>
      <c r="R33" s="387">
        <f t="shared" si="15"/>
        <v>0</v>
      </c>
      <c r="S33" s="387">
        <f t="shared" si="15"/>
        <v>0</v>
      </c>
      <c r="T33" s="387">
        <f t="shared" si="15"/>
        <v>0</v>
      </c>
      <c r="U33" s="387">
        <f t="shared" si="15"/>
        <v>0</v>
      </c>
      <c r="V33" s="387">
        <f t="shared" si="15"/>
        <v>0</v>
      </c>
      <c r="W33" s="387">
        <f t="shared" si="15"/>
        <v>0</v>
      </c>
      <c r="X33" s="387">
        <f t="shared" si="15"/>
        <v>0</v>
      </c>
      <c r="Y33" s="387">
        <f t="shared" si="15"/>
        <v>0</v>
      </c>
      <c r="Z33" s="387">
        <f t="shared" si="15"/>
        <v>0</v>
      </c>
      <c r="AA33" s="387">
        <f t="shared" si="15"/>
        <v>0</v>
      </c>
      <c r="AB33" s="387">
        <f t="shared" si="15"/>
        <v>0</v>
      </c>
      <c r="AC33" s="387">
        <f t="shared" si="15"/>
        <v>0</v>
      </c>
      <c r="AD33" s="387">
        <f t="shared" si="15"/>
        <v>0</v>
      </c>
      <c r="AE33" s="387">
        <f t="shared" si="15"/>
        <v>0</v>
      </c>
      <c r="AF33" s="387">
        <f t="shared" si="15"/>
        <v>0</v>
      </c>
    </row>
    <row r="34" spans="1:32">
      <c r="A34" s="266" t="s">
        <v>492</v>
      </c>
      <c r="B34" s="460">
        <f t="shared" ref="B34:B37" si="16">NPV($B$7,C34:AF34)</f>
        <v>-2.5413122007788367</v>
      </c>
      <c r="C34" s="387">
        <f>IF(C33&lt;0,C33,C33*(1-$B$1))</f>
        <v>-0.86765622536416132</v>
      </c>
      <c r="D34" s="387">
        <f>IF(D33&lt;0,D33,D33*(1-$B$1))</f>
        <v>-0.51468367990889874</v>
      </c>
      <c r="E34" s="387">
        <f t="shared" ref="E34:AF34" si="17">IF(E33&lt;0,E33,E33*(1-$B$1))</f>
        <v>-0.4056676753992523</v>
      </c>
      <c r="F34" s="387">
        <f t="shared" si="17"/>
        <v>-0.32683578646413203</v>
      </c>
      <c r="G34" s="387">
        <f t="shared" si="17"/>
        <v>-0.24562658341401633</v>
      </c>
      <c r="H34" s="387">
        <f t="shared" si="17"/>
        <v>-0.15560772004628998</v>
      </c>
      <c r="I34" s="387">
        <f t="shared" si="17"/>
        <v>-0.15774315415218146</v>
      </c>
      <c r="J34" s="387">
        <f t="shared" si="17"/>
        <v>0</v>
      </c>
      <c r="K34" s="387">
        <f t="shared" si="17"/>
        <v>0</v>
      </c>
      <c r="L34" s="387">
        <f t="shared" si="17"/>
        <v>0</v>
      </c>
      <c r="M34" s="387">
        <f t="shared" si="17"/>
        <v>0</v>
      </c>
      <c r="N34" s="387">
        <f t="shared" si="17"/>
        <v>0</v>
      </c>
      <c r="O34" s="387">
        <f t="shared" si="17"/>
        <v>0</v>
      </c>
      <c r="P34" s="387">
        <f t="shared" si="17"/>
        <v>0</v>
      </c>
      <c r="Q34" s="387">
        <f t="shared" si="17"/>
        <v>0</v>
      </c>
      <c r="R34" s="387">
        <f t="shared" si="17"/>
        <v>0</v>
      </c>
      <c r="S34" s="387">
        <f t="shared" si="17"/>
        <v>0</v>
      </c>
      <c r="T34" s="387">
        <f t="shared" si="17"/>
        <v>0</v>
      </c>
      <c r="U34" s="387">
        <f t="shared" si="17"/>
        <v>0</v>
      </c>
      <c r="V34" s="387">
        <f t="shared" si="17"/>
        <v>0</v>
      </c>
      <c r="W34" s="387">
        <f t="shared" si="17"/>
        <v>0</v>
      </c>
      <c r="X34" s="387">
        <f t="shared" si="17"/>
        <v>0</v>
      </c>
      <c r="Y34" s="387">
        <f t="shared" si="17"/>
        <v>0</v>
      </c>
      <c r="Z34" s="387">
        <f t="shared" si="17"/>
        <v>0</v>
      </c>
      <c r="AA34" s="387">
        <f t="shared" si="17"/>
        <v>0</v>
      </c>
      <c r="AB34" s="387">
        <f t="shared" si="17"/>
        <v>0</v>
      </c>
      <c r="AC34" s="387">
        <f t="shared" si="17"/>
        <v>0</v>
      </c>
      <c r="AD34" s="387">
        <f t="shared" si="17"/>
        <v>0</v>
      </c>
      <c r="AE34" s="387">
        <f t="shared" si="17"/>
        <v>0</v>
      </c>
      <c r="AF34" s="387">
        <f t="shared" si="17"/>
        <v>0</v>
      </c>
    </row>
    <row r="35" spans="1:32">
      <c r="A35" s="266" t="s">
        <v>371</v>
      </c>
      <c r="B35" s="460">
        <f t="shared" si="16"/>
        <v>145.96141284700334</v>
      </c>
      <c r="C35" s="387">
        <f>$B$4*$B$2*SQRT(C26^2*C24*(1-C24)+C24*(C26*(1-C26)/4))*C10*C25</f>
        <v>35.047152474424635</v>
      </c>
      <c r="D35" s="387">
        <f t="shared" ref="D35:AF35" si="18">$B$4*$B$2*SQRT(D26^2*D24*(1-D24)+D24*(D26*(1-D26)/4))*D10*D25</f>
        <v>37.133450268774972</v>
      </c>
      <c r="E35" s="387">
        <f t="shared" si="18"/>
        <v>30.977973031178863</v>
      </c>
      <c r="F35" s="387">
        <f t="shared" si="18"/>
        <v>23.802762159308241</v>
      </c>
      <c r="G35" s="387">
        <f t="shared" si="18"/>
        <v>16.707865953484696</v>
      </c>
      <c r="H35" s="387">
        <f t="shared" si="18"/>
        <v>9.9105934070399577</v>
      </c>
      <c r="I35" s="387">
        <f t="shared" si="18"/>
        <v>0</v>
      </c>
      <c r="J35" s="387">
        <f t="shared" si="18"/>
        <v>0</v>
      </c>
      <c r="K35" s="387">
        <f t="shared" si="18"/>
        <v>0</v>
      </c>
      <c r="L35" s="387">
        <f t="shared" si="18"/>
        <v>0</v>
      </c>
      <c r="M35" s="387">
        <f t="shared" si="18"/>
        <v>0</v>
      </c>
      <c r="N35" s="387">
        <f t="shared" si="18"/>
        <v>0</v>
      </c>
      <c r="O35" s="387">
        <f t="shared" si="18"/>
        <v>0</v>
      </c>
      <c r="P35" s="387">
        <f t="shared" si="18"/>
        <v>0</v>
      </c>
      <c r="Q35" s="387">
        <f t="shared" si="18"/>
        <v>0</v>
      </c>
      <c r="R35" s="387">
        <f t="shared" si="18"/>
        <v>0</v>
      </c>
      <c r="S35" s="387">
        <f t="shared" si="18"/>
        <v>0</v>
      </c>
      <c r="T35" s="387">
        <f t="shared" si="18"/>
        <v>0</v>
      </c>
      <c r="U35" s="387">
        <f t="shared" si="18"/>
        <v>0</v>
      </c>
      <c r="V35" s="387">
        <f t="shared" si="18"/>
        <v>0</v>
      </c>
      <c r="W35" s="387">
        <f t="shared" si="18"/>
        <v>0</v>
      </c>
      <c r="X35" s="387">
        <f t="shared" si="18"/>
        <v>0</v>
      </c>
      <c r="Y35" s="387">
        <f t="shared" si="18"/>
        <v>0</v>
      </c>
      <c r="Z35" s="387">
        <f t="shared" si="18"/>
        <v>0</v>
      </c>
      <c r="AA35" s="387">
        <f t="shared" si="18"/>
        <v>0</v>
      </c>
      <c r="AB35" s="387">
        <f t="shared" si="18"/>
        <v>0</v>
      </c>
      <c r="AC35" s="387">
        <f t="shared" si="18"/>
        <v>0</v>
      </c>
      <c r="AD35" s="387">
        <f t="shared" si="18"/>
        <v>0</v>
      </c>
      <c r="AE35" s="387">
        <f t="shared" si="18"/>
        <v>0</v>
      </c>
      <c r="AF35" s="387">
        <f t="shared" si="18"/>
        <v>0</v>
      </c>
    </row>
    <row r="36" spans="1:32">
      <c r="A36" s="282" t="s">
        <v>370</v>
      </c>
      <c r="B36" s="460">
        <f t="shared" si="16"/>
        <v>1.5415805456442431</v>
      </c>
      <c r="C36" s="387">
        <f>C20*$D$4</f>
        <v>0.42799321428571446</v>
      </c>
      <c r="D36" s="387">
        <f t="shared" ref="D36:AF36" si="19">D20*$D$4</f>
        <v>0.36256750000000021</v>
      </c>
      <c r="E36" s="387">
        <f t="shared" si="19"/>
        <v>0.29714178571428568</v>
      </c>
      <c r="F36" s="387">
        <f t="shared" si="19"/>
        <v>0.2317160714285712</v>
      </c>
      <c r="G36" s="387">
        <f t="shared" si="19"/>
        <v>0.16629035714285678</v>
      </c>
      <c r="H36" s="387">
        <f t="shared" si="19"/>
        <v>0.10086464285714257</v>
      </c>
      <c r="I36" s="387">
        <f t="shared" si="19"/>
        <v>3.5438928571428274E-2</v>
      </c>
      <c r="J36" s="387">
        <f t="shared" si="19"/>
        <v>0</v>
      </c>
      <c r="K36" s="387">
        <f t="shared" si="19"/>
        <v>0</v>
      </c>
      <c r="L36" s="387">
        <f t="shared" si="19"/>
        <v>0</v>
      </c>
      <c r="M36" s="387">
        <f t="shared" si="19"/>
        <v>0</v>
      </c>
      <c r="N36" s="387">
        <f t="shared" si="19"/>
        <v>0</v>
      </c>
      <c r="O36" s="387">
        <f t="shared" si="19"/>
        <v>0</v>
      </c>
      <c r="P36" s="387">
        <f t="shared" si="19"/>
        <v>0</v>
      </c>
      <c r="Q36" s="387">
        <f t="shared" si="19"/>
        <v>0</v>
      </c>
      <c r="R36" s="387">
        <f t="shared" si="19"/>
        <v>0</v>
      </c>
      <c r="S36" s="387">
        <f t="shared" si="19"/>
        <v>0</v>
      </c>
      <c r="T36" s="387">
        <f t="shared" si="19"/>
        <v>0</v>
      </c>
      <c r="U36" s="387">
        <f t="shared" si="19"/>
        <v>0</v>
      </c>
      <c r="V36" s="387">
        <f t="shared" si="19"/>
        <v>0</v>
      </c>
      <c r="W36" s="387">
        <f t="shared" si="19"/>
        <v>0</v>
      </c>
      <c r="X36" s="387">
        <f t="shared" si="19"/>
        <v>0</v>
      </c>
      <c r="Y36" s="387">
        <f t="shared" si="19"/>
        <v>0</v>
      </c>
      <c r="Z36" s="387">
        <f t="shared" si="19"/>
        <v>0</v>
      </c>
      <c r="AA36" s="387">
        <f t="shared" si="19"/>
        <v>0</v>
      </c>
      <c r="AB36" s="387">
        <f t="shared" si="19"/>
        <v>0</v>
      </c>
      <c r="AC36" s="387">
        <f t="shared" si="19"/>
        <v>0</v>
      </c>
      <c r="AD36" s="387">
        <f t="shared" si="19"/>
        <v>0</v>
      </c>
      <c r="AE36" s="387">
        <f t="shared" si="19"/>
        <v>0</v>
      </c>
      <c r="AF36" s="387">
        <f t="shared" si="19"/>
        <v>0</v>
      </c>
    </row>
    <row r="37" spans="1:32">
      <c r="A37" s="282" t="s">
        <v>369</v>
      </c>
      <c r="B37" s="460">
        <f t="shared" si="16"/>
        <v>1.2706191486661051</v>
      </c>
      <c r="C37" s="387">
        <f>MAX(0,($D$5*(C15-C17-C21)))</f>
        <v>0.35276546211428589</v>
      </c>
      <c r="D37" s="387">
        <f t="shared" ref="D37:AF37" si="20">MAX(0,($D$5*(D15-D17-D21)))</f>
        <v>0.29883953160000021</v>
      </c>
      <c r="E37" s="387">
        <f t="shared" si="20"/>
        <v>0.24491360108571436</v>
      </c>
      <c r="F37" s="387">
        <f>MAX(0,($D$5*(F15-F17-F21)))</f>
        <v>0.19098767057142843</v>
      </c>
      <c r="G37" s="387">
        <f t="shared" si="20"/>
        <v>0.13706174005714264</v>
      </c>
      <c r="H37" s="387">
        <f t="shared" si="20"/>
        <v>8.3135809542856903E-2</v>
      </c>
      <c r="I37" s="387">
        <f t="shared" si="20"/>
        <v>2.9209879028571192E-2</v>
      </c>
      <c r="J37" s="387">
        <f t="shared" si="20"/>
        <v>0</v>
      </c>
      <c r="K37" s="387">
        <f t="shared" si="20"/>
        <v>0</v>
      </c>
      <c r="L37" s="387">
        <f t="shared" si="20"/>
        <v>0</v>
      </c>
      <c r="M37" s="387">
        <f t="shared" si="20"/>
        <v>0</v>
      </c>
      <c r="N37" s="387">
        <f t="shared" si="20"/>
        <v>0</v>
      </c>
      <c r="O37" s="387">
        <f t="shared" si="20"/>
        <v>0</v>
      </c>
      <c r="P37" s="387">
        <f t="shared" si="20"/>
        <v>0</v>
      </c>
      <c r="Q37" s="387">
        <f t="shared" si="20"/>
        <v>0</v>
      </c>
      <c r="R37" s="387">
        <f t="shared" si="20"/>
        <v>0</v>
      </c>
      <c r="S37" s="387">
        <f t="shared" si="20"/>
        <v>0</v>
      </c>
      <c r="T37" s="387">
        <f t="shared" si="20"/>
        <v>0</v>
      </c>
      <c r="U37" s="387">
        <f t="shared" si="20"/>
        <v>0</v>
      </c>
      <c r="V37" s="387">
        <f t="shared" si="20"/>
        <v>0</v>
      </c>
      <c r="W37" s="387">
        <f t="shared" si="20"/>
        <v>0</v>
      </c>
      <c r="X37" s="387">
        <f t="shared" si="20"/>
        <v>0</v>
      </c>
      <c r="Y37" s="387">
        <f t="shared" si="20"/>
        <v>0</v>
      </c>
      <c r="Z37" s="387">
        <f t="shared" si="20"/>
        <v>0</v>
      </c>
      <c r="AA37" s="387">
        <f t="shared" si="20"/>
        <v>0</v>
      </c>
      <c r="AB37" s="387">
        <f t="shared" si="20"/>
        <v>0</v>
      </c>
      <c r="AC37" s="387">
        <f t="shared" si="20"/>
        <v>0</v>
      </c>
      <c r="AD37" s="387">
        <f t="shared" si="20"/>
        <v>0</v>
      </c>
      <c r="AE37" s="387">
        <f t="shared" si="20"/>
        <v>0</v>
      </c>
      <c r="AF37" s="387">
        <f t="shared" si="20"/>
        <v>0</v>
      </c>
    </row>
    <row r="38" spans="1:32">
      <c r="A38" s="445" t="s">
        <v>25</v>
      </c>
      <c r="B38" s="446">
        <f>NPV($B$7,C38:AF38)</f>
        <v>148.7736125413137</v>
      </c>
      <c r="C38" s="387">
        <f>SUM(C35:C37)</f>
        <v>35.827911150824633</v>
      </c>
      <c r="D38" s="387">
        <f t="shared" ref="D38:V38" si="21">SUM(D35:D37)</f>
        <v>37.794857300374971</v>
      </c>
      <c r="E38" s="387">
        <f t="shared" si="21"/>
        <v>31.52002841797886</v>
      </c>
      <c r="F38" s="387">
        <f t="shared" si="21"/>
        <v>24.22546590130824</v>
      </c>
      <c r="G38" s="387">
        <f t="shared" si="21"/>
        <v>17.011218050684693</v>
      </c>
      <c r="H38" s="387">
        <f t="shared" si="21"/>
        <v>10.094593859439957</v>
      </c>
      <c r="I38" s="387">
        <f t="shared" si="21"/>
        <v>6.4648807599999469E-2</v>
      </c>
      <c r="J38" s="387">
        <f t="shared" si="21"/>
        <v>0</v>
      </c>
      <c r="K38" s="387">
        <f t="shared" si="21"/>
        <v>0</v>
      </c>
      <c r="L38" s="387">
        <f t="shared" si="21"/>
        <v>0</v>
      </c>
      <c r="M38" s="387">
        <f t="shared" si="21"/>
        <v>0</v>
      </c>
      <c r="N38" s="387">
        <f t="shared" si="21"/>
        <v>0</v>
      </c>
      <c r="O38" s="387">
        <f t="shared" si="21"/>
        <v>0</v>
      </c>
      <c r="P38" s="387">
        <f t="shared" si="21"/>
        <v>0</v>
      </c>
      <c r="Q38" s="387">
        <f t="shared" si="21"/>
        <v>0</v>
      </c>
      <c r="R38" s="387">
        <f t="shared" si="21"/>
        <v>0</v>
      </c>
      <c r="S38" s="387">
        <f t="shared" si="21"/>
        <v>0</v>
      </c>
      <c r="T38" s="387">
        <f t="shared" si="21"/>
        <v>0</v>
      </c>
      <c r="U38" s="387">
        <f t="shared" si="21"/>
        <v>0</v>
      </c>
      <c r="V38" s="387">
        <f t="shared" si="21"/>
        <v>0</v>
      </c>
      <c r="W38" s="387">
        <f t="shared" ref="W38:AF38" si="22">SUM(W35:W37)</f>
        <v>0</v>
      </c>
      <c r="X38" s="387">
        <f t="shared" si="22"/>
        <v>0</v>
      </c>
      <c r="Y38" s="387">
        <f t="shared" si="22"/>
        <v>0</v>
      </c>
      <c r="Z38" s="387">
        <f t="shared" si="22"/>
        <v>0</v>
      </c>
      <c r="AA38" s="387">
        <f t="shared" si="22"/>
        <v>0</v>
      </c>
      <c r="AB38" s="387">
        <f t="shared" si="22"/>
        <v>0</v>
      </c>
      <c r="AC38" s="387">
        <f t="shared" si="22"/>
        <v>0</v>
      </c>
      <c r="AD38" s="387">
        <f t="shared" si="22"/>
        <v>0</v>
      </c>
      <c r="AE38" s="387">
        <f t="shared" si="22"/>
        <v>0</v>
      </c>
      <c r="AF38" s="387">
        <f t="shared" si="22"/>
        <v>0</v>
      </c>
    </row>
    <row r="39" spans="1:32">
      <c r="A39" s="445" t="s">
        <v>18</v>
      </c>
      <c r="B39" s="447">
        <f>B32/B38</f>
        <v>-0.31179568759332743</v>
      </c>
      <c r="C39" s="444">
        <f>IF(C38=0,"N/A",C32/C38)</f>
        <v>-0.26725948815170536</v>
      </c>
      <c r="D39" s="444">
        <f t="shared" ref="D39:M39" si="23">IF(D38=0,"N/A",D32/D38)</f>
        <v>-0.32467170987968685</v>
      </c>
      <c r="E39" s="444">
        <f t="shared" si="23"/>
        <v>-0.33020639967865711</v>
      </c>
      <c r="F39" s="444">
        <f t="shared" si="23"/>
        <v>-0.32558955917845134</v>
      </c>
      <c r="G39" s="444">
        <f>IF(G38=0,"N/A",G32/G38)</f>
        <v>-0.31887826483186182</v>
      </c>
      <c r="H39" s="444">
        <f t="shared" si="23"/>
        <v>-0.31235698080788105</v>
      </c>
      <c r="I39" s="444">
        <f t="shared" si="23"/>
        <v>-2.4400009839034178</v>
      </c>
      <c r="J39" s="444" t="str">
        <f t="shared" si="23"/>
        <v>N/A</v>
      </c>
      <c r="K39" s="444" t="str">
        <f t="shared" si="23"/>
        <v>N/A</v>
      </c>
      <c r="L39" s="444" t="str">
        <f t="shared" si="23"/>
        <v>N/A</v>
      </c>
      <c r="M39" s="444" t="str">
        <f t="shared" si="23"/>
        <v>N/A</v>
      </c>
      <c r="N39" s="444" t="str">
        <f t="shared" ref="N39" si="24">IF(N38=0,"N/A",N32/N38)</f>
        <v>N/A</v>
      </c>
      <c r="O39" s="444" t="str">
        <f t="shared" ref="O39" si="25">IF(O38=0,"N/A",O32/O38)</f>
        <v>N/A</v>
      </c>
      <c r="P39" s="444" t="str">
        <f t="shared" ref="P39" si="26">IF(P38=0,"N/A",P32/P38)</f>
        <v>N/A</v>
      </c>
      <c r="Q39" s="444" t="str">
        <f t="shared" ref="Q39" si="27">IF(Q38=0,"N/A",Q32/Q38)</f>
        <v>N/A</v>
      </c>
      <c r="R39" s="444" t="str">
        <f t="shared" ref="R39" si="28">IF(R38=0,"N/A",R32/R38)</f>
        <v>N/A</v>
      </c>
      <c r="S39" s="444" t="str">
        <f t="shared" ref="S39" si="29">IF(S38=0,"N/A",S32/S38)</f>
        <v>N/A</v>
      </c>
      <c r="T39" s="444" t="str">
        <f t="shared" ref="T39" si="30">IF(T38=0,"N/A",T32/T38)</f>
        <v>N/A</v>
      </c>
      <c r="U39" s="444" t="str">
        <f t="shared" ref="U39" si="31">IF(U38=0,"N/A",U32/U38)</f>
        <v>N/A</v>
      </c>
      <c r="V39" s="444" t="str">
        <f t="shared" ref="V39:W39" si="32">IF(V38=0,"N/A",V32/V38)</f>
        <v>N/A</v>
      </c>
      <c r="W39" s="444" t="str">
        <f t="shared" si="32"/>
        <v>N/A</v>
      </c>
      <c r="X39" s="444" t="str">
        <f t="shared" ref="X39" si="33">IF(X38=0,"N/A",X32/X38)</f>
        <v>N/A</v>
      </c>
      <c r="Y39" s="444" t="str">
        <f t="shared" ref="Y39" si="34">IF(Y38=0,"N/A",Y32/Y38)</f>
        <v>N/A</v>
      </c>
      <c r="Z39" s="444" t="str">
        <f t="shared" ref="Z39" si="35">IF(Z38=0,"N/A",Z32/Z38)</f>
        <v>N/A</v>
      </c>
      <c r="AA39" s="444" t="str">
        <f t="shared" ref="AA39" si="36">IF(AA38=0,"N/A",AA32/AA38)</f>
        <v>N/A</v>
      </c>
      <c r="AB39" s="444" t="str">
        <f t="shared" ref="AB39" si="37">IF(AB38=0,"N/A",AB32/AB38)</f>
        <v>N/A</v>
      </c>
      <c r="AC39" s="444" t="str">
        <f t="shared" ref="AC39" si="38">IF(AC38=0,"N/A",AC32/AC38)</f>
        <v>N/A</v>
      </c>
      <c r="AD39" s="444" t="str">
        <f t="shared" ref="AD39" si="39">IF(AD38=0,"N/A",AD32/AD38)</f>
        <v>N/A</v>
      </c>
      <c r="AE39" s="444" t="str">
        <f t="shared" ref="AE39" si="40">IF(AE38=0,"N/A",AE32/AE38)</f>
        <v>N/A</v>
      </c>
      <c r="AF39" s="444" t="str">
        <f t="shared" ref="AF39" si="41">IF(AF38=0,"N/A",AF32/AF38)</f>
        <v>N/A</v>
      </c>
    </row>
    <row r="40" spans="1:32" s="470" customFormat="1">
      <c r="A40" s="466" t="s">
        <v>368</v>
      </c>
      <c r="B40" s="471">
        <f>NPV($B$7,D40:V40)+C40</f>
        <v>82.241482230810689</v>
      </c>
      <c r="C40" s="472">
        <f t="shared" ref="C40:AF40" si="42">8%*C10</f>
        <v>22.428571428571438</v>
      </c>
      <c r="D40" s="472">
        <f t="shared" si="42"/>
        <v>19.000000000000011</v>
      </c>
      <c r="E40" s="472">
        <f t="shared" si="42"/>
        <v>15.571428571428571</v>
      </c>
      <c r="F40" s="472">
        <f t="shared" si="42"/>
        <v>12.142857142857132</v>
      </c>
      <c r="G40" s="472">
        <f t="shared" si="42"/>
        <v>8.714285714285694</v>
      </c>
      <c r="H40" s="472">
        <f t="shared" si="42"/>
        <v>5.2857142857142696</v>
      </c>
      <c r="I40" s="472">
        <f t="shared" si="42"/>
        <v>1.8571428571428417</v>
      </c>
      <c r="J40" s="472">
        <f t="shared" si="42"/>
        <v>0</v>
      </c>
      <c r="K40" s="472">
        <f t="shared" si="42"/>
        <v>0</v>
      </c>
      <c r="L40" s="472">
        <f t="shared" si="42"/>
        <v>0</v>
      </c>
      <c r="M40" s="472">
        <f t="shared" si="42"/>
        <v>0</v>
      </c>
      <c r="N40" s="472">
        <f t="shared" si="42"/>
        <v>0</v>
      </c>
      <c r="O40" s="472">
        <f t="shared" si="42"/>
        <v>0</v>
      </c>
      <c r="P40" s="472">
        <f t="shared" si="42"/>
        <v>0</v>
      </c>
      <c r="Q40" s="472">
        <f t="shared" si="42"/>
        <v>0</v>
      </c>
      <c r="R40" s="472">
        <f t="shared" si="42"/>
        <v>0</v>
      </c>
      <c r="S40" s="472">
        <f t="shared" si="42"/>
        <v>0</v>
      </c>
      <c r="T40" s="472">
        <f t="shared" si="42"/>
        <v>0</v>
      </c>
      <c r="U40" s="472">
        <f t="shared" si="42"/>
        <v>0</v>
      </c>
      <c r="V40" s="472">
        <f t="shared" si="42"/>
        <v>0</v>
      </c>
      <c r="W40" s="472">
        <f t="shared" si="42"/>
        <v>0</v>
      </c>
      <c r="X40" s="472">
        <f t="shared" si="42"/>
        <v>0</v>
      </c>
      <c r="Y40" s="472">
        <f t="shared" si="42"/>
        <v>0</v>
      </c>
      <c r="Z40" s="472">
        <f t="shared" si="42"/>
        <v>0</v>
      </c>
      <c r="AA40" s="473">
        <f t="shared" si="42"/>
        <v>0</v>
      </c>
      <c r="AB40" s="473">
        <f t="shared" si="42"/>
        <v>0</v>
      </c>
      <c r="AC40" s="473">
        <f t="shared" si="42"/>
        <v>0</v>
      </c>
      <c r="AD40" s="473">
        <f t="shared" si="42"/>
        <v>0</v>
      </c>
      <c r="AE40" s="473">
        <f t="shared" si="42"/>
        <v>0</v>
      </c>
      <c r="AF40" s="473">
        <f t="shared" si="42"/>
        <v>0</v>
      </c>
    </row>
    <row r="41" spans="1:32" s="470" customFormat="1">
      <c r="A41" s="466" t="s">
        <v>367</v>
      </c>
      <c r="B41" s="474">
        <f>B32/B40</f>
        <v>-0.56403374014924945</v>
      </c>
      <c r="C41" s="474"/>
      <c r="D41" s="474"/>
      <c r="E41" s="474"/>
      <c r="F41" s="474"/>
      <c r="G41" s="474"/>
      <c r="H41" s="474"/>
      <c r="I41" s="474"/>
      <c r="J41" s="474"/>
      <c r="K41" s="474"/>
      <c r="L41" s="474"/>
      <c r="M41" s="474"/>
      <c r="N41" s="474"/>
      <c r="O41" s="474"/>
      <c r="P41" s="474"/>
      <c r="Q41" s="474"/>
      <c r="R41" s="474"/>
      <c r="S41" s="474"/>
      <c r="T41" s="474"/>
      <c r="U41" s="474"/>
      <c r="V41" s="474"/>
      <c r="AB41" s="466"/>
      <c r="AC41" s="466"/>
    </row>
    <row r="42" spans="1:32" s="470" customFormat="1">
      <c r="A42" s="466" t="s">
        <v>366</v>
      </c>
      <c r="B42" s="474">
        <f>B38/B10</f>
        <v>0.14732788211896808</v>
      </c>
      <c r="C42" s="474">
        <f t="shared" ref="C42:AF42" si="43">IFERROR(C38/C10,)</f>
        <v>0.1277938232131324</v>
      </c>
      <c r="D42" s="474">
        <f t="shared" si="43"/>
        <v>0.15913624126473663</v>
      </c>
      <c r="E42" s="474">
        <f t="shared" si="43"/>
        <v>0.16193776067952442</v>
      </c>
      <c r="F42" s="474">
        <f t="shared" si="43"/>
        <v>0.15960306946744268</v>
      </c>
      <c r="G42" s="474">
        <f t="shared" si="43"/>
        <v>0.15616855915382705</v>
      </c>
      <c r="H42" s="474">
        <f t="shared" si="43"/>
        <v>0.15278304219692954</v>
      </c>
      <c r="I42" s="474">
        <f t="shared" si="43"/>
        <v>2.7848717120000006E-3</v>
      </c>
      <c r="J42" s="474">
        <f t="shared" si="43"/>
        <v>0</v>
      </c>
      <c r="K42" s="474">
        <f t="shared" si="43"/>
        <v>0</v>
      </c>
      <c r="L42" s="474">
        <f t="shared" si="43"/>
        <v>0</v>
      </c>
      <c r="M42" s="474">
        <f t="shared" si="43"/>
        <v>0</v>
      </c>
      <c r="N42" s="474">
        <f t="shared" si="43"/>
        <v>0</v>
      </c>
      <c r="O42" s="474">
        <f t="shared" si="43"/>
        <v>0</v>
      </c>
      <c r="P42" s="474">
        <f t="shared" si="43"/>
        <v>0</v>
      </c>
      <c r="Q42" s="474">
        <f t="shared" si="43"/>
        <v>0</v>
      </c>
      <c r="R42" s="474">
        <f t="shared" si="43"/>
        <v>0</v>
      </c>
      <c r="S42" s="474">
        <f t="shared" si="43"/>
        <v>0</v>
      </c>
      <c r="T42" s="474">
        <f t="shared" si="43"/>
        <v>0</v>
      </c>
      <c r="U42" s="474">
        <f t="shared" si="43"/>
        <v>0</v>
      </c>
      <c r="V42" s="474">
        <f t="shared" si="43"/>
        <v>0</v>
      </c>
      <c r="W42" s="474">
        <f t="shared" si="43"/>
        <v>0</v>
      </c>
      <c r="X42" s="474">
        <f t="shared" si="43"/>
        <v>0</v>
      </c>
      <c r="Y42" s="474">
        <f t="shared" si="43"/>
        <v>0</v>
      </c>
      <c r="Z42" s="474">
        <f t="shared" si="43"/>
        <v>0</v>
      </c>
      <c r="AA42" s="474">
        <f t="shared" si="43"/>
        <v>0</v>
      </c>
      <c r="AB42" s="474">
        <f t="shared" si="43"/>
        <v>0</v>
      </c>
      <c r="AC42" s="474">
        <f t="shared" si="43"/>
        <v>0</v>
      </c>
      <c r="AD42" s="474">
        <f t="shared" si="43"/>
        <v>0</v>
      </c>
      <c r="AE42" s="474">
        <f t="shared" si="43"/>
        <v>0</v>
      </c>
      <c r="AF42" s="474">
        <f t="shared" si="43"/>
        <v>0</v>
      </c>
    </row>
    <row r="43" spans="1:32" s="470" customFormat="1">
      <c r="A43" s="466" t="s">
        <v>365</v>
      </c>
      <c r="B43" s="474">
        <f>B28/B10</f>
        <v>4.3419581697673813E-2</v>
      </c>
      <c r="C43" s="474">
        <f t="shared" ref="C43:AF43" si="44">IFERROR(C28/C10,0)</f>
        <v>3.1059287028000013E-2</v>
      </c>
      <c r="D43" s="474">
        <f t="shared" si="44"/>
        <v>4.9499946376684638E-2</v>
      </c>
      <c r="E43" s="474">
        <f t="shared" si="44"/>
        <v>5.13887207221237E-2</v>
      </c>
      <c r="F43" s="474">
        <f t="shared" si="44"/>
        <v>4.9811821967668715E-2</v>
      </c>
      <c r="G43" s="474">
        <f t="shared" si="44"/>
        <v>4.7543826595217636E-2</v>
      </c>
      <c r="H43" s="474">
        <f t="shared" si="44"/>
        <v>4.536770590830512E-2</v>
      </c>
      <c r="I43" s="474">
        <f t="shared" si="44"/>
        <v>0</v>
      </c>
      <c r="J43" s="474">
        <f t="shared" si="44"/>
        <v>0</v>
      </c>
      <c r="K43" s="474">
        <f t="shared" si="44"/>
        <v>0</v>
      </c>
      <c r="L43" s="474">
        <f t="shared" si="44"/>
        <v>0</v>
      </c>
      <c r="M43" s="474">
        <f t="shared" si="44"/>
        <v>0</v>
      </c>
      <c r="N43" s="474">
        <f t="shared" si="44"/>
        <v>0</v>
      </c>
      <c r="O43" s="474">
        <f t="shared" si="44"/>
        <v>0</v>
      </c>
      <c r="P43" s="474">
        <f t="shared" si="44"/>
        <v>0</v>
      </c>
      <c r="Q43" s="474">
        <f t="shared" si="44"/>
        <v>0</v>
      </c>
      <c r="R43" s="474">
        <f t="shared" si="44"/>
        <v>0</v>
      </c>
      <c r="S43" s="474">
        <f t="shared" si="44"/>
        <v>0</v>
      </c>
      <c r="T43" s="474">
        <f t="shared" si="44"/>
        <v>0</v>
      </c>
      <c r="U43" s="474">
        <f t="shared" si="44"/>
        <v>0</v>
      </c>
      <c r="V43" s="474">
        <f t="shared" si="44"/>
        <v>0</v>
      </c>
      <c r="W43" s="474">
        <f t="shared" si="44"/>
        <v>0</v>
      </c>
      <c r="X43" s="474">
        <f t="shared" si="44"/>
        <v>0</v>
      </c>
      <c r="Y43" s="474">
        <f t="shared" si="44"/>
        <v>0</v>
      </c>
      <c r="Z43" s="474">
        <f t="shared" si="44"/>
        <v>0</v>
      </c>
      <c r="AA43" s="474">
        <f t="shared" si="44"/>
        <v>0</v>
      </c>
      <c r="AB43" s="474">
        <f t="shared" si="44"/>
        <v>0</v>
      </c>
      <c r="AC43" s="474">
        <f t="shared" si="44"/>
        <v>0</v>
      </c>
      <c r="AD43" s="474">
        <f t="shared" si="44"/>
        <v>0</v>
      </c>
      <c r="AE43" s="474">
        <f t="shared" si="44"/>
        <v>0</v>
      </c>
      <c r="AF43" s="474">
        <f t="shared" si="44"/>
        <v>0</v>
      </c>
    </row>
    <row r="44" spans="1:32" s="470" customFormat="1">
      <c r="A44" s="466" t="s">
        <v>494</v>
      </c>
      <c r="B44" s="474">
        <f>(B22+B20)/B10</f>
        <v>1.5266E-2</v>
      </c>
      <c r="C44" s="474">
        <f t="shared" ref="C44:AF44" si="45">IFERROR((C22+C20)/C10,0)</f>
        <v>1.5266E-2</v>
      </c>
      <c r="D44" s="474">
        <f t="shared" si="45"/>
        <v>1.5266E-2</v>
      </c>
      <c r="E44" s="474">
        <f t="shared" si="45"/>
        <v>1.5265999999999998E-2</v>
      </c>
      <c r="F44" s="474">
        <f t="shared" si="45"/>
        <v>1.5265999999999998E-2</v>
      </c>
      <c r="G44" s="474">
        <f t="shared" si="45"/>
        <v>1.5266E-2</v>
      </c>
      <c r="H44" s="474">
        <f t="shared" si="45"/>
        <v>1.5266000000000002E-2</v>
      </c>
      <c r="I44" s="474">
        <f t="shared" si="45"/>
        <v>1.5266E-2</v>
      </c>
      <c r="J44" s="474">
        <f t="shared" si="45"/>
        <v>0</v>
      </c>
      <c r="K44" s="474">
        <f t="shared" si="45"/>
        <v>0</v>
      </c>
      <c r="L44" s="474">
        <f t="shared" si="45"/>
        <v>0</v>
      </c>
      <c r="M44" s="474">
        <f t="shared" si="45"/>
        <v>0</v>
      </c>
      <c r="N44" s="474">
        <f t="shared" si="45"/>
        <v>0</v>
      </c>
      <c r="O44" s="474">
        <f t="shared" si="45"/>
        <v>0</v>
      </c>
      <c r="P44" s="474">
        <f t="shared" si="45"/>
        <v>0</v>
      </c>
      <c r="Q44" s="474">
        <f t="shared" si="45"/>
        <v>0</v>
      </c>
      <c r="R44" s="474">
        <f t="shared" si="45"/>
        <v>0</v>
      </c>
      <c r="S44" s="474">
        <f t="shared" si="45"/>
        <v>0</v>
      </c>
      <c r="T44" s="474">
        <f t="shared" si="45"/>
        <v>0</v>
      </c>
      <c r="U44" s="474">
        <f t="shared" si="45"/>
        <v>0</v>
      </c>
      <c r="V44" s="474">
        <f t="shared" si="45"/>
        <v>0</v>
      </c>
      <c r="W44" s="474">
        <f t="shared" si="45"/>
        <v>0</v>
      </c>
      <c r="X44" s="474">
        <f t="shared" si="45"/>
        <v>0</v>
      </c>
      <c r="Y44" s="474">
        <f t="shared" si="45"/>
        <v>0</v>
      </c>
      <c r="Z44" s="474">
        <f t="shared" si="45"/>
        <v>0</v>
      </c>
      <c r="AA44" s="474">
        <f t="shared" si="45"/>
        <v>0</v>
      </c>
      <c r="AB44" s="474">
        <f t="shared" si="45"/>
        <v>0</v>
      </c>
      <c r="AC44" s="474">
        <f t="shared" si="45"/>
        <v>0</v>
      </c>
      <c r="AD44" s="474">
        <f t="shared" si="45"/>
        <v>0</v>
      </c>
      <c r="AE44" s="474">
        <f t="shared" si="45"/>
        <v>0</v>
      </c>
      <c r="AF44" s="474">
        <f t="shared" si="45"/>
        <v>0</v>
      </c>
    </row>
    <row r="45" spans="1:32" s="470" customFormat="1">
      <c r="A45" s="466" t="s">
        <v>364</v>
      </c>
      <c r="B45" s="474">
        <f>B40/B10</f>
        <v>8.1442288000000015E-2</v>
      </c>
      <c r="C45" s="466"/>
      <c r="D45" s="466"/>
      <c r="E45" s="466"/>
      <c r="F45" s="466"/>
      <c r="G45" s="466"/>
      <c r="H45" s="466"/>
      <c r="I45" s="466"/>
      <c r="J45" s="466"/>
      <c r="K45" s="466"/>
      <c r="L45" s="466"/>
      <c r="M45" s="466"/>
      <c r="N45" s="466"/>
      <c r="O45" s="466"/>
      <c r="P45" s="466"/>
      <c r="Q45" s="466"/>
      <c r="R45" s="466"/>
      <c r="S45" s="466"/>
      <c r="T45" s="466"/>
      <c r="U45" s="466"/>
      <c r="V45" s="466"/>
      <c r="AB45" s="466"/>
      <c r="AC45" s="466"/>
    </row>
    <row r="46" spans="1:32" s="387" customFormat="1">
      <c r="A46" s="266" t="s">
        <v>491</v>
      </c>
      <c r="C46" s="387">
        <f>$D$3*C38</f>
        <v>3.9410702265907096</v>
      </c>
      <c r="D46" s="387">
        <f t="shared" ref="D46:AF46" si="46">$D$3*D38</f>
        <v>4.1574343030412466</v>
      </c>
      <c r="E46" s="387">
        <f t="shared" si="46"/>
        <v>3.4672031259776745</v>
      </c>
      <c r="F46" s="387">
        <f t="shared" si="46"/>
        <v>2.6648012491439066</v>
      </c>
      <c r="G46" s="387">
        <f t="shared" si="46"/>
        <v>1.8712339855753162</v>
      </c>
      <c r="H46" s="387">
        <f t="shared" si="46"/>
        <v>1.1104053245383954</v>
      </c>
      <c r="I46" s="387">
        <f t="shared" si="46"/>
        <v>7.1113688359999419E-3</v>
      </c>
      <c r="J46" s="387">
        <f t="shared" si="46"/>
        <v>0</v>
      </c>
      <c r="K46" s="387">
        <f t="shared" si="46"/>
        <v>0</v>
      </c>
      <c r="L46" s="387">
        <f t="shared" si="46"/>
        <v>0</v>
      </c>
      <c r="M46" s="387">
        <f t="shared" si="46"/>
        <v>0</v>
      </c>
      <c r="N46" s="387">
        <f t="shared" si="46"/>
        <v>0</v>
      </c>
      <c r="O46" s="387">
        <f t="shared" si="46"/>
        <v>0</v>
      </c>
      <c r="P46" s="387">
        <f t="shared" si="46"/>
        <v>0</v>
      </c>
      <c r="Q46" s="387">
        <f t="shared" si="46"/>
        <v>0</v>
      </c>
      <c r="R46" s="387">
        <f t="shared" si="46"/>
        <v>0</v>
      </c>
      <c r="S46" s="387">
        <f t="shared" si="46"/>
        <v>0</v>
      </c>
      <c r="T46" s="387">
        <f t="shared" si="46"/>
        <v>0</v>
      </c>
      <c r="U46" s="387">
        <f t="shared" si="46"/>
        <v>0</v>
      </c>
      <c r="V46" s="387">
        <f t="shared" si="46"/>
        <v>0</v>
      </c>
      <c r="W46" s="387">
        <f t="shared" si="46"/>
        <v>0</v>
      </c>
      <c r="X46" s="387">
        <f t="shared" si="46"/>
        <v>0</v>
      </c>
      <c r="Y46" s="387">
        <f t="shared" si="46"/>
        <v>0</v>
      </c>
      <c r="Z46" s="387">
        <f t="shared" si="46"/>
        <v>0</v>
      </c>
      <c r="AA46" s="387">
        <f t="shared" si="46"/>
        <v>0</v>
      </c>
      <c r="AB46" s="387">
        <f t="shared" si="46"/>
        <v>0</v>
      </c>
      <c r="AC46" s="387">
        <f t="shared" si="46"/>
        <v>0</v>
      </c>
      <c r="AD46" s="387">
        <f t="shared" si="46"/>
        <v>0</v>
      </c>
      <c r="AE46" s="387">
        <f t="shared" si="46"/>
        <v>0</v>
      </c>
      <c r="AF46" s="387">
        <f t="shared" si="46"/>
        <v>0</v>
      </c>
    </row>
    <row r="47" spans="1:32">
      <c r="A47" s="445" t="s">
        <v>490</v>
      </c>
      <c r="B47" s="446">
        <f>NPV($B$7,C47:AF47)</f>
        <v>-62.752068197606704</v>
      </c>
      <c r="C47" s="465">
        <f>C32-C46</f>
        <v>-13.516419422304878</v>
      </c>
      <c r="D47" s="465">
        <f t="shared" ref="D47:AF47" si="47">D32-D46</f>
        <v>-16.428355247412753</v>
      </c>
      <c r="E47" s="465">
        <f t="shared" si="47"/>
        <v>-13.875318227647432</v>
      </c>
      <c r="F47" s="465">
        <f t="shared" si="47"/>
        <v>-10.552360012843462</v>
      </c>
      <c r="G47" s="465">
        <f t="shared" si="47"/>
        <v>-7.295741680254098</v>
      </c>
      <c r="H47" s="465">
        <f t="shared" si="47"/>
        <v>-4.2635221849548355</v>
      </c>
      <c r="I47" s="465">
        <f t="shared" si="47"/>
        <v>-0.1648545229881814</v>
      </c>
      <c r="J47" s="465">
        <f t="shared" si="47"/>
        <v>0</v>
      </c>
      <c r="K47" s="465">
        <f t="shared" si="47"/>
        <v>0</v>
      </c>
      <c r="L47" s="465">
        <f t="shared" si="47"/>
        <v>0</v>
      </c>
      <c r="M47" s="465">
        <f t="shared" si="47"/>
        <v>0</v>
      </c>
      <c r="N47" s="465">
        <f t="shared" si="47"/>
        <v>0</v>
      </c>
      <c r="O47" s="465">
        <f t="shared" si="47"/>
        <v>0</v>
      </c>
      <c r="P47" s="465">
        <f t="shared" si="47"/>
        <v>0</v>
      </c>
      <c r="Q47" s="465">
        <f t="shared" si="47"/>
        <v>0</v>
      </c>
      <c r="R47" s="465">
        <f t="shared" si="47"/>
        <v>0</v>
      </c>
      <c r="S47" s="465">
        <f t="shared" si="47"/>
        <v>0</v>
      </c>
      <c r="T47" s="465">
        <f t="shared" si="47"/>
        <v>0</v>
      </c>
      <c r="U47" s="465">
        <f t="shared" si="47"/>
        <v>0</v>
      </c>
      <c r="V47" s="465">
        <f t="shared" si="47"/>
        <v>0</v>
      </c>
      <c r="W47" s="465">
        <f t="shared" si="47"/>
        <v>0</v>
      </c>
      <c r="X47" s="465">
        <f t="shared" si="47"/>
        <v>0</v>
      </c>
      <c r="Y47" s="465">
        <f t="shared" si="47"/>
        <v>0</v>
      </c>
      <c r="Z47" s="465">
        <f t="shared" si="47"/>
        <v>0</v>
      </c>
      <c r="AA47" s="465">
        <f t="shared" si="47"/>
        <v>0</v>
      </c>
      <c r="AB47" s="465">
        <f t="shared" si="47"/>
        <v>0</v>
      </c>
      <c r="AC47" s="465">
        <f t="shared" si="47"/>
        <v>0</v>
      </c>
      <c r="AD47" s="465">
        <f t="shared" si="47"/>
        <v>0</v>
      </c>
      <c r="AE47" s="465">
        <f t="shared" si="47"/>
        <v>0</v>
      </c>
      <c r="AF47" s="465">
        <f t="shared" si="47"/>
        <v>0</v>
      </c>
    </row>
    <row r="48" spans="1:32">
      <c r="B48" s="283"/>
      <c r="AB48" s="266"/>
      <c r="AC48" s="266"/>
    </row>
    <row r="49" spans="3:29"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4"/>
      <c r="Q49" s="284"/>
      <c r="R49" s="284"/>
      <c r="S49" s="284"/>
      <c r="T49" s="284"/>
      <c r="U49" s="284"/>
      <c r="V49" s="284"/>
      <c r="AB49" s="266"/>
      <c r="AC49" s="266"/>
    </row>
    <row r="52" spans="3:29">
      <c r="D52" s="285"/>
      <c r="E52" s="285"/>
      <c r="F52" s="285"/>
      <c r="G52" s="285"/>
      <c r="H52" s="285"/>
      <c r="I52" s="285"/>
    </row>
    <row r="56" spans="3:29">
      <c r="C56" s="284"/>
      <c r="D56" s="284"/>
      <c r="E56" s="284"/>
    </row>
    <row r="60" spans="3:29">
      <c r="C60" s="272"/>
      <c r="D60" s="272"/>
      <c r="E60" s="272"/>
    </row>
    <row r="61" spans="3:29">
      <c r="C61" s="272"/>
      <c r="D61" s="272"/>
    </row>
    <row r="64" spans="3:29">
      <c r="C64" s="274"/>
    </row>
  </sheetData>
  <phoneticPr fontId="169" type="noConversion"/>
  <pageMargins left="0.35433070866141736" right="0.23622047244094491" top="0.47244094488188981" bottom="0.31496062992125984" header="0.51181102362204722" footer="0.51181102362204722"/>
  <pageSetup paperSize="9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V28"/>
  <sheetViews>
    <sheetView zoomScale="78" zoomScaleNormal="78" workbookViewId="0">
      <selection activeCell="C21" sqref="C21"/>
    </sheetView>
  </sheetViews>
  <sheetFormatPr defaultColWidth="9" defaultRowHeight="14"/>
  <cols>
    <col min="1" max="2" width="18.6328125" style="8" customWidth="1"/>
    <col min="3" max="16384" width="9" style="8"/>
  </cols>
  <sheetData>
    <row r="1" spans="1:22">
      <c r="A1" s="11" t="s">
        <v>12</v>
      </c>
      <c r="B1" s="11" t="s">
        <v>19</v>
      </c>
    </row>
    <row r="2" spans="1:22">
      <c r="A2" s="11" t="s">
        <v>422</v>
      </c>
      <c r="B2" s="415">
        <v>1.6999999999999999E-3</v>
      </c>
    </row>
    <row r="3" spans="1:22">
      <c r="A3" s="11" t="s">
        <v>423</v>
      </c>
      <c r="B3" s="415">
        <v>3.5999999999999999E-3</v>
      </c>
    </row>
    <row r="4" spans="1:22">
      <c r="A4" s="11" t="s">
        <v>424</v>
      </c>
      <c r="B4" s="415">
        <v>6.4000000000000003E-3</v>
      </c>
    </row>
    <row r="5" spans="1:22">
      <c r="A5" s="11" t="s">
        <v>425</v>
      </c>
      <c r="B5" s="415">
        <v>1.1599999999999999E-2</v>
      </c>
    </row>
    <row r="6" spans="1:22">
      <c r="A6" s="11" t="s">
        <v>426</v>
      </c>
      <c r="B6" s="415">
        <v>1.9099999999999999E-2</v>
      </c>
    </row>
    <row r="7" spans="1:22">
      <c r="A7" s="11" t="s">
        <v>427</v>
      </c>
      <c r="B7" s="415">
        <v>3.0200000000000001E-2</v>
      </c>
    </row>
    <row r="8" spans="1:22">
      <c r="A8" s="11" t="s">
        <v>428</v>
      </c>
      <c r="B8" s="415">
        <v>4.58E-2</v>
      </c>
    </row>
    <row r="9" spans="1:22">
      <c r="A9" s="11" t="s">
        <v>429</v>
      </c>
      <c r="B9" s="415">
        <v>7.6600000000000001E-2</v>
      </c>
    </row>
    <row r="10" spans="1:22">
      <c r="A10" s="11" t="s">
        <v>430</v>
      </c>
      <c r="B10" s="415">
        <v>0.11650000000000001</v>
      </c>
    </row>
    <row r="11" spans="1:22">
      <c r="A11" s="11" t="s">
        <v>431</v>
      </c>
      <c r="B11" s="415">
        <v>0.2</v>
      </c>
    </row>
    <row r="12" spans="1:22">
      <c r="A12" s="11" t="s">
        <v>487</v>
      </c>
      <c r="B12" s="415">
        <v>0.2</v>
      </c>
    </row>
    <row r="13" spans="1:22">
      <c r="A13" s="8" t="s">
        <v>310</v>
      </c>
    </row>
    <row r="16" spans="1:22">
      <c r="A16" s="8" t="s">
        <v>433</v>
      </c>
      <c r="B16" s="418" t="s">
        <v>24</v>
      </c>
      <c r="C16" s="418">
        <v>1</v>
      </c>
      <c r="D16" s="418">
        <v>2</v>
      </c>
      <c r="E16" s="418">
        <v>3</v>
      </c>
      <c r="F16" s="418">
        <v>4</v>
      </c>
      <c r="G16" s="418">
        <v>5</v>
      </c>
      <c r="H16" s="418">
        <v>6</v>
      </c>
      <c r="I16" s="418">
        <v>7</v>
      </c>
      <c r="J16" s="418">
        <v>8</v>
      </c>
      <c r="K16" s="418">
        <v>9</v>
      </c>
      <c r="L16" s="418">
        <v>10</v>
      </c>
      <c r="M16" s="418">
        <v>11</v>
      </c>
      <c r="N16" s="418">
        <v>12</v>
      </c>
      <c r="O16" s="418">
        <v>13</v>
      </c>
      <c r="P16" s="418">
        <v>14</v>
      </c>
      <c r="Q16" s="418">
        <v>15</v>
      </c>
      <c r="R16" s="418">
        <v>16</v>
      </c>
      <c r="S16" s="418">
        <v>17</v>
      </c>
      <c r="T16" s="418">
        <v>18</v>
      </c>
      <c r="U16" s="418">
        <v>19</v>
      </c>
      <c r="V16" s="418">
        <v>20</v>
      </c>
    </row>
    <row r="17" spans="2:22">
      <c r="B17" s="416">
        <v>1</v>
      </c>
      <c r="C17" s="417">
        <v>1.6999999999999999E-3</v>
      </c>
      <c r="D17" s="417">
        <v>4.0903578906997529E-3</v>
      </c>
      <c r="E17" s="417">
        <v>8.0181328791784148E-3</v>
      </c>
      <c r="F17" s="417">
        <v>1.2510971481086415E-2</v>
      </c>
      <c r="G17" s="417">
        <v>1.6862914301090104E-2</v>
      </c>
      <c r="H17" s="417">
        <v>2.0718993933182894E-2</v>
      </c>
      <c r="I17" s="417">
        <v>2.3961351808710618E-2</v>
      </c>
      <c r="J17" s="417">
        <v>2.6599767044583084E-2</v>
      </c>
      <c r="K17" s="417">
        <v>2.8701209383718364E-2</v>
      </c>
      <c r="L17" s="417">
        <v>3.0350893262310882E-2</v>
      </c>
      <c r="M17" s="417">
        <v>3.1632993805454396E-2</v>
      </c>
      <c r="N17" s="417">
        <v>3.2622360987420509E-2</v>
      </c>
      <c r="O17" s="417">
        <v>3.3381942196954804E-2</v>
      </c>
      <c r="P17" s="417">
        <v>3.3962940690771562E-2</v>
      </c>
      <c r="Q17" s="417">
        <v>3.440612735563111E-2</v>
      </c>
      <c r="R17" s="417">
        <v>3.4743504835687798E-2</v>
      </c>
      <c r="S17" s="417">
        <v>3.4999945328062741E-2</v>
      </c>
      <c r="T17" s="417">
        <v>3.5194643780896477E-2</v>
      </c>
      <c r="U17" s="417">
        <v>3.5342338714896303E-2</v>
      </c>
      <c r="V17" s="417">
        <v>3.5454304884155984E-2</v>
      </c>
    </row>
    <row r="18" spans="2:22">
      <c r="B18" s="416">
        <v>2</v>
      </c>
      <c r="C18" s="417">
        <v>3.5700000000000003E-3</v>
      </c>
      <c r="D18" s="417">
        <v>8.9804668480674872E-3</v>
      </c>
      <c r="E18" s="417">
        <v>1.5260554046348273E-2</v>
      </c>
      <c r="F18" s="417">
        <v>2.048842611048066E-2</v>
      </c>
      <c r="G18" s="417">
        <v>2.4483899394597344E-2</v>
      </c>
      <c r="H18" s="417">
        <v>2.7446826239749832E-2</v>
      </c>
      <c r="I18" s="417">
        <v>2.9621822699878644E-2</v>
      </c>
      <c r="J18" s="417">
        <v>3.1216186437423955E-2</v>
      </c>
      <c r="K18" s="417">
        <v>3.2387856709007325E-2</v>
      </c>
      <c r="L18" s="417">
        <v>3.3252354239950217E-2</v>
      </c>
      <c r="M18" s="417">
        <v>3.3892950121413822E-2</v>
      </c>
      <c r="N18" s="417">
        <v>3.4369530634124158E-2</v>
      </c>
      <c r="O18" s="417">
        <v>3.4725316386853652E-2</v>
      </c>
      <c r="P18" s="417">
        <v>3.499168732643429E-2</v>
      </c>
      <c r="Q18" s="417">
        <v>3.5191578022988335E-2</v>
      </c>
      <c r="R18" s="417">
        <v>3.5341857025101196E-2</v>
      </c>
      <c r="S18" s="417">
        <v>3.5455000993864096E-2</v>
      </c>
      <c r="T18" s="417">
        <v>3.554028199048534E-2</v>
      </c>
      <c r="U18" s="417">
        <v>3.5604617387734988E-2</v>
      </c>
      <c r="V18" s="417">
        <v>3.5653183977221746E-2</v>
      </c>
    </row>
    <row r="19" spans="2:22">
      <c r="B19" s="416">
        <v>3</v>
      </c>
      <c r="C19" s="417">
        <v>6.426000000000002E-3</v>
      </c>
      <c r="D19" s="417">
        <v>1.497412721592436E-2</v>
      </c>
      <c r="E19" s="417">
        <v>2.1803607260677465E-2</v>
      </c>
      <c r="F19" s="417">
        <v>2.6694915838340206E-2</v>
      </c>
      <c r="G19" s="417">
        <v>2.9960144842799241E-2</v>
      </c>
      <c r="H19" s="417">
        <v>3.2062084151607016E-2</v>
      </c>
      <c r="I19" s="417">
        <v>3.3394098294299991E-2</v>
      </c>
      <c r="J19" s="417">
        <v>3.4235187366703952E-2</v>
      </c>
      <c r="K19" s="417">
        <v>3.4768432318533729E-2</v>
      </c>
      <c r="L19" s="417">
        <v>3.5109628218849116E-2</v>
      </c>
      <c r="M19" s="417">
        <v>3.533075132460773E-2</v>
      </c>
      <c r="N19" s="417">
        <v>3.5476247237038461E-2</v>
      </c>
      <c r="O19" s="417">
        <v>3.5573571347183731E-2</v>
      </c>
      <c r="P19" s="417">
        <v>3.5639775893745521E-2</v>
      </c>
      <c r="Q19" s="417">
        <v>3.5685551690070948E-2</v>
      </c>
      <c r="R19" s="417">
        <v>3.5717685935002984E-2</v>
      </c>
      <c r="S19" s="417">
        <v>3.5740552610125514E-2</v>
      </c>
      <c r="T19" s="417">
        <v>3.5757017817154221E-2</v>
      </c>
      <c r="U19" s="417">
        <v>3.5768992738924456E-2</v>
      </c>
      <c r="V19" s="417">
        <v>3.5777774328442279E-2</v>
      </c>
    </row>
    <row r="20" spans="2:22">
      <c r="B20" s="416">
        <v>4</v>
      </c>
      <c r="C20" s="417">
        <v>1.1566800000000004E-2</v>
      </c>
      <c r="D20" s="417">
        <v>2.2889360659289648E-2</v>
      </c>
      <c r="E20" s="417">
        <v>2.9903950329064212E-2</v>
      </c>
      <c r="F20" s="417">
        <v>3.3723665882434993E-2</v>
      </c>
      <c r="G20" s="417">
        <v>3.5607456863620934E-2</v>
      </c>
      <c r="H20" s="417">
        <v>3.644174181366517E-2</v>
      </c>
      <c r="I20" s="417">
        <v>3.6736096747462525E-2</v>
      </c>
      <c r="J20" s="417">
        <v>3.6766979073164049E-2</v>
      </c>
      <c r="K20" s="417">
        <v>3.668067076192251E-2</v>
      </c>
      <c r="L20" s="417">
        <v>3.6552450636708131E-2</v>
      </c>
      <c r="M20" s="417">
        <v>3.6419264981944248E-2</v>
      </c>
      <c r="N20" s="417">
        <v>3.6297674018281642E-2</v>
      </c>
      <c r="O20" s="417">
        <v>3.6193685202441893E-2</v>
      </c>
      <c r="P20" s="417">
        <v>3.6108098095220288E-2</v>
      </c>
      <c r="Q20" s="417">
        <v>3.6039362486238305E-2</v>
      </c>
      <c r="R20" s="417">
        <v>3.5985064271017893E-2</v>
      </c>
      <c r="S20" s="417">
        <v>3.5942661761085841E-2</v>
      </c>
      <c r="T20" s="417">
        <v>3.5909819768223189E-2</v>
      </c>
      <c r="U20" s="417">
        <v>3.5884533974693711E-2</v>
      </c>
      <c r="V20" s="417">
        <v>3.586515105091815E-2</v>
      </c>
    </row>
    <row r="21" spans="2:22">
      <c r="B21" s="416">
        <v>5</v>
      </c>
      <c r="C21" s="417">
        <v>1.9085220000000003E-2</v>
      </c>
      <c r="D21" s="417">
        <v>3.0990339424212893E-2</v>
      </c>
      <c r="E21" s="417">
        <v>3.7394181911256846E-2</v>
      </c>
      <c r="F21" s="417">
        <v>3.9576377937969476E-2</v>
      </c>
      <c r="G21" s="417">
        <v>3.994887608772902E-2</v>
      </c>
      <c r="H21" s="417">
        <v>3.9615729037408294E-2</v>
      </c>
      <c r="I21" s="417">
        <v>3.9052321954301687E-2</v>
      </c>
      <c r="J21" s="417">
        <v>3.8462069040141003E-2</v>
      </c>
      <c r="K21" s="417">
        <v>3.7926775917890114E-2</v>
      </c>
      <c r="L21" s="417">
        <v>3.7472896166824567E-2</v>
      </c>
      <c r="M21" s="417">
        <v>3.710221206127047E-2</v>
      </c>
      <c r="N21" s="417">
        <v>3.6806389432554362E-2</v>
      </c>
      <c r="O21" s="417">
        <v>3.6573862491467726E-2</v>
      </c>
      <c r="P21" s="417">
        <v>3.6392975484533754E-2</v>
      </c>
      <c r="Q21" s="417">
        <v>3.6253285919103991E-2</v>
      </c>
      <c r="R21" s="417">
        <v>3.6145977550711292E-2</v>
      </c>
      <c r="S21" s="417">
        <v>3.606386068927403E-2</v>
      </c>
      <c r="T21" s="417">
        <v>3.6001199735201765E-2</v>
      </c>
      <c r="U21" s="417">
        <v>3.595348605340154E-2</v>
      </c>
      <c r="V21" s="417">
        <v>3.591721159700987E-2</v>
      </c>
    </row>
    <row r="22" spans="2:22">
      <c r="B22" s="416">
        <v>6</v>
      </c>
      <c r="C22" s="417">
        <v>3.0154647600000011E-2</v>
      </c>
      <c r="D22" s="417">
        <v>4.805820036571324E-2</v>
      </c>
      <c r="E22" s="417">
        <v>4.9891961866139513E-2</v>
      </c>
      <c r="F22" s="417">
        <v>4.8360992201620108E-2</v>
      </c>
      <c r="G22" s="417">
        <v>4.6159054946813237E-2</v>
      </c>
      <c r="H22" s="417">
        <v>4.4046316415830213E-2</v>
      </c>
      <c r="I22" s="417">
        <v>4.2241668468997184E-2</v>
      </c>
      <c r="J22" s="417">
        <v>4.0777152998855336E-2</v>
      </c>
      <c r="K22" s="417">
        <v>3.9619957507408383E-2</v>
      </c>
      <c r="L22" s="417">
        <v>3.871940244132703E-2</v>
      </c>
      <c r="M22" s="417">
        <v>3.8024999592304681E-2</v>
      </c>
      <c r="N22" s="417">
        <v>3.7492675821556506E-2</v>
      </c>
      <c r="O22" s="417">
        <v>3.7086165967826955E-2</v>
      </c>
      <c r="P22" s="417">
        <v>3.6776542917350233E-2</v>
      </c>
      <c r="Q22" s="417">
        <v>3.6541142993204899E-2</v>
      </c>
      <c r="R22" s="417">
        <v>3.6362404507188945E-2</v>
      </c>
      <c r="S22" s="417">
        <v>3.6226815647775759E-2</v>
      </c>
      <c r="T22" s="417">
        <v>3.6124029932925204E-2</v>
      </c>
      <c r="U22" s="417">
        <v>3.6046150677519657E-2</v>
      </c>
      <c r="V22" s="417">
        <v>3.5987164915112127E-2</v>
      </c>
    </row>
    <row r="23" spans="2:22">
      <c r="B23" s="416">
        <v>7</v>
      </c>
      <c r="C23" s="417">
        <v>4.5835064352000021E-2</v>
      </c>
      <c r="D23" s="417">
        <v>6.0567130817779341E-2</v>
      </c>
      <c r="E23" s="417">
        <v>5.9098932046863492E-2</v>
      </c>
      <c r="F23" s="417">
        <v>5.5074498361114006E-2</v>
      </c>
      <c r="G23" s="417">
        <v>5.1039394634102765E-2</v>
      </c>
      <c r="H23" s="417">
        <v>4.759761432238762E-2</v>
      </c>
      <c r="I23" s="417">
        <v>4.4834463366275341E-2</v>
      </c>
      <c r="J23" s="417">
        <v>4.2678639248035236E-2</v>
      </c>
      <c r="K23" s="417">
        <v>4.1021182544533116E-2</v>
      </c>
      <c r="L23" s="417">
        <v>3.9756763761903936E-2</v>
      </c>
      <c r="M23" s="417">
        <v>3.8796174720405238E-2</v>
      </c>
      <c r="N23" s="417">
        <v>3.806800923481353E-2</v>
      </c>
      <c r="O23" s="417">
        <v>3.7516661120380213E-2</v>
      </c>
      <c r="P23" s="417">
        <v>3.7099435566840214E-2</v>
      </c>
      <c r="Q23" s="417">
        <v>3.6783792854352342E-2</v>
      </c>
      <c r="R23" s="417">
        <v>3.6545028951627014E-2</v>
      </c>
      <c r="S23" s="417">
        <v>3.6364426292857063E-2</v>
      </c>
      <c r="T23" s="417">
        <v>3.6227817449381153E-2</v>
      </c>
      <c r="U23" s="417">
        <v>3.6124484225651843E-2</v>
      </c>
      <c r="V23" s="417">
        <v>3.6046319615867947E-2</v>
      </c>
    </row>
    <row r="24" spans="2:22">
      <c r="B24" s="416">
        <v>8</v>
      </c>
      <c r="C24" s="417">
        <v>7.6636227596544038E-2</v>
      </c>
      <c r="D24" s="417">
        <v>7.0258950131558834E-2</v>
      </c>
      <c r="E24" s="417">
        <v>6.5280492216864647E-2</v>
      </c>
      <c r="F24" s="417">
        <v>5.9488181805724988E-2</v>
      </c>
      <c r="G24" s="417">
        <v>5.4235561644872921E-2</v>
      </c>
      <c r="H24" s="417">
        <v>4.9921281263399335E-2</v>
      </c>
      <c r="I24" s="417">
        <v>4.6530402928432545E-2</v>
      </c>
      <c r="J24" s="417">
        <v>4.3922093932271755E-2</v>
      </c>
      <c r="K24" s="417">
        <v>4.1937270549225039E-2</v>
      </c>
      <c r="L24" s="417">
        <v>4.0434792527563476E-2</v>
      </c>
      <c r="M24" s="417">
        <v>3.9300095467561663E-2</v>
      </c>
      <c r="N24" s="417">
        <v>3.8443870899648382E-2</v>
      </c>
      <c r="O24" s="417">
        <v>3.7797843001274103E-2</v>
      </c>
      <c r="P24" s="417">
        <v>3.7310298640052142E-2</v>
      </c>
      <c r="Q24" s="417">
        <v>3.6942230436357346E-2</v>
      </c>
      <c r="R24" s="417">
        <v>3.6664258607277872E-2</v>
      </c>
      <c r="S24" s="417">
        <v>3.6454259032475775E-2</v>
      </c>
      <c r="T24" s="417">
        <v>3.6295564976632028E-2</v>
      </c>
      <c r="U24" s="417">
        <v>3.6175613410546009E-2</v>
      </c>
      <c r="V24" s="417">
        <v>3.6084928637842559E-2</v>
      </c>
    </row>
    <row r="25" spans="2:22">
      <c r="B25" s="416">
        <v>9</v>
      </c>
      <c r="C25" s="417">
        <v>0.11648706594674692</v>
      </c>
      <c r="D25" s="417">
        <v>0.11022263700583562</v>
      </c>
      <c r="E25" s="417">
        <v>9.020820452543131E-2</v>
      </c>
      <c r="F25" s="417">
        <v>7.5495739032723622E-2</v>
      </c>
      <c r="G25" s="417">
        <v>6.4906065102576696E-2</v>
      </c>
      <c r="H25" s="417">
        <v>5.7228236077371666E-2</v>
      </c>
      <c r="I25" s="417">
        <v>5.1637748952801717E-2</v>
      </c>
      <c r="J25" s="417">
        <v>4.7550749233221681E-2</v>
      </c>
      <c r="K25" s="417">
        <v>4.4549473928682679E-2</v>
      </c>
      <c r="L25" s="417">
        <v>4.2335259354443898E-2</v>
      </c>
      <c r="M25" s="417">
        <v>4.0694494390095856E-2</v>
      </c>
      <c r="N25" s="417">
        <v>3.9473865773306756E-2</v>
      </c>
      <c r="O25" s="417">
        <v>3.856272192743089E-2</v>
      </c>
      <c r="P25" s="417">
        <v>3.788068138070682E-2</v>
      </c>
      <c r="Q25" s="417">
        <v>3.7368968072695866E-2</v>
      </c>
      <c r="R25" s="417">
        <v>3.6984341433736717E-2</v>
      </c>
      <c r="S25" s="417">
        <v>3.6694818672063388E-2</v>
      </c>
      <c r="T25" s="417">
        <v>3.6476635439907798E-2</v>
      </c>
      <c r="U25" s="417">
        <v>3.6312067036941453E-2</v>
      </c>
      <c r="V25" s="417">
        <v>3.6187852757604777E-2</v>
      </c>
    </row>
    <row r="26" spans="2:22">
      <c r="B26" s="416">
        <v>10</v>
      </c>
      <c r="C26" s="417">
        <v>0.2</v>
      </c>
      <c r="D26" s="417">
        <v>0.11926071079406596</v>
      </c>
      <c r="E26" s="417">
        <v>9.3137822035249548E-2</v>
      </c>
      <c r="F26" s="417">
        <v>7.7266269978066432E-2</v>
      </c>
      <c r="G26" s="417">
        <v>6.6108281897882634E-2</v>
      </c>
      <c r="H26" s="417">
        <v>5.8066591649206141E-2</v>
      </c>
      <c r="I26" s="417">
        <v>5.2230898563117703E-2</v>
      </c>
      <c r="J26" s="417">
        <v>4.7975357284555174E-2</v>
      </c>
      <c r="K26" s="417">
        <v>4.4856527025391481E-2</v>
      </c>
      <c r="L26" s="417">
        <v>4.2559243834489009E-2</v>
      </c>
      <c r="M26" s="417">
        <v>4.0859085266549508E-2</v>
      </c>
      <c r="N26" s="417">
        <v>3.9595547569382362E-2</v>
      </c>
      <c r="O26" s="417">
        <v>3.8653125862214158E-2</v>
      </c>
      <c r="P26" s="417">
        <v>3.794811390747866E-2</v>
      </c>
      <c r="Q26" s="417">
        <v>3.7419424768848603E-2</v>
      </c>
      <c r="R26" s="417">
        <v>3.7022189667671755E-2</v>
      </c>
      <c r="S26" s="417">
        <v>3.6723264311574071E-2</v>
      </c>
      <c r="T26" s="417">
        <v>3.6498046700001383E-2</v>
      </c>
      <c r="U26" s="417">
        <v>3.6328202356624817E-2</v>
      </c>
      <c r="V26" s="417">
        <v>3.6200023189530903E-2</v>
      </c>
    </row>
    <row r="27" spans="2:22">
      <c r="B27" s="416">
        <v>11</v>
      </c>
      <c r="C27" s="417">
        <v>0.2</v>
      </c>
      <c r="D27" s="417">
        <v>0.15574202809859133</v>
      </c>
      <c r="E27" s="417">
        <v>0.12035965293174095</v>
      </c>
      <c r="F27" s="417">
        <v>9.5527577810894021E-2</v>
      </c>
      <c r="G27" s="417">
        <v>7.8300107828652862E-2</v>
      </c>
      <c r="H27" s="417">
        <v>6.6312822879655231E-2</v>
      </c>
      <c r="I27" s="417">
        <v>5.7903127234426983E-2</v>
      </c>
      <c r="J27" s="417">
        <v>5.1942061716350053E-2</v>
      </c>
      <c r="K27" s="417">
        <v>4.767181375109901E-2</v>
      </c>
      <c r="L27" s="417">
        <v>4.4582714196169007E-2</v>
      </c>
      <c r="M27" s="417">
        <v>4.2328796047814074E-2</v>
      </c>
      <c r="N27" s="417">
        <v>4.0672250820289857E-2</v>
      </c>
      <c r="O27" s="417">
        <v>3.9447399512049432E-2</v>
      </c>
      <c r="P27" s="417">
        <v>3.8537295388681836E-2</v>
      </c>
      <c r="Q27" s="417">
        <v>3.7858393114639594E-2</v>
      </c>
      <c r="R27" s="417">
        <v>3.7350372699890548E-2</v>
      </c>
      <c r="S27" s="417">
        <v>3.6969284792547435E-2</v>
      </c>
      <c r="T27" s="417">
        <v>3.6682862358852215E-2</v>
      </c>
      <c r="U27" s="417">
        <v>3.6467265982481997E-2</v>
      </c>
      <c r="V27" s="417">
        <v>3.6304792685250838E-2</v>
      </c>
    </row>
    <row r="28" spans="2:22">
      <c r="B28" s="416">
        <v>12</v>
      </c>
      <c r="C28" s="417">
        <v>0.2</v>
      </c>
      <c r="D28" s="417">
        <v>0.16061409179233946</v>
      </c>
      <c r="E28" s="417">
        <v>0.12517402753271825</v>
      </c>
      <c r="F28" s="417">
        <v>9.9016601769858326E-2</v>
      </c>
      <c r="G28" s="417">
        <v>8.0663272888966506E-2</v>
      </c>
      <c r="H28" s="417">
        <v>6.7905394045965337E-2</v>
      </c>
      <c r="I28" s="417">
        <v>5.899010286906621E-2</v>
      </c>
      <c r="J28" s="417">
        <v>5.2696334135559665E-2</v>
      </c>
      <c r="K28" s="417">
        <v>4.8203597806933361E-2</v>
      </c>
      <c r="L28" s="417">
        <v>4.4962871474257586E-2</v>
      </c>
      <c r="M28" s="417">
        <v>4.2603731380174377E-2</v>
      </c>
      <c r="N28" s="417">
        <v>4.0872985076018206E-2</v>
      </c>
      <c r="O28" s="417">
        <v>3.9595085464539256E-2</v>
      </c>
      <c r="P28" s="417">
        <v>3.8646618833073319E-2</v>
      </c>
      <c r="Q28" s="417">
        <v>3.7939712014297355E-2</v>
      </c>
      <c r="R28" s="417">
        <v>3.7411091777533101E-2</v>
      </c>
      <c r="S28" s="417">
        <v>3.7014757844642421E-2</v>
      </c>
      <c r="T28" s="417">
        <v>3.6716996715127521E-2</v>
      </c>
      <c r="U28" s="417">
        <v>3.6492935147731421E-2</v>
      </c>
      <c r="V28" s="417">
        <v>3.6324122901722385E-2</v>
      </c>
    </row>
  </sheetData>
  <phoneticPr fontId="1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G20"/>
  <sheetViews>
    <sheetView workbookViewId="0">
      <selection activeCell="A18" sqref="A18:G18"/>
    </sheetView>
  </sheetViews>
  <sheetFormatPr defaultColWidth="9" defaultRowHeight="14"/>
  <cols>
    <col min="1" max="1" width="9" style="138"/>
    <col min="2" max="5" width="18.6328125" style="138" customWidth="1"/>
    <col min="6" max="16384" width="9" style="138"/>
  </cols>
  <sheetData>
    <row r="1" spans="1:7">
      <c r="A1" s="139" t="s">
        <v>476</v>
      </c>
      <c r="B1" s="136" t="s">
        <v>326</v>
      </c>
      <c r="C1" s="136" t="s">
        <v>327</v>
      </c>
      <c r="D1" s="137"/>
      <c r="E1" s="137" t="s">
        <v>19</v>
      </c>
      <c r="G1" s="139" t="s">
        <v>479</v>
      </c>
    </row>
    <row r="2" spans="1:7">
      <c r="A2" s="442" t="s">
        <v>422</v>
      </c>
      <c r="B2" s="139" t="s">
        <v>328</v>
      </c>
      <c r="C2" s="139" t="s">
        <v>329</v>
      </c>
      <c r="D2" s="139" t="str">
        <f t="shared" ref="D2:D17" si="0">C2</f>
        <v>AAA</v>
      </c>
      <c r="E2" s="413">
        <v>1.6999999999999999E-3</v>
      </c>
      <c r="F2" s="139">
        <v>1</v>
      </c>
      <c r="G2" s="442" t="s">
        <v>422</v>
      </c>
    </row>
    <row r="3" spans="1:7">
      <c r="A3" s="443" t="s">
        <v>422</v>
      </c>
      <c r="B3" s="139" t="s">
        <v>330</v>
      </c>
      <c r="C3" s="139" t="s">
        <v>331</v>
      </c>
      <c r="D3" s="139" t="str">
        <f t="shared" si="0"/>
        <v>AA+</v>
      </c>
      <c r="E3" s="413">
        <v>1.6999999999999999E-3</v>
      </c>
      <c r="F3" s="139">
        <v>2</v>
      </c>
      <c r="G3" s="443" t="s">
        <v>422</v>
      </c>
    </row>
    <row r="4" spans="1:7">
      <c r="A4" s="443" t="s">
        <v>422</v>
      </c>
      <c r="B4" s="139" t="s">
        <v>332</v>
      </c>
      <c r="C4" s="139" t="s">
        <v>333</v>
      </c>
      <c r="D4" s="139" t="str">
        <f t="shared" si="0"/>
        <v>AA</v>
      </c>
      <c r="E4" s="413">
        <v>1.6999999999999999E-3</v>
      </c>
      <c r="F4" s="139">
        <v>3</v>
      </c>
      <c r="G4" s="443" t="s">
        <v>422</v>
      </c>
    </row>
    <row r="5" spans="1:7">
      <c r="A5" s="443" t="s">
        <v>422</v>
      </c>
      <c r="B5" s="139" t="s">
        <v>334</v>
      </c>
      <c r="C5" s="139" t="s">
        <v>335</v>
      </c>
      <c r="D5" s="139" t="str">
        <f t="shared" si="0"/>
        <v>AA-</v>
      </c>
      <c r="E5" s="413">
        <v>1.6999999999999999E-3</v>
      </c>
      <c r="F5" s="139">
        <v>4</v>
      </c>
      <c r="G5" s="443" t="s">
        <v>422</v>
      </c>
    </row>
    <row r="6" spans="1:7">
      <c r="A6" s="443" t="s">
        <v>422</v>
      </c>
      <c r="B6" s="139" t="s">
        <v>336</v>
      </c>
      <c r="C6" s="139" t="s">
        <v>337</v>
      </c>
      <c r="D6" s="139" t="str">
        <f t="shared" si="0"/>
        <v>A+</v>
      </c>
      <c r="E6" s="413">
        <v>1.6999999999999999E-3</v>
      </c>
      <c r="F6" s="139">
        <v>5</v>
      </c>
      <c r="G6" s="443" t="s">
        <v>422</v>
      </c>
    </row>
    <row r="7" spans="1:7">
      <c r="A7" s="443" t="s">
        <v>422</v>
      </c>
      <c r="B7" s="139" t="s">
        <v>338</v>
      </c>
      <c r="C7" s="139" t="s">
        <v>323</v>
      </c>
      <c r="D7" s="139" t="str">
        <f t="shared" si="0"/>
        <v>A</v>
      </c>
      <c r="E7" s="413">
        <v>1.6999999999999999E-3</v>
      </c>
      <c r="F7" s="139">
        <v>6</v>
      </c>
      <c r="G7" s="443" t="s">
        <v>422</v>
      </c>
    </row>
    <row r="8" spans="1:7">
      <c r="A8" s="443" t="s">
        <v>422</v>
      </c>
      <c r="B8" s="139" t="s">
        <v>339</v>
      </c>
      <c r="C8" s="139" t="s">
        <v>340</v>
      </c>
      <c r="D8" s="139" t="str">
        <f t="shared" si="0"/>
        <v>A-</v>
      </c>
      <c r="E8" s="413">
        <v>1.6999999999999999E-3</v>
      </c>
      <c r="F8" s="139">
        <v>7</v>
      </c>
      <c r="G8" s="443" t="s">
        <v>422</v>
      </c>
    </row>
    <row r="9" spans="1:7">
      <c r="A9" s="443" t="s">
        <v>422</v>
      </c>
      <c r="B9" s="139" t="s">
        <v>341</v>
      </c>
      <c r="C9" s="139" t="s">
        <v>342</v>
      </c>
      <c r="D9" s="139" t="str">
        <f t="shared" si="0"/>
        <v>BBB+</v>
      </c>
      <c r="E9" s="413">
        <v>1.6999999999999999E-3</v>
      </c>
      <c r="F9" s="139">
        <v>8</v>
      </c>
      <c r="G9" s="443" t="s">
        <v>422</v>
      </c>
    </row>
    <row r="10" spans="1:7">
      <c r="A10" s="443" t="s">
        <v>422</v>
      </c>
      <c r="B10" s="139" t="s">
        <v>343</v>
      </c>
      <c r="C10" s="139" t="s">
        <v>344</v>
      </c>
      <c r="D10" s="139" t="str">
        <f t="shared" si="0"/>
        <v>BBB</v>
      </c>
      <c r="E10" s="413">
        <v>1.6999999999999999E-3</v>
      </c>
      <c r="F10" s="139">
        <v>9</v>
      </c>
      <c r="G10" s="443" t="s">
        <v>422</v>
      </c>
    </row>
    <row r="11" spans="1:7">
      <c r="A11" s="137" t="s">
        <v>423</v>
      </c>
      <c r="B11" s="139" t="s">
        <v>345</v>
      </c>
      <c r="C11" s="139" t="s">
        <v>346</v>
      </c>
      <c r="D11" s="139" t="str">
        <f t="shared" si="0"/>
        <v>BBB-</v>
      </c>
      <c r="E11" s="413">
        <v>3.5999999999999999E-3</v>
      </c>
      <c r="F11" s="139">
        <v>10</v>
      </c>
      <c r="G11" s="137" t="s">
        <v>423</v>
      </c>
    </row>
    <row r="12" spans="1:7">
      <c r="A12" s="137" t="s">
        <v>424</v>
      </c>
      <c r="B12" s="139" t="s">
        <v>347</v>
      </c>
      <c r="C12" s="139" t="s">
        <v>348</v>
      </c>
      <c r="D12" s="139" t="str">
        <f t="shared" si="0"/>
        <v>BB+</v>
      </c>
      <c r="E12" s="413">
        <v>6.4000000000000003E-3</v>
      </c>
      <c r="F12" s="139">
        <v>11</v>
      </c>
      <c r="G12" s="137" t="s">
        <v>424</v>
      </c>
    </row>
    <row r="13" spans="1:7">
      <c r="A13" s="137" t="s">
        <v>425</v>
      </c>
      <c r="B13" s="139" t="s">
        <v>349</v>
      </c>
      <c r="C13" s="139" t="s">
        <v>350</v>
      </c>
      <c r="D13" s="139" t="str">
        <f t="shared" si="0"/>
        <v>BB</v>
      </c>
      <c r="E13" s="413">
        <v>1.1599999999999999E-2</v>
      </c>
      <c r="F13" s="139">
        <v>12</v>
      </c>
      <c r="G13" s="137" t="s">
        <v>425</v>
      </c>
    </row>
    <row r="14" spans="1:7">
      <c r="A14" s="137" t="s">
        <v>426</v>
      </c>
      <c r="B14" s="139" t="s">
        <v>351</v>
      </c>
      <c r="C14" s="139" t="s">
        <v>352</v>
      </c>
      <c r="D14" s="139" t="str">
        <f t="shared" si="0"/>
        <v>BB-</v>
      </c>
      <c r="E14" s="413">
        <v>1.9099999999999999E-2</v>
      </c>
      <c r="F14" s="139">
        <v>13</v>
      </c>
      <c r="G14" s="137" t="s">
        <v>426</v>
      </c>
    </row>
    <row r="15" spans="1:7">
      <c r="A15" s="137" t="s">
        <v>427</v>
      </c>
      <c r="B15" s="139" t="s">
        <v>353</v>
      </c>
      <c r="C15" s="139" t="s">
        <v>354</v>
      </c>
      <c r="D15" s="139" t="str">
        <f t="shared" si="0"/>
        <v>B+</v>
      </c>
      <c r="E15" s="413">
        <v>3.0200000000000001E-2</v>
      </c>
      <c r="F15" s="139">
        <v>14</v>
      </c>
      <c r="G15" s="137" t="s">
        <v>427</v>
      </c>
    </row>
    <row r="16" spans="1:7">
      <c r="A16" s="137" t="s">
        <v>428</v>
      </c>
      <c r="B16" s="139" t="s">
        <v>321</v>
      </c>
      <c r="C16" s="139" t="s">
        <v>355</v>
      </c>
      <c r="D16" s="139" t="str">
        <f t="shared" si="0"/>
        <v>B</v>
      </c>
      <c r="E16" s="413">
        <v>4.58E-2</v>
      </c>
      <c r="F16" s="139">
        <v>15</v>
      </c>
      <c r="G16" s="137" t="s">
        <v>428</v>
      </c>
    </row>
    <row r="17" spans="1:7">
      <c r="A17" s="137" t="s">
        <v>429</v>
      </c>
      <c r="B17" s="139" t="s">
        <v>356</v>
      </c>
      <c r="C17" s="139" t="s">
        <v>357</v>
      </c>
      <c r="D17" s="139" t="str">
        <f t="shared" si="0"/>
        <v>B-</v>
      </c>
      <c r="E17" s="413">
        <v>7.6600000000000001E-2</v>
      </c>
      <c r="F17" s="139">
        <v>16</v>
      </c>
      <c r="G17" s="137" t="s">
        <v>429</v>
      </c>
    </row>
    <row r="18" spans="1:7">
      <c r="A18" s="137" t="s">
        <v>430</v>
      </c>
      <c r="B18" s="139" t="s">
        <v>477</v>
      </c>
      <c r="C18" s="139" t="s">
        <v>478</v>
      </c>
      <c r="D18" s="139" t="s">
        <v>478</v>
      </c>
      <c r="E18" s="413">
        <v>0.11650000000000001</v>
      </c>
      <c r="F18" s="139">
        <v>17</v>
      </c>
      <c r="G18" s="137" t="s">
        <v>430</v>
      </c>
    </row>
    <row r="19" spans="1:7">
      <c r="A19" s="137"/>
      <c r="B19" s="139" t="s">
        <v>358</v>
      </c>
      <c r="C19" s="139"/>
      <c r="D19" s="139"/>
      <c r="E19" s="413">
        <v>0.2</v>
      </c>
      <c r="F19" s="139">
        <v>14</v>
      </c>
      <c r="G19" s="139" t="s">
        <v>358</v>
      </c>
    </row>
    <row r="20" spans="1:7">
      <c r="A20" s="137"/>
      <c r="B20" s="139" t="s">
        <v>359</v>
      </c>
      <c r="C20" s="139"/>
      <c r="D20" s="139"/>
      <c r="E20" s="413">
        <v>0</v>
      </c>
      <c r="F20" s="139"/>
      <c r="G20" s="442" t="s">
        <v>422</v>
      </c>
    </row>
  </sheetData>
  <phoneticPr fontId="169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H22"/>
  <sheetViews>
    <sheetView workbookViewId="0">
      <selection activeCell="B4" sqref="B4"/>
    </sheetView>
  </sheetViews>
  <sheetFormatPr defaultColWidth="9" defaultRowHeight="14"/>
  <cols>
    <col min="1" max="2" width="12.36328125" style="16" customWidth="1"/>
    <col min="3" max="6" width="9" style="16"/>
    <col min="7" max="7" width="11" style="16" customWidth="1"/>
    <col min="8" max="8" width="10.36328125" style="16" customWidth="1"/>
    <col min="9" max="16384" width="9" style="16"/>
  </cols>
  <sheetData>
    <row r="1" spans="1:8">
      <c r="A1" s="14" t="s">
        <v>22</v>
      </c>
      <c r="B1" s="14"/>
    </row>
    <row r="3" spans="1:8">
      <c r="A3" s="17" t="s">
        <v>24</v>
      </c>
      <c r="B3" s="35" t="str">
        <f>RAROC!D46</f>
        <v>CRR6</v>
      </c>
      <c r="D3" s="17" t="s">
        <v>24</v>
      </c>
      <c r="E3" s="35" t="str">
        <f>RAROC!D48</f>
        <v>CRR6</v>
      </c>
    </row>
    <row r="4" spans="1:8">
      <c r="A4" s="17" t="s">
        <v>78</v>
      </c>
      <c r="B4" s="35">
        <f>+VLOOKUP($B$3,$B$8:$C$19,2,FALSE)</f>
        <v>6</v>
      </c>
      <c r="D4" s="17" t="s">
        <v>78</v>
      </c>
      <c r="E4" s="35">
        <f>IFERROR(VLOOKUP($E$3,$B$8:$C$19,2,FALSE),"N/A")</f>
        <v>6</v>
      </c>
    </row>
    <row r="5" spans="1:8">
      <c r="A5" s="17" t="s">
        <v>295</v>
      </c>
      <c r="B5" s="118" t="e">
        <f>VLOOKUP(B3,EDF!$A$2:$B$5,2,FALSE)</f>
        <v>#N/A</v>
      </c>
      <c r="D5" s="17" t="s">
        <v>295</v>
      </c>
      <c r="E5" s="118">
        <f>VLOOKUP(E3,EDF!$A$2:$B$13,2,FALSE)</f>
        <v>3.0200000000000001E-2</v>
      </c>
      <c r="G5" s="119" t="s">
        <v>296</v>
      </c>
      <c r="H5" s="117" t="e">
        <f>(B5*E5)*100</f>
        <v>#N/A</v>
      </c>
    </row>
    <row r="7" spans="1:8">
      <c r="A7" s="18" t="s">
        <v>22</v>
      </c>
      <c r="B7" s="18" t="s">
        <v>23</v>
      </c>
      <c r="C7" s="18" t="s">
        <v>78</v>
      </c>
      <c r="E7" s="116"/>
      <c r="F7" s="116"/>
      <c r="G7" s="123" t="e">
        <f>MAX(B5,E5)</f>
        <v>#N/A</v>
      </c>
    </row>
    <row r="8" spans="1:8">
      <c r="A8" s="19"/>
      <c r="B8" s="18" t="s">
        <v>422</v>
      </c>
      <c r="C8" s="18">
        <v>1</v>
      </c>
      <c r="E8" s="116"/>
      <c r="F8" s="116"/>
      <c r="G8" s="121"/>
      <c r="H8" s="120"/>
    </row>
    <row r="9" spans="1:8">
      <c r="A9" s="19"/>
      <c r="B9" s="18" t="s">
        <v>423</v>
      </c>
      <c r="C9" s="18">
        <v>2</v>
      </c>
    </row>
    <row r="10" spans="1:8">
      <c r="A10" s="19"/>
      <c r="B10" s="18" t="s">
        <v>424</v>
      </c>
      <c r="C10" s="18">
        <v>3</v>
      </c>
    </row>
    <row r="11" spans="1:8">
      <c r="A11" s="19"/>
      <c r="B11" s="18" t="s">
        <v>425</v>
      </c>
      <c r="C11" s="18">
        <v>4</v>
      </c>
    </row>
    <row r="12" spans="1:8">
      <c r="A12" s="19"/>
      <c r="B12" s="18" t="s">
        <v>426</v>
      </c>
      <c r="C12" s="18">
        <v>5</v>
      </c>
    </row>
    <row r="13" spans="1:8">
      <c r="A13" s="19"/>
      <c r="B13" s="18" t="s">
        <v>427</v>
      </c>
      <c r="C13" s="18">
        <v>6</v>
      </c>
    </row>
    <row r="14" spans="1:8">
      <c r="A14" s="19"/>
      <c r="B14" s="18" t="s">
        <v>428</v>
      </c>
      <c r="C14" s="18">
        <v>7</v>
      </c>
    </row>
    <row r="15" spans="1:8">
      <c r="A15" s="19"/>
      <c r="B15" s="18" t="s">
        <v>429</v>
      </c>
      <c r="C15" s="18">
        <v>8</v>
      </c>
    </row>
    <row r="16" spans="1:8">
      <c r="A16" s="19"/>
      <c r="B16" s="18" t="s">
        <v>430</v>
      </c>
      <c r="C16" s="18">
        <v>9</v>
      </c>
    </row>
    <row r="17" spans="1:3">
      <c r="A17" s="19"/>
      <c r="B17" s="18" t="s">
        <v>431</v>
      </c>
      <c r="C17" s="18">
        <v>10</v>
      </c>
    </row>
    <row r="18" spans="1:3">
      <c r="A18" s="19"/>
      <c r="B18" s="18" t="s">
        <v>432</v>
      </c>
      <c r="C18" s="408" t="s">
        <v>100</v>
      </c>
    </row>
    <row r="19" spans="1:3">
      <c r="A19" s="414"/>
      <c r="B19" s="18" t="s">
        <v>310</v>
      </c>
      <c r="C19" s="122" t="s">
        <v>100</v>
      </c>
    </row>
    <row r="22" spans="1:3">
      <c r="A22" s="124" t="s">
        <v>311</v>
      </c>
      <c r="B22" s="125" t="e">
        <f>IF(E3="no rate",B5,MIN(B5,E5))</f>
        <v>#N/A</v>
      </c>
    </row>
  </sheetData>
  <phoneticPr fontId="1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M36"/>
  <sheetViews>
    <sheetView zoomScale="90" zoomScaleNormal="90" workbookViewId="0">
      <selection activeCell="D21" sqref="D21"/>
    </sheetView>
  </sheetViews>
  <sheetFormatPr defaultColWidth="9" defaultRowHeight="19.5" customHeight="1"/>
  <cols>
    <col min="1" max="1" width="25.36328125" style="8" customWidth="1"/>
    <col min="2" max="2" width="34.36328125" style="8" customWidth="1"/>
    <col min="3" max="4" width="11.90625" style="8" customWidth="1"/>
    <col min="5" max="5" width="9.36328125" style="8" customWidth="1"/>
    <col min="6" max="6" width="17.08984375" style="8" customWidth="1"/>
    <col min="7" max="7" width="12.36328125" style="8" customWidth="1"/>
    <col min="8" max="8" width="12.36328125" style="64" customWidth="1"/>
    <col min="9" max="9" width="13.6328125" style="64" customWidth="1"/>
    <col min="10" max="10" width="14" style="63" customWidth="1"/>
    <col min="11" max="11" width="9.6328125" style="8" customWidth="1"/>
    <col min="12" max="12" width="13.08984375" style="8" customWidth="1"/>
    <col min="13" max="13" width="14.08984375" style="8" customWidth="1"/>
    <col min="14" max="22" width="9" style="8"/>
    <col min="23" max="23" width="11.90625" style="8" customWidth="1"/>
    <col min="24" max="24" width="12.6328125" style="8" customWidth="1"/>
    <col min="25" max="16384" width="9" style="8"/>
  </cols>
  <sheetData>
    <row r="1" spans="1:13" s="67" customFormat="1" ht="36.75" customHeight="1">
      <c r="A1" s="141" t="s">
        <v>16</v>
      </c>
      <c r="B1" s="142" t="s">
        <v>93</v>
      </c>
      <c r="C1" s="142" t="s">
        <v>85</v>
      </c>
      <c r="D1" s="142" t="s">
        <v>86</v>
      </c>
      <c r="E1" s="142" t="s">
        <v>108</v>
      </c>
      <c r="F1" s="142" t="s">
        <v>91</v>
      </c>
      <c r="G1" s="142" t="s">
        <v>92</v>
      </c>
      <c r="H1" s="142" t="s">
        <v>112</v>
      </c>
      <c r="I1" s="142" t="s">
        <v>113</v>
      </c>
      <c r="J1" s="62" t="s">
        <v>109</v>
      </c>
      <c r="L1" s="21" t="s">
        <v>2</v>
      </c>
      <c r="M1" s="21" t="s">
        <v>37</v>
      </c>
    </row>
    <row r="2" spans="1:13" s="12" customFormat="1" ht="19.5" customHeight="1">
      <c r="A2" s="153" t="s">
        <v>8</v>
      </c>
      <c r="B2" s="154">
        <f>Cash</f>
        <v>0</v>
      </c>
      <c r="C2" s="47">
        <v>0</v>
      </c>
      <c r="D2" s="44">
        <v>0.1</v>
      </c>
      <c r="E2" s="43"/>
      <c r="F2" s="58">
        <f>IF(RAROC!J20= "Same currency", B2*(1-C2),B2*(1-D2))</f>
        <v>0</v>
      </c>
      <c r="G2" s="155">
        <f>F2</f>
        <v>0</v>
      </c>
      <c r="H2" s="156">
        <f>G2/$B$16</f>
        <v>0</v>
      </c>
      <c r="I2" s="376">
        <f>H2</f>
        <v>0</v>
      </c>
      <c r="J2" s="377" t="str">
        <f>IF(B2=0,"N/A",E2)</f>
        <v>N/A</v>
      </c>
      <c r="L2" s="22">
        <v>0</v>
      </c>
      <c r="M2" s="23" t="s">
        <v>38</v>
      </c>
    </row>
    <row r="3" spans="1:13" s="12" customFormat="1" ht="19.5" customHeight="1">
      <c r="A3" s="144" t="s">
        <v>325</v>
      </c>
      <c r="B3" s="145">
        <f>RAROC!K25</f>
        <v>0</v>
      </c>
      <c r="C3" s="146">
        <v>0.53</v>
      </c>
      <c r="D3" s="147"/>
      <c r="E3" s="140"/>
      <c r="F3" s="149">
        <f>G3</f>
        <v>0</v>
      </c>
      <c r="G3" s="148">
        <f>IF(B3=0,0,(1-C3)*B16)</f>
        <v>0</v>
      </c>
      <c r="H3" s="151">
        <f>G3/$B$16</f>
        <v>0</v>
      </c>
      <c r="I3" s="378">
        <f>IF(SUM($H$2:H3)&gt;1,MAX(0,1-SUM($H2:H2)),H3)</f>
        <v>0</v>
      </c>
      <c r="J3" s="379" t="str">
        <f>IF(B3=0,"N/A",E3)</f>
        <v>N/A</v>
      </c>
      <c r="L3" s="22"/>
      <c r="M3" s="23"/>
    </row>
    <row r="4" spans="1:13" ht="19.5" customHeight="1">
      <c r="A4" s="51" t="s">
        <v>80</v>
      </c>
      <c r="B4" s="145">
        <f>ResidentialProperty</f>
        <v>0</v>
      </c>
      <c r="C4" s="48">
        <v>0.2</v>
      </c>
      <c r="D4" s="46">
        <v>0.3</v>
      </c>
      <c r="E4" s="45">
        <v>0.1</v>
      </c>
      <c r="F4" s="59">
        <f>IF(RAROC!J29= "Tier1 city", B4*(1-C4),B4*(1-D4))</f>
        <v>0</v>
      </c>
      <c r="G4" s="152">
        <f t="shared" ref="G4:G13" si="0">F4/(1+$B$18)^$B$19</f>
        <v>0</v>
      </c>
      <c r="H4" s="151">
        <f>G4/$B$16</f>
        <v>0</v>
      </c>
      <c r="I4" s="378">
        <f>IF(SUM($H$2:H4)&gt;1,MAX(0,1-SUM($H$2:H3)),H4)</f>
        <v>0</v>
      </c>
      <c r="J4" s="379" t="str">
        <f t="shared" ref="J4:J13" si="1">IF(B4=0,"N/A",E4)</f>
        <v>N/A</v>
      </c>
      <c r="K4" s="42">
        <f>G4/$B$16</f>
        <v>0</v>
      </c>
      <c r="L4" s="24">
        <v>0.1</v>
      </c>
      <c r="M4" s="23" t="s">
        <v>39</v>
      </c>
    </row>
    <row r="5" spans="1:13" ht="19.5" customHeight="1">
      <c r="A5" s="51" t="s">
        <v>104</v>
      </c>
      <c r="B5" s="145">
        <f>OfficeBuilding</f>
        <v>0</v>
      </c>
      <c r="C5" s="48">
        <v>0.3</v>
      </c>
      <c r="D5" s="46">
        <v>0.4</v>
      </c>
      <c r="E5" s="45">
        <v>0.2</v>
      </c>
      <c r="F5" s="59">
        <f>IF(RAROC!J30= "Tier1 city", B5*(1-C5),B5*(1-D5))</f>
        <v>0</v>
      </c>
      <c r="G5" s="152">
        <f t="shared" si="0"/>
        <v>0</v>
      </c>
      <c r="H5" s="151">
        <f>G5/$B$16</f>
        <v>0</v>
      </c>
      <c r="I5" s="378">
        <f>IF(SUM($H$2:H5)&gt;1,MAX(0,1-SUM($H$2:H4)),H5)</f>
        <v>0</v>
      </c>
      <c r="J5" s="379" t="str">
        <f t="shared" si="1"/>
        <v>N/A</v>
      </c>
      <c r="K5" s="42">
        <f t="shared" ref="K5:K10" si="2">G5/$B$16</f>
        <v>0</v>
      </c>
      <c r="L5" s="24">
        <v>0.3</v>
      </c>
      <c r="M5" s="23" t="s">
        <v>40</v>
      </c>
    </row>
    <row r="6" spans="1:13" ht="19.5" customHeight="1">
      <c r="A6" s="51" t="s">
        <v>103</v>
      </c>
      <c r="B6" s="145">
        <f>CommercialBuilding</f>
        <v>0</v>
      </c>
      <c r="C6" s="48">
        <v>0.3</v>
      </c>
      <c r="D6" s="46">
        <v>0.4</v>
      </c>
      <c r="E6" s="45">
        <v>0.2</v>
      </c>
      <c r="F6" s="59">
        <f>IF(RAROC!J31= "Tier1 city", B6*(1-C6),B6*(1-D6))</f>
        <v>0</v>
      </c>
      <c r="G6" s="152">
        <f t="shared" si="0"/>
        <v>0</v>
      </c>
      <c r="H6" s="151">
        <f t="shared" ref="H6:H13" si="3">G6/$B$16</f>
        <v>0</v>
      </c>
      <c r="I6" s="378">
        <f>IF(SUM($H$2:H6)&gt;1,MAX(0,1-SUM($H$2:H5)),H6)</f>
        <v>0</v>
      </c>
      <c r="J6" s="379" t="str">
        <f t="shared" si="1"/>
        <v>N/A</v>
      </c>
      <c r="K6" s="42">
        <f t="shared" si="2"/>
        <v>0</v>
      </c>
      <c r="L6" s="24">
        <v>0.5</v>
      </c>
      <c r="M6" s="23" t="s">
        <v>41</v>
      </c>
    </row>
    <row r="7" spans="1:13" ht="19.5" customHeight="1">
      <c r="A7" s="51" t="s">
        <v>105</v>
      </c>
      <c r="B7" s="145">
        <f>Warehouse</f>
        <v>0</v>
      </c>
      <c r="C7" s="48">
        <v>0.4</v>
      </c>
      <c r="D7" s="46">
        <v>0.5</v>
      </c>
      <c r="E7" s="45">
        <v>0.3</v>
      </c>
      <c r="F7" s="59">
        <f>IF(RAROC!J32= "Tier1 city", B7*(1-C7),B7*(1-D7))</f>
        <v>0</v>
      </c>
      <c r="G7" s="152">
        <f t="shared" si="0"/>
        <v>0</v>
      </c>
      <c r="H7" s="151">
        <f t="shared" si="3"/>
        <v>0</v>
      </c>
      <c r="I7" s="378">
        <f>IF(SUM($H$2:H7)&gt;1,MAX(0,1-SUM($H$2:H6)),H7)</f>
        <v>0</v>
      </c>
      <c r="J7" s="379" t="str">
        <f t="shared" si="1"/>
        <v>N/A</v>
      </c>
      <c r="K7" s="42">
        <f t="shared" si="2"/>
        <v>0</v>
      </c>
      <c r="L7" s="24">
        <v>0.6</v>
      </c>
      <c r="M7" s="23" t="s">
        <v>42</v>
      </c>
    </row>
    <row r="8" spans="1:13" ht="19.5" customHeight="1">
      <c r="A8" s="51" t="s">
        <v>106</v>
      </c>
      <c r="B8" s="145">
        <f>Land</f>
        <v>0</v>
      </c>
      <c r="C8" s="48">
        <v>0.4</v>
      </c>
      <c r="D8" s="46">
        <v>0.5</v>
      </c>
      <c r="E8" s="45">
        <v>0.3</v>
      </c>
      <c r="F8" s="59">
        <f>IF(RAROC!J33= "Tier1 city", B8*(1-C8),B8*(1-D8))</f>
        <v>0</v>
      </c>
      <c r="G8" s="152">
        <f t="shared" si="0"/>
        <v>0</v>
      </c>
      <c r="H8" s="151">
        <f t="shared" si="3"/>
        <v>0</v>
      </c>
      <c r="I8" s="378">
        <f>IF(SUM($H$2:H8)&gt;1,MAX(0,1-SUM($H$2:H7)),H8)</f>
        <v>0</v>
      </c>
      <c r="J8" s="379" t="str">
        <f t="shared" si="1"/>
        <v>N/A</v>
      </c>
      <c r="K8" s="42">
        <f t="shared" si="2"/>
        <v>0</v>
      </c>
    </row>
    <row r="9" spans="1:13" ht="19.5" customHeight="1">
      <c r="A9" s="52" t="s">
        <v>84</v>
      </c>
      <c r="B9" s="145">
        <f>Inventory</f>
        <v>0</v>
      </c>
      <c r="C9" s="48">
        <v>0.3</v>
      </c>
      <c r="D9" s="46">
        <v>0.5</v>
      </c>
      <c r="E9" s="45">
        <v>0.2</v>
      </c>
      <c r="F9" s="59">
        <f>IF(RAROC!J36= "Rubber wood (Grade A)", B9*(1-C9),B9*(1-D9))</f>
        <v>0</v>
      </c>
      <c r="G9" s="152">
        <f t="shared" si="0"/>
        <v>0</v>
      </c>
      <c r="H9" s="151">
        <f t="shared" si="3"/>
        <v>0</v>
      </c>
      <c r="I9" s="378">
        <f>IF(SUM($H$2:H9)&gt;1,MAX(0,1-SUM($H$2:H8)),H9)</f>
        <v>0</v>
      </c>
      <c r="J9" s="379" t="str">
        <f t="shared" si="1"/>
        <v>N/A</v>
      </c>
      <c r="K9" s="42">
        <f t="shared" si="2"/>
        <v>0</v>
      </c>
      <c r="L9" s="25" t="s">
        <v>36</v>
      </c>
      <c r="M9" s="25" t="str">
        <f>VLOOKUP(B21,L2:M7,2,TRUE)</f>
        <v>High</v>
      </c>
    </row>
    <row r="10" spans="1:13" ht="19.5" customHeight="1">
      <c r="A10" s="51" t="s">
        <v>81</v>
      </c>
      <c r="B10" s="145">
        <f>Vehicle</f>
        <v>0</v>
      </c>
      <c r="C10" s="48">
        <v>0.3</v>
      </c>
      <c r="D10" s="46">
        <v>0.5</v>
      </c>
      <c r="E10" s="45">
        <v>0.3</v>
      </c>
      <c r="F10" s="59">
        <f>IF(RAROC!J35= "New", B10*(1-C10),B10*(1-D10))</f>
        <v>0</v>
      </c>
      <c r="G10" s="152">
        <f t="shared" si="0"/>
        <v>0</v>
      </c>
      <c r="H10" s="151">
        <f t="shared" si="3"/>
        <v>0</v>
      </c>
      <c r="I10" s="378">
        <f>IF(SUM($H$2:H10)&gt;1,MAX(0,1-SUM($H$2:H9)),H10)</f>
        <v>0</v>
      </c>
      <c r="J10" s="379" t="str">
        <f t="shared" si="1"/>
        <v>N/A</v>
      </c>
      <c r="K10" s="42">
        <f t="shared" si="2"/>
        <v>0</v>
      </c>
    </row>
    <row r="11" spans="1:13" ht="19.5" customHeight="1">
      <c r="A11" s="51" t="s">
        <v>9</v>
      </c>
      <c r="B11" s="145">
        <f>Machine</f>
        <v>0</v>
      </c>
      <c r="C11" s="48">
        <v>0.6</v>
      </c>
      <c r="D11" s="46">
        <v>0.7</v>
      </c>
      <c r="E11" s="45">
        <v>0.5</v>
      </c>
      <c r="F11" s="59">
        <f>IF(RAROC!J34= "New", B11*(1-C11),B11*(1-D11))</f>
        <v>0</v>
      </c>
      <c r="G11" s="152">
        <f t="shared" si="0"/>
        <v>0</v>
      </c>
      <c r="H11" s="151">
        <f t="shared" si="3"/>
        <v>0</v>
      </c>
      <c r="I11" s="378">
        <f>IF(SUM($H$2:H11)&gt;1,MAX(0,1-SUM($H$2:H10)),H11)</f>
        <v>0</v>
      </c>
      <c r="J11" s="379" t="str">
        <f t="shared" si="1"/>
        <v>N/A</v>
      </c>
    </row>
    <row r="12" spans="1:13" ht="19.5" customHeight="1">
      <c r="A12" s="144" t="s">
        <v>79</v>
      </c>
      <c r="B12" s="145">
        <f>AccountReceivables</f>
        <v>0</v>
      </c>
      <c r="C12" s="48">
        <v>0.2</v>
      </c>
      <c r="D12" s="46">
        <v>0.7</v>
      </c>
      <c r="E12" s="45">
        <v>0.7</v>
      </c>
      <c r="F12" s="59">
        <f>IF(RAROC!J23= "High Quality", B12*(1-C12),B12*(1-D12))</f>
        <v>0</v>
      </c>
      <c r="G12" s="150">
        <f t="shared" si="0"/>
        <v>0</v>
      </c>
      <c r="H12" s="151">
        <f t="shared" si="3"/>
        <v>0</v>
      </c>
      <c r="I12" s="378">
        <f>IF(SUM($H$2:H12)&gt;1,MAX(0,1-SUM($H$2:H11)),H12)</f>
        <v>0</v>
      </c>
      <c r="J12" s="379" t="str">
        <f t="shared" si="1"/>
        <v>N/A</v>
      </c>
    </row>
    <row r="13" spans="1:13" ht="19.5" customHeight="1">
      <c r="A13" s="157" t="s">
        <v>82</v>
      </c>
      <c r="B13" s="158">
        <f>Guarantee</f>
        <v>0</v>
      </c>
      <c r="C13" s="49">
        <v>0.7</v>
      </c>
      <c r="D13" s="41">
        <v>0.7</v>
      </c>
      <c r="E13" s="40">
        <v>0.7</v>
      </c>
      <c r="F13" s="60">
        <f>IF( SUM(B2:B11) = 0, B13*(1-C13),0)</f>
        <v>0</v>
      </c>
      <c r="G13" s="159">
        <f t="shared" si="0"/>
        <v>0</v>
      </c>
      <c r="H13" s="160">
        <f t="shared" si="3"/>
        <v>0</v>
      </c>
      <c r="I13" s="380">
        <f>IF(SUM($H$2:H13)&gt;1,MAX(0,1-SUM($H$2:H12)),H13)</f>
        <v>0</v>
      </c>
      <c r="J13" s="381" t="str">
        <f t="shared" si="1"/>
        <v>N/A</v>
      </c>
    </row>
    <row r="14" spans="1:13" s="10" customFormat="1" ht="19.5" customHeight="1">
      <c r="A14" s="20"/>
      <c r="B14" s="53"/>
      <c r="C14" s="54"/>
      <c r="D14" s="54"/>
      <c r="E14" s="54"/>
      <c r="F14" s="55"/>
      <c r="G14" s="56"/>
      <c r="H14" s="56" t="s">
        <v>37</v>
      </c>
      <c r="I14" s="56"/>
      <c r="J14" s="15"/>
      <c r="K14" s="57"/>
    </row>
    <row r="15" spans="1:13" ht="19.5" customHeight="1">
      <c r="G15" s="163">
        <f>SUM(G2:G13)</f>
        <v>0</v>
      </c>
      <c r="H15" s="143">
        <f>1-G15/B16</f>
        <v>1</v>
      </c>
      <c r="I15" s="143">
        <f>SUMPRODUCT(I2:I13,J2:J13)</f>
        <v>0</v>
      </c>
      <c r="J15" s="161">
        <f>IF(H15&lt;-50%,0,I15)</f>
        <v>0</v>
      </c>
      <c r="K15" s="162"/>
    </row>
    <row r="16" spans="1:13" ht="19.5" customHeight="1">
      <c r="A16" s="7" t="s">
        <v>0</v>
      </c>
      <c r="B16" s="7">
        <f>+CreditRequest</f>
        <v>300</v>
      </c>
      <c r="C16" s="8" t="s">
        <v>11</v>
      </c>
      <c r="J16" s="163" t="str">
        <f>VLOOKUP(MAX(I5:I13),$I$5:$J$13,2,FALSE)</f>
        <v>N/A</v>
      </c>
      <c r="K16" s="9" t="s">
        <v>111</v>
      </c>
    </row>
    <row r="17" spans="1:11" ht="19.5" customHeight="1">
      <c r="A17" s="7" t="s">
        <v>110</v>
      </c>
      <c r="B17" s="7">
        <f>B16-F2</f>
        <v>300</v>
      </c>
      <c r="G17" s="61"/>
      <c r="H17" s="65" t="b">
        <f>H15&lt;-50%</f>
        <v>0</v>
      </c>
      <c r="I17" s="65"/>
      <c r="J17" s="68"/>
      <c r="K17" s="69">
        <f>IF(H15&gt;J15,H15,J15)</f>
        <v>1</v>
      </c>
    </row>
    <row r="18" spans="1:11" ht="19.5" customHeight="1">
      <c r="A18" s="7" t="s">
        <v>94</v>
      </c>
      <c r="B18" s="50">
        <f>InterestRate</f>
        <v>1.8028600000000002E-2</v>
      </c>
      <c r="G18" s="39"/>
      <c r="H18" s="66"/>
      <c r="I18" s="66"/>
    </row>
    <row r="19" spans="1:11" ht="19.5" customHeight="1">
      <c r="A19" s="7" t="s">
        <v>95</v>
      </c>
      <c r="B19" s="7">
        <v>4</v>
      </c>
      <c r="G19" s="61"/>
    </row>
    <row r="20" spans="1:11" ht="19.5" customHeight="1">
      <c r="A20" s="385" t="s">
        <v>96</v>
      </c>
      <c r="B20" s="386">
        <f>IF(B16-G15 &gt;0,B16-G15,0)</f>
        <v>300</v>
      </c>
      <c r="C20" s="13"/>
      <c r="D20" s="13"/>
      <c r="E20" s="13"/>
      <c r="F20" s="13"/>
    </row>
    <row r="21" spans="1:11" ht="19.5" customHeight="1">
      <c r="A21" s="382" t="s">
        <v>37</v>
      </c>
      <c r="B21" s="383">
        <f>MAX(B20/B16,K17)</f>
        <v>1</v>
      </c>
    </row>
    <row r="22" spans="1:11" ht="19.5" customHeight="1">
      <c r="A22" s="382" t="s">
        <v>418</v>
      </c>
      <c r="B22" s="384">
        <f>I15</f>
        <v>0</v>
      </c>
    </row>
    <row r="24" spans="1:11" ht="19.5" customHeight="1" thickBot="1"/>
    <row r="25" spans="1:11" ht="19.5" customHeight="1">
      <c r="A25" s="128" t="s">
        <v>16</v>
      </c>
      <c r="B25" s="129" t="s">
        <v>319</v>
      </c>
    </row>
    <row r="26" spans="1:11" ht="19.5" customHeight="1">
      <c r="A26" s="130" t="s">
        <v>8</v>
      </c>
      <c r="B26" s="131" t="s">
        <v>320</v>
      </c>
    </row>
    <row r="27" spans="1:11" ht="19.5" customHeight="1">
      <c r="A27" s="126" t="s">
        <v>80</v>
      </c>
      <c r="B27" s="132">
        <v>0.3</v>
      </c>
    </row>
    <row r="28" spans="1:11" ht="19.5" customHeight="1">
      <c r="A28" s="126" t="s">
        <v>104</v>
      </c>
      <c r="B28" s="132">
        <v>0.4</v>
      </c>
    </row>
    <row r="29" spans="1:11" ht="19.5" customHeight="1">
      <c r="A29" s="126" t="s">
        <v>103</v>
      </c>
      <c r="B29" s="132">
        <v>0.4</v>
      </c>
    </row>
    <row r="30" spans="1:11" ht="19.5" customHeight="1">
      <c r="A30" s="126" t="s">
        <v>105</v>
      </c>
      <c r="B30" s="132">
        <v>0.5</v>
      </c>
    </row>
    <row r="31" spans="1:11" ht="19.5" customHeight="1">
      <c r="A31" s="126" t="s">
        <v>106</v>
      </c>
      <c r="B31" s="132">
        <v>0.5</v>
      </c>
    </row>
    <row r="32" spans="1:11" ht="19.5" customHeight="1">
      <c r="A32" s="127" t="s">
        <v>84</v>
      </c>
      <c r="B32" s="132">
        <v>0.5</v>
      </c>
    </row>
    <row r="33" spans="1:2" ht="19.5" customHeight="1">
      <c r="A33" s="126" t="s">
        <v>81</v>
      </c>
      <c r="B33" s="132">
        <v>0.5</v>
      </c>
    </row>
    <row r="34" spans="1:2" ht="19.5" customHeight="1">
      <c r="A34" s="126" t="s">
        <v>9</v>
      </c>
      <c r="B34" s="132">
        <v>0.7</v>
      </c>
    </row>
    <row r="35" spans="1:2" ht="19.5" customHeight="1">
      <c r="A35" s="133" t="s">
        <v>79</v>
      </c>
      <c r="B35" s="132">
        <v>0.7</v>
      </c>
    </row>
    <row r="36" spans="1:2" ht="19.5" customHeight="1" thickBot="1">
      <c r="A36" s="134" t="s">
        <v>82</v>
      </c>
      <c r="B36" s="135">
        <v>0.7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0"/>
  <sheetViews>
    <sheetView workbookViewId="0">
      <selection activeCell="E33" sqref="E33"/>
    </sheetView>
  </sheetViews>
  <sheetFormatPr defaultColWidth="9" defaultRowHeight="12.5"/>
  <cols>
    <col min="1" max="1" width="47.08984375" style="1" bestFit="1" customWidth="1"/>
    <col min="2" max="2" width="12.36328125" style="3" customWidth="1"/>
    <col min="3" max="3" width="9" style="1"/>
    <col min="4" max="4" width="11.7265625" style="1" bestFit="1" customWidth="1"/>
    <col min="5" max="5" width="37.6328125" style="1" bestFit="1" customWidth="1"/>
    <col min="6" max="6" width="7.90625" style="1" bestFit="1" customWidth="1"/>
    <col min="7" max="16384" width="9" style="1"/>
  </cols>
  <sheetData>
    <row r="1" spans="1:6" ht="13">
      <c r="A1" s="479" t="s">
        <v>21</v>
      </c>
      <c r="B1" s="480" t="s">
        <v>20</v>
      </c>
      <c r="D1" s="1" t="s">
        <v>509</v>
      </c>
      <c r="E1" s="4" t="s">
        <v>21</v>
      </c>
      <c r="F1" s="5" t="s">
        <v>20</v>
      </c>
    </row>
    <row r="2" spans="1:6">
      <c r="A2" s="481" t="s">
        <v>201</v>
      </c>
      <c r="B2" s="482">
        <v>1.03</v>
      </c>
      <c r="E2" s="6" t="s">
        <v>510</v>
      </c>
      <c r="F2" s="2">
        <v>1.03</v>
      </c>
    </row>
    <row r="3" spans="1:6">
      <c r="A3" s="481" t="s">
        <v>202</v>
      </c>
      <c r="B3" s="482">
        <v>1.03</v>
      </c>
      <c r="E3" s="6" t="s">
        <v>287</v>
      </c>
      <c r="F3" s="2">
        <v>1.03</v>
      </c>
    </row>
    <row r="4" spans="1:6">
      <c r="A4" s="481" t="s">
        <v>293</v>
      </c>
      <c r="B4" s="482">
        <f>B7</f>
        <v>0.85</v>
      </c>
      <c r="E4" s="6" t="s">
        <v>511</v>
      </c>
      <c r="F4" s="2">
        <v>0.5</v>
      </c>
    </row>
    <row r="5" spans="1:6">
      <c r="A5" s="481" t="s">
        <v>187</v>
      </c>
      <c r="B5" s="482">
        <v>0.85</v>
      </c>
      <c r="E5" s="6" t="s">
        <v>512</v>
      </c>
      <c r="F5" s="2">
        <v>1</v>
      </c>
    </row>
    <row r="6" spans="1:6">
      <c r="A6" s="481" t="s">
        <v>289</v>
      </c>
      <c r="B6" s="482">
        <v>0.85</v>
      </c>
    </row>
    <row r="7" spans="1:6">
      <c r="A7" s="481" t="s">
        <v>290</v>
      </c>
      <c r="B7" s="482">
        <v>0.85</v>
      </c>
    </row>
    <row r="8" spans="1:6">
      <c r="A8" s="481" t="s">
        <v>188</v>
      </c>
      <c r="B8" s="482">
        <v>0.7</v>
      </c>
    </row>
    <row r="9" spans="1:6">
      <c r="A9" s="481" t="s">
        <v>189</v>
      </c>
      <c r="B9" s="482">
        <v>1.03</v>
      </c>
    </row>
    <row r="10" spans="1:6">
      <c r="A10" s="481" t="s">
        <v>198</v>
      </c>
      <c r="B10" s="482">
        <v>0.5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2" tint="-0.749992370372631"/>
  </sheetPr>
  <dimension ref="B1:CS1004"/>
  <sheetViews>
    <sheetView showGridLines="0" zoomScale="51" zoomScaleNormal="51" workbookViewId="0">
      <selection activeCell="I9" sqref="I9"/>
    </sheetView>
  </sheetViews>
  <sheetFormatPr defaultColWidth="9" defaultRowHeight="51" customHeight="1"/>
  <cols>
    <col min="1" max="1" width="9" style="295"/>
    <col min="2" max="2" width="17" style="319" customWidth="1"/>
    <col min="3" max="3" width="18.36328125" style="342" customWidth="1"/>
    <col min="4" max="4" width="25.36328125" style="303" customWidth="1"/>
    <col min="5" max="5" width="17.08984375" style="303" customWidth="1"/>
    <col min="6" max="6" width="18.90625" style="303" customWidth="1"/>
    <col min="7" max="7" width="18.90625" style="342" customWidth="1"/>
    <col min="8" max="8" width="9.36328125" style="302" customWidth="1"/>
    <col min="9" max="9" width="26.453125" style="295" customWidth="1"/>
    <col min="10" max="39" width="11.08984375" style="295" customWidth="1"/>
    <col min="40" max="16384" width="9" style="295"/>
  </cols>
  <sheetData>
    <row r="1" spans="2:97" ht="51" customHeight="1" thickBot="1"/>
    <row r="2" spans="2:97" s="334" customFormat="1" ht="51" customHeight="1" thickBot="1">
      <c r="B2" s="357" t="s">
        <v>400</v>
      </c>
      <c r="C2" s="358" t="s">
        <v>381</v>
      </c>
      <c r="D2" s="359" t="s">
        <v>403</v>
      </c>
      <c r="E2" s="359" t="s">
        <v>94</v>
      </c>
      <c r="F2" s="359" t="s">
        <v>399</v>
      </c>
      <c r="G2" s="360" t="s">
        <v>398</v>
      </c>
      <c r="H2" s="314"/>
      <c r="I2" s="335" t="s">
        <v>402</v>
      </c>
      <c r="J2" s="335">
        <v>1</v>
      </c>
      <c r="K2" s="335">
        <v>2</v>
      </c>
      <c r="L2" s="335">
        <v>3</v>
      </c>
      <c r="M2" s="335">
        <v>4</v>
      </c>
      <c r="N2" s="335">
        <v>5</v>
      </c>
      <c r="O2" s="335">
        <v>6</v>
      </c>
      <c r="P2" s="335">
        <v>7</v>
      </c>
      <c r="Q2" s="335">
        <v>8</v>
      </c>
      <c r="R2" s="335">
        <v>9</v>
      </c>
      <c r="S2" s="335">
        <v>10</v>
      </c>
      <c r="T2" s="335">
        <v>11</v>
      </c>
      <c r="U2" s="335">
        <v>12</v>
      </c>
      <c r="V2" s="335">
        <v>13</v>
      </c>
      <c r="W2" s="335">
        <v>14</v>
      </c>
      <c r="X2" s="335">
        <v>15</v>
      </c>
      <c r="Y2" s="335">
        <v>16</v>
      </c>
      <c r="Z2" s="335">
        <v>17</v>
      </c>
      <c r="AA2" s="335">
        <v>18</v>
      </c>
      <c r="AB2" s="335">
        <v>19</v>
      </c>
      <c r="AC2" s="335">
        <v>20</v>
      </c>
      <c r="AD2" s="335">
        <v>21</v>
      </c>
      <c r="AE2" s="335">
        <v>22</v>
      </c>
      <c r="AF2" s="335">
        <v>23</v>
      </c>
      <c r="AG2" s="335">
        <v>24</v>
      </c>
      <c r="AH2" s="335">
        <v>25</v>
      </c>
      <c r="AI2" s="335">
        <v>26</v>
      </c>
      <c r="AJ2" s="335">
        <v>27</v>
      </c>
      <c r="AK2" s="335">
        <v>28</v>
      </c>
      <c r="AL2" s="335">
        <v>29</v>
      </c>
      <c r="AM2" s="335">
        <v>30</v>
      </c>
    </row>
    <row r="3" spans="2:97" s="289" customFormat="1" ht="51" customHeight="1" thickBot="1">
      <c r="B3" s="361"/>
      <c r="C3" s="370">
        <f>CreditRequest</f>
        <v>300</v>
      </c>
      <c r="D3" s="356"/>
      <c r="E3" s="371">
        <f>InterestRate</f>
        <v>1.8028600000000002E-2</v>
      </c>
      <c r="F3" s="356"/>
      <c r="G3" s="362"/>
      <c r="H3" s="288"/>
      <c r="I3" s="335" t="s">
        <v>401</v>
      </c>
      <c r="J3" s="333">
        <f>IFERROR(AVERAGE(C4:C15),0)</f>
        <v>280.35714285714295</v>
      </c>
      <c r="K3" s="333">
        <f>IFERROR(AVERAGE(C16:C27),0)</f>
        <v>237.50000000000014</v>
      </c>
      <c r="L3" s="333">
        <f>IFERROR(AVERAGE(C28:C39),0)</f>
        <v>194.64285714285714</v>
      </c>
      <c r="M3" s="333">
        <f>IFERROR(AVERAGE(C40:C51),0)</f>
        <v>151.78571428571414</v>
      </c>
      <c r="N3" s="333">
        <f>IFERROR(AVERAGE(C52:C63),0)</f>
        <v>108.92857142857117</v>
      </c>
      <c r="O3" s="333">
        <f>IFERROR(AVERAGE(C64:C75),0)</f>
        <v>66.07142857142837</v>
      </c>
      <c r="P3" s="333">
        <f>IFERROR(AVERAGE(C76:C87),0)</f>
        <v>23.21428571428552</v>
      </c>
      <c r="Q3" s="333">
        <f>IFERROR(AVERAGE(C88:C99),0)</f>
        <v>0</v>
      </c>
      <c r="R3" s="333">
        <f>IFERROR(AVERAGE(C100:C111),0)</f>
        <v>0</v>
      </c>
      <c r="S3" s="333">
        <f>IFERROR(AVERAGE(C112:C123),0)</f>
        <v>0</v>
      </c>
      <c r="T3" s="333">
        <f>IFERROR(AVERAGE(C124:C135),0)</f>
        <v>0</v>
      </c>
      <c r="U3" s="333">
        <f>IFERROR(AVERAGE(C136:C147),0)</f>
        <v>0</v>
      </c>
      <c r="V3" s="333">
        <f>IFERROR(AVERAGE(C148:C159),0)</f>
        <v>0</v>
      </c>
      <c r="W3" s="333">
        <f>IFERROR(AVERAGE(C160:C171),0)</f>
        <v>0</v>
      </c>
      <c r="X3" s="333">
        <f>IFERROR(AVERAGE(C172:C183),0)</f>
        <v>0</v>
      </c>
      <c r="Y3" s="333">
        <f>IFERROR(AVERAGE(C184:C195),0)</f>
        <v>0</v>
      </c>
      <c r="Z3" s="333">
        <f>IFERROR(AVERAGE(C196:C207),0)</f>
        <v>0</v>
      </c>
      <c r="AA3" s="333">
        <f>IFERROR(AVERAGE(C208:C219),0)</f>
        <v>0</v>
      </c>
      <c r="AB3" s="333">
        <f>IFERROR(AVERAGE(C220:C231),0)</f>
        <v>0</v>
      </c>
      <c r="AC3" s="333">
        <f>IFERROR(AVERAGE(C232:C243),0)</f>
        <v>0</v>
      </c>
      <c r="AD3" s="333">
        <f>IFERROR(AVERAGE(C244:C255),0)</f>
        <v>0</v>
      </c>
      <c r="AE3" s="333">
        <f>IFERROR(AVERAGE(C256:C267),0)</f>
        <v>0</v>
      </c>
      <c r="AF3" s="333">
        <f>IFERROR(AVERAGE(C268:C279),0)</f>
        <v>0</v>
      </c>
      <c r="AG3" s="333">
        <f>IFERROR(AVERAGE(C280:C291),0)</f>
        <v>0</v>
      </c>
      <c r="AH3" s="333">
        <f>IFERROR(AVERAGE(C292:C303),0)</f>
        <v>0</v>
      </c>
      <c r="AI3" s="333">
        <f>IFERROR(AVERAGE(C304:C315),0)</f>
        <v>0</v>
      </c>
      <c r="AJ3" s="333">
        <f>IFERROR(AVERAGE(C316:C327),0)</f>
        <v>0</v>
      </c>
      <c r="AK3" s="333">
        <f>IFERROR(AVERAGE(C328:C339),0)</f>
        <v>0</v>
      </c>
      <c r="AL3" s="333">
        <f>IFERROR(AVERAGE(C340:C351),0)</f>
        <v>0</v>
      </c>
      <c r="AM3" s="333">
        <f>IFERROR(AVERAGE(C352:C363),0)</f>
        <v>0</v>
      </c>
    </row>
    <row r="4" spans="2:97" s="289" customFormat="1" ht="51" customHeight="1">
      <c r="B4" s="363">
        <v>1</v>
      </c>
      <c r="C4" s="343">
        <f>IF(B4&lt;=RAROC!$D$20*12,CreditRequest,0)</f>
        <v>300</v>
      </c>
      <c r="D4" s="367">
        <f>C3/12/RAROC!D20</f>
        <v>3.5714285714285716</v>
      </c>
      <c r="E4" s="341">
        <f t="shared" ref="E4:E67" si="0">InterestRate/12</f>
        <v>1.5023833333333335E-3</v>
      </c>
      <c r="F4" s="331">
        <f>IFERROR(C4*E4,0)</f>
        <v>0.45071500000000003</v>
      </c>
      <c r="G4" s="364">
        <f>IFERROR(C4-D4,0)</f>
        <v>296.42857142857144</v>
      </c>
      <c r="H4" s="292"/>
      <c r="I4" s="330" t="s">
        <v>414</v>
      </c>
      <c r="J4" s="372">
        <f>SUM(F4:F15)</f>
        <v>5.0544467857142878</v>
      </c>
      <c r="K4" s="372">
        <f>SUM(F16:F27)</f>
        <v>4.2817925000000026</v>
      </c>
      <c r="L4" s="372">
        <f>SUM($F$28:$F$39)</f>
        <v>3.5091382142857146</v>
      </c>
      <c r="M4" s="372">
        <f>SUM($F$40:$F$51)</f>
        <v>2.7364839285714262</v>
      </c>
      <c r="N4" s="372">
        <f>SUM($F$52:$F$63)</f>
        <v>1.9638296428571389</v>
      </c>
      <c r="O4" s="372">
        <f>SUM($F$64:$F$75)</f>
        <v>1.1911753571428536</v>
      </c>
      <c r="P4" s="372">
        <f>SUM($F$76:$F$87)</f>
        <v>0.41852107142856798</v>
      </c>
      <c r="Q4" s="372">
        <f>SUM($F$88:$F$99)</f>
        <v>0</v>
      </c>
      <c r="R4" s="372">
        <f>SUM($F$100:$F$111)</f>
        <v>0</v>
      </c>
      <c r="S4" s="372">
        <f>SUM($F$112:$F$123)</f>
        <v>0</v>
      </c>
      <c r="T4" s="372">
        <f>SUM($F$124:$F$135)</f>
        <v>0</v>
      </c>
      <c r="U4" s="372">
        <f>SUM($F$136:$F$147)</f>
        <v>0</v>
      </c>
      <c r="V4" s="372">
        <f>SUM($F$148:$F$159)</f>
        <v>0</v>
      </c>
      <c r="W4" s="372">
        <f>SUM($F$160:$F$171)</f>
        <v>0</v>
      </c>
      <c r="X4" s="372">
        <f>SUM($F$172:$F$183)</f>
        <v>0</v>
      </c>
      <c r="Y4" s="372">
        <f>SUM($F$184:$F$195)</f>
        <v>0</v>
      </c>
      <c r="Z4" s="372">
        <f>SUM($F$196:$F$207)</f>
        <v>0</v>
      </c>
      <c r="AA4" s="372">
        <f>SUM($F$208:$F$219)</f>
        <v>0</v>
      </c>
      <c r="AB4" s="372">
        <f>SUM($F$220:$F$231)</f>
        <v>0</v>
      </c>
      <c r="AC4" s="372">
        <f>SUM($F$232:$F$243)</f>
        <v>0</v>
      </c>
      <c r="AD4" s="372">
        <f>SUM($F$244:$F$255)</f>
        <v>0</v>
      </c>
      <c r="AE4" s="372">
        <f>SUM($F$256:$F$267)</f>
        <v>0</v>
      </c>
      <c r="AF4" s="372">
        <f>SUM($F$268:$F$279)</f>
        <v>0</v>
      </c>
      <c r="AG4" s="372">
        <f>SUM($F$280:$F$291)</f>
        <v>0</v>
      </c>
      <c r="AH4" s="372">
        <f>SUM($F$292:$F$303)</f>
        <v>0</v>
      </c>
      <c r="AI4" s="372">
        <f>SUM($F$304:$F$315)</f>
        <v>0</v>
      </c>
      <c r="AJ4" s="372">
        <f>SUM($F$316:$F$327)</f>
        <v>0</v>
      </c>
      <c r="AK4" s="372">
        <f>SUM($F$328:$F$339)</f>
        <v>0</v>
      </c>
      <c r="AL4" s="372">
        <f>SUM($F$340:$F$351)</f>
        <v>0</v>
      </c>
      <c r="AM4" s="372">
        <f>SUM($F$352:$F$363)</f>
        <v>0</v>
      </c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6"/>
      <c r="CE4" s="326"/>
      <c r="CF4" s="326"/>
      <c r="CG4" s="326"/>
      <c r="CH4" s="326"/>
      <c r="CI4" s="326"/>
      <c r="CJ4" s="326"/>
      <c r="CK4" s="326"/>
      <c r="CL4" s="326"/>
      <c r="CM4" s="326"/>
      <c r="CN4" s="326"/>
      <c r="CO4" s="326"/>
      <c r="CP4" s="326"/>
      <c r="CQ4" s="326"/>
      <c r="CR4" s="326"/>
      <c r="CS4" s="326"/>
    </row>
    <row r="5" spans="2:97" s="289" customFormat="1" ht="51" customHeight="1">
      <c r="B5" s="363">
        <v>2</v>
      </c>
      <c r="C5" s="343">
        <f>IF(B5&lt;=RAROC!$D$20*12,G4,"")</f>
        <v>296.42857142857144</v>
      </c>
      <c r="D5" s="332">
        <f>IF(D4&lt;C5,D4,C5)</f>
        <v>3.5714285714285716</v>
      </c>
      <c r="E5" s="341">
        <f t="shared" si="0"/>
        <v>1.5023833333333335E-3</v>
      </c>
      <c r="F5" s="331">
        <f t="shared" ref="F5:F68" si="1">IFERROR(C5*E5,0)</f>
        <v>0.44534934523809533</v>
      </c>
      <c r="G5" s="364">
        <f t="shared" ref="G5:G34" si="2">IFERROR(C5-D5,0)</f>
        <v>292.85714285714289</v>
      </c>
      <c r="H5" s="292"/>
      <c r="J5" s="441"/>
      <c r="K5" s="441"/>
      <c r="L5" s="441"/>
      <c r="M5" s="441"/>
      <c r="N5" s="441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326"/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  <c r="AZ5" s="326"/>
      <c r="BA5" s="326"/>
      <c r="BB5" s="326"/>
      <c r="BC5" s="326"/>
      <c r="BD5" s="326"/>
      <c r="BE5" s="326"/>
      <c r="BF5" s="326"/>
      <c r="BG5" s="326"/>
      <c r="BH5" s="326"/>
      <c r="BI5" s="326"/>
      <c r="BJ5" s="326"/>
      <c r="BK5" s="326"/>
      <c r="BL5" s="326"/>
      <c r="BM5" s="326"/>
      <c r="BN5" s="326"/>
      <c r="BO5" s="326"/>
      <c r="BP5" s="326"/>
      <c r="BQ5" s="326"/>
      <c r="BR5" s="326"/>
      <c r="BS5" s="326"/>
      <c r="BT5" s="326"/>
      <c r="BU5" s="326"/>
      <c r="BV5" s="326"/>
      <c r="BW5" s="326"/>
      <c r="BX5" s="326"/>
      <c r="BY5" s="326"/>
      <c r="BZ5" s="326"/>
      <c r="CA5" s="326"/>
      <c r="CB5" s="326"/>
      <c r="CC5" s="326"/>
      <c r="CD5" s="326"/>
      <c r="CE5" s="326"/>
      <c r="CF5" s="326"/>
      <c r="CG5" s="326"/>
      <c r="CH5" s="326"/>
      <c r="CI5" s="326"/>
      <c r="CJ5" s="326"/>
      <c r="CK5" s="326"/>
      <c r="CL5" s="326"/>
      <c r="CM5" s="326"/>
      <c r="CN5" s="326"/>
      <c r="CO5" s="326"/>
      <c r="CP5" s="326"/>
      <c r="CQ5" s="326"/>
      <c r="CR5" s="326"/>
      <c r="CS5" s="326"/>
    </row>
    <row r="6" spans="2:97" s="289" customFormat="1" ht="51" customHeight="1">
      <c r="B6" s="363">
        <v>3</v>
      </c>
      <c r="C6" s="343">
        <f>IF(B6&lt;=RAROC!$D$20*12,G5,"")</f>
        <v>292.85714285714289</v>
      </c>
      <c r="D6" s="332">
        <f t="shared" ref="D6:D69" si="3">IF(D5&lt;C6,D5,C6)</f>
        <v>3.5714285714285716</v>
      </c>
      <c r="E6" s="341">
        <f t="shared" si="0"/>
        <v>1.5023833333333335E-3</v>
      </c>
      <c r="F6" s="331">
        <f t="shared" si="1"/>
        <v>0.43998369047619057</v>
      </c>
      <c r="G6" s="364">
        <f t="shared" si="2"/>
        <v>289.28571428571433</v>
      </c>
      <c r="H6" s="292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  <c r="W6" s="326"/>
      <c r="X6" s="326"/>
      <c r="Y6" s="326"/>
      <c r="Z6" s="326"/>
      <c r="AA6" s="326"/>
      <c r="AB6" s="326"/>
      <c r="AC6" s="326"/>
      <c r="AD6" s="326"/>
      <c r="AE6" s="326"/>
      <c r="AF6" s="326"/>
      <c r="AG6" s="326"/>
      <c r="AH6" s="326"/>
      <c r="AI6" s="326"/>
      <c r="AJ6" s="326"/>
      <c r="AK6" s="326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6"/>
      <c r="BA6" s="326"/>
      <c r="BB6" s="326"/>
      <c r="BC6" s="326"/>
      <c r="BD6" s="326"/>
      <c r="BE6" s="326"/>
      <c r="BF6" s="326"/>
      <c r="BG6" s="326"/>
      <c r="BH6" s="326"/>
      <c r="BI6" s="326"/>
      <c r="BJ6" s="326"/>
      <c r="BK6" s="326"/>
      <c r="BL6" s="326"/>
      <c r="BM6" s="326"/>
      <c r="BN6" s="326"/>
      <c r="BO6" s="326"/>
      <c r="BP6" s="326"/>
      <c r="BQ6" s="326"/>
      <c r="BR6" s="326"/>
      <c r="BS6" s="326"/>
      <c r="BT6" s="326"/>
      <c r="BU6" s="326"/>
      <c r="BV6" s="326"/>
      <c r="BW6" s="326"/>
      <c r="BX6" s="326"/>
      <c r="BY6" s="326"/>
      <c r="BZ6" s="326"/>
      <c r="CA6" s="326"/>
      <c r="CB6" s="326"/>
      <c r="CC6" s="326"/>
      <c r="CD6" s="326"/>
      <c r="CE6" s="326"/>
      <c r="CF6" s="326"/>
      <c r="CG6" s="326"/>
      <c r="CH6" s="326"/>
      <c r="CI6" s="326"/>
      <c r="CJ6" s="326"/>
      <c r="CK6" s="326"/>
      <c r="CL6" s="326"/>
      <c r="CM6" s="326"/>
      <c r="CN6" s="326"/>
      <c r="CO6" s="326"/>
      <c r="CP6" s="326"/>
      <c r="CQ6" s="326"/>
      <c r="CR6" s="326"/>
      <c r="CS6" s="326"/>
    </row>
    <row r="7" spans="2:97" s="289" customFormat="1" ht="51" customHeight="1">
      <c r="B7" s="363">
        <v>4</v>
      </c>
      <c r="C7" s="343">
        <f>IF(B7&lt;=RAROC!$D$20*12,G6,"")</f>
        <v>289.28571428571433</v>
      </c>
      <c r="D7" s="332">
        <f t="shared" si="3"/>
        <v>3.5714285714285716</v>
      </c>
      <c r="E7" s="341">
        <f t="shared" si="0"/>
        <v>1.5023833333333335E-3</v>
      </c>
      <c r="F7" s="331">
        <f t="shared" si="1"/>
        <v>0.43461803571428587</v>
      </c>
      <c r="G7" s="364">
        <f t="shared" si="2"/>
        <v>285.71428571428578</v>
      </c>
      <c r="H7" s="292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26"/>
      <c r="BM7" s="326"/>
      <c r="BN7" s="326"/>
      <c r="BO7" s="326"/>
      <c r="BP7" s="326"/>
      <c r="BQ7" s="326"/>
      <c r="BR7" s="326"/>
      <c r="BS7" s="326"/>
      <c r="BT7" s="326"/>
      <c r="BU7" s="326"/>
      <c r="BV7" s="326"/>
      <c r="BW7" s="326"/>
      <c r="BX7" s="326"/>
      <c r="BY7" s="326"/>
      <c r="BZ7" s="326"/>
      <c r="CA7" s="326"/>
      <c r="CB7" s="326"/>
      <c r="CC7" s="326"/>
      <c r="CD7" s="326"/>
      <c r="CE7" s="326"/>
      <c r="CF7" s="326"/>
      <c r="CG7" s="326"/>
      <c r="CH7" s="326"/>
      <c r="CI7" s="326"/>
      <c r="CJ7" s="326"/>
      <c r="CK7" s="326"/>
      <c r="CL7" s="326"/>
      <c r="CM7" s="326"/>
      <c r="CN7" s="326"/>
      <c r="CO7" s="326"/>
      <c r="CP7" s="326"/>
      <c r="CQ7" s="326"/>
      <c r="CR7" s="326"/>
      <c r="CS7" s="326"/>
    </row>
    <row r="8" spans="2:97" s="289" customFormat="1" ht="51" customHeight="1">
      <c r="B8" s="363">
        <v>5</v>
      </c>
      <c r="C8" s="343">
        <f>IF(B8&lt;=RAROC!$D$20*12,G7,"")</f>
        <v>285.71428571428578</v>
      </c>
      <c r="D8" s="332">
        <f t="shared" si="3"/>
        <v>3.5714285714285716</v>
      </c>
      <c r="E8" s="341">
        <f t="shared" si="0"/>
        <v>1.5023833333333335E-3</v>
      </c>
      <c r="F8" s="331">
        <f t="shared" si="1"/>
        <v>0.42925238095238111</v>
      </c>
      <c r="G8" s="364">
        <f t="shared" si="2"/>
        <v>282.14285714285722</v>
      </c>
      <c r="H8" s="292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  <c r="V8" s="326"/>
      <c r="W8" s="326"/>
      <c r="X8" s="326"/>
      <c r="Y8" s="326"/>
      <c r="Z8" s="326"/>
      <c r="AA8" s="326"/>
      <c r="AB8" s="326"/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6"/>
      <c r="BB8" s="326"/>
      <c r="BC8" s="326"/>
      <c r="BD8" s="326"/>
      <c r="BE8" s="326"/>
      <c r="BF8" s="326"/>
      <c r="BG8" s="326"/>
      <c r="BH8" s="326"/>
      <c r="BI8" s="326"/>
      <c r="BJ8" s="326"/>
      <c r="BK8" s="326"/>
      <c r="BL8" s="326"/>
      <c r="BM8" s="326"/>
      <c r="BN8" s="326"/>
      <c r="BO8" s="326"/>
      <c r="BP8" s="326"/>
      <c r="BQ8" s="326"/>
      <c r="BR8" s="326"/>
      <c r="BS8" s="326"/>
      <c r="BT8" s="326"/>
      <c r="BU8" s="326"/>
      <c r="BV8" s="326"/>
      <c r="BW8" s="326"/>
      <c r="BX8" s="326"/>
      <c r="BY8" s="326"/>
      <c r="BZ8" s="326"/>
      <c r="CA8" s="326"/>
      <c r="CB8" s="326"/>
      <c r="CC8" s="326"/>
      <c r="CD8" s="326"/>
      <c r="CE8" s="326"/>
      <c r="CF8" s="326"/>
      <c r="CG8" s="326"/>
      <c r="CH8" s="326"/>
      <c r="CI8" s="326"/>
      <c r="CJ8" s="326"/>
      <c r="CK8" s="326"/>
      <c r="CL8" s="326"/>
      <c r="CM8" s="326"/>
      <c r="CN8" s="326"/>
      <c r="CO8" s="326"/>
      <c r="CP8" s="326"/>
      <c r="CQ8" s="326"/>
      <c r="CR8" s="326"/>
      <c r="CS8" s="326"/>
    </row>
    <row r="9" spans="2:97" s="289" customFormat="1" ht="51" customHeight="1">
      <c r="B9" s="363">
        <v>6</v>
      </c>
      <c r="C9" s="343">
        <f>IF(B9&lt;=RAROC!$D$20*12,G8,"")</f>
        <v>282.14285714285722</v>
      </c>
      <c r="D9" s="332">
        <f t="shared" si="3"/>
        <v>3.5714285714285716</v>
      </c>
      <c r="E9" s="341">
        <f t="shared" si="0"/>
        <v>1.5023833333333335E-3</v>
      </c>
      <c r="F9" s="331">
        <f t="shared" si="1"/>
        <v>0.42388672619047635</v>
      </c>
      <c r="G9" s="364">
        <f t="shared" si="2"/>
        <v>278.57142857142867</v>
      </c>
      <c r="H9" s="292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6"/>
      <c r="AB9" s="326"/>
      <c r="AC9" s="326"/>
      <c r="AD9" s="326"/>
      <c r="AE9" s="326"/>
      <c r="AF9" s="326"/>
      <c r="AG9" s="326"/>
      <c r="AH9" s="326"/>
      <c r="AI9" s="326"/>
      <c r="AJ9" s="326"/>
      <c r="AK9" s="326"/>
      <c r="AL9" s="326"/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6"/>
      <c r="AX9" s="326"/>
      <c r="AY9" s="326"/>
      <c r="AZ9" s="326"/>
      <c r="BA9" s="326"/>
      <c r="BB9" s="326"/>
      <c r="BC9" s="326"/>
      <c r="BD9" s="326"/>
      <c r="BE9" s="326"/>
      <c r="BF9" s="326"/>
      <c r="BG9" s="326"/>
      <c r="BH9" s="326"/>
      <c r="BI9" s="326"/>
      <c r="BJ9" s="326"/>
      <c r="BK9" s="326"/>
      <c r="BL9" s="326"/>
      <c r="BM9" s="326"/>
      <c r="BN9" s="326"/>
      <c r="BO9" s="326"/>
      <c r="BP9" s="326"/>
      <c r="BQ9" s="326"/>
      <c r="BR9" s="326"/>
      <c r="BS9" s="326"/>
      <c r="BT9" s="326"/>
      <c r="BU9" s="326"/>
      <c r="BV9" s="326"/>
      <c r="BW9" s="326"/>
      <c r="BX9" s="326"/>
      <c r="BY9" s="326"/>
      <c r="BZ9" s="326"/>
      <c r="CA9" s="326"/>
      <c r="CB9" s="326"/>
      <c r="CC9" s="326"/>
      <c r="CD9" s="326"/>
      <c r="CE9" s="326"/>
      <c r="CF9" s="326"/>
      <c r="CG9" s="326"/>
      <c r="CH9" s="326"/>
      <c r="CI9" s="326"/>
      <c r="CJ9" s="326"/>
      <c r="CK9" s="326"/>
      <c r="CL9" s="326"/>
      <c r="CM9" s="326"/>
      <c r="CN9" s="326"/>
      <c r="CO9" s="326"/>
      <c r="CP9" s="326"/>
      <c r="CQ9" s="326"/>
      <c r="CR9" s="326"/>
      <c r="CS9" s="326"/>
    </row>
    <row r="10" spans="2:97" s="289" customFormat="1" ht="51" customHeight="1">
      <c r="B10" s="363">
        <v>7</v>
      </c>
      <c r="C10" s="343">
        <f>IF(B10&lt;=RAROC!$D$20*12,G9,"")</f>
        <v>278.57142857142867</v>
      </c>
      <c r="D10" s="332">
        <f t="shared" si="3"/>
        <v>3.5714285714285716</v>
      </c>
      <c r="E10" s="341">
        <f t="shared" si="0"/>
        <v>1.5023833333333335E-3</v>
      </c>
      <c r="F10" s="331">
        <f t="shared" si="1"/>
        <v>0.41852107142857164</v>
      </c>
      <c r="G10" s="364">
        <f t="shared" si="2"/>
        <v>275.00000000000011</v>
      </c>
      <c r="H10" s="292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C10" s="326"/>
      <c r="AD10" s="326"/>
      <c r="AE10" s="326"/>
      <c r="AF10" s="326"/>
      <c r="AG10" s="326"/>
      <c r="AH10" s="326"/>
      <c r="AI10" s="326"/>
      <c r="AJ10" s="326"/>
      <c r="AK10" s="326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6"/>
      <c r="AX10" s="326"/>
      <c r="AY10" s="326"/>
      <c r="AZ10" s="326"/>
      <c r="BA10" s="326"/>
      <c r="BB10" s="326"/>
      <c r="BC10" s="326"/>
      <c r="BD10" s="326"/>
      <c r="BE10" s="326"/>
      <c r="BF10" s="326"/>
      <c r="BG10" s="326"/>
      <c r="BH10" s="326"/>
      <c r="BI10" s="326"/>
      <c r="BJ10" s="326"/>
      <c r="BK10" s="326"/>
      <c r="BL10" s="326"/>
      <c r="BM10" s="326"/>
      <c r="BN10" s="326"/>
      <c r="BO10" s="326"/>
      <c r="BP10" s="326"/>
      <c r="BQ10" s="326"/>
      <c r="BR10" s="326"/>
      <c r="BS10" s="326"/>
      <c r="BT10" s="326"/>
      <c r="BU10" s="326"/>
      <c r="BV10" s="326"/>
      <c r="BW10" s="326"/>
      <c r="BX10" s="326"/>
      <c r="BY10" s="326"/>
      <c r="BZ10" s="326"/>
      <c r="CA10" s="326"/>
      <c r="CB10" s="326"/>
      <c r="CC10" s="326"/>
      <c r="CD10" s="326"/>
      <c r="CE10" s="326"/>
      <c r="CF10" s="326"/>
      <c r="CG10" s="326"/>
      <c r="CH10" s="326"/>
      <c r="CI10" s="326"/>
      <c r="CJ10" s="326"/>
      <c r="CK10" s="326"/>
      <c r="CL10" s="326"/>
      <c r="CM10" s="326"/>
      <c r="CN10" s="326"/>
      <c r="CO10" s="326"/>
      <c r="CP10" s="326"/>
      <c r="CQ10" s="326"/>
      <c r="CR10" s="326"/>
      <c r="CS10" s="326"/>
    </row>
    <row r="11" spans="2:97" s="289" customFormat="1" ht="51" customHeight="1">
      <c r="B11" s="363">
        <v>8</v>
      </c>
      <c r="C11" s="343">
        <f>IF(B11&lt;=RAROC!$D$20*12,G10,"")</f>
        <v>275.00000000000011</v>
      </c>
      <c r="D11" s="332">
        <f t="shared" si="3"/>
        <v>3.5714285714285716</v>
      </c>
      <c r="E11" s="341">
        <f t="shared" si="0"/>
        <v>1.5023833333333335E-3</v>
      </c>
      <c r="F11" s="331">
        <f t="shared" si="1"/>
        <v>0.41315541666666689</v>
      </c>
      <c r="G11" s="364">
        <f t="shared" si="2"/>
        <v>271.42857142857156</v>
      </c>
      <c r="H11" s="292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6"/>
      <c r="AF11" s="326"/>
      <c r="AG11" s="326"/>
      <c r="AH11" s="326"/>
      <c r="AI11" s="326"/>
      <c r="AJ11" s="326"/>
      <c r="AK11" s="326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  <c r="AV11" s="326"/>
      <c r="AW11" s="326"/>
      <c r="AX11" s="326"/>
      <c r="AY11" s="326"/>
      <c r="AZ11" s="326"/>
      <c r="BA11" s="326"/>
      <c r="BB11" s="326"/>
      <c r="BC11" s="326"/>
      <c r="BD11" s="326"/>
      <c r="BE11" s="326"/>
      <c r="BF11" s="326"/>
      <c r="BG11" s="326"/>
      <c r="BH11" s="326"/>
      <c r="BI11" s="326"/>
      <c r="BJ11" s="326"/>
      <c r="BK11" s="326"/>
      <c r="BL11" s="326"/>
      <c r="BM11" s="326"/>
      <c r="BN11" s="326"/>
      <c r="BO11" s="326"/>
      <c r="BP11" s="326"/>
      <c r="BQ11" s="326"/>
      <c r="BR11" s="326"/>
      <c r="BS11" s="326"/>
      <c r="BT11" s="326"/>
      <c r="BU11" s="326"/>
      <c r="BV11" s="326"/>
      <c r="BW11" s="326"/>
      <c r="BX11" s="326"/>
      <c r="BY11" s="326"/>
      <c r="BZ11" s="326"/>
      <c r="CA11" s="326"/>
      <c r="CB11" s="326"/>
      <c r="CC11" s="326"/>
      <c r="CD11" s="326"/>
      <c r="CE11" s="326"/>
      <c r="CF11" s="326"/>
      <c r="CG11" s="326"/>
      <c r="CH11" s="326"/>
      <c r="CI11" s="326"/>
      <c r="CJ11" s="326"/>
      <c r="CK11" s="326"/>
      <c r="CL11" s="326"/>
      <c r="CM11" s="326"/>
      <c r="CN11" s="326"/>
      <c r="CO11" s="326"/>
      <c r="CP11" s="326"/>
      <c r="CQ11" s="326"/>
      <c r="CR11" s="326"/>
      <c r="CS11" s="326"/>
    </row>
    <row r="12" spans="2:97" s="289" customFormat="1" ht="51" customHeight="1">
      <c r="B12" s="363">
        <v>9</v>
      </c>
      <c r="C12" s="343">
        <f>IF(B12&lt;=RAROC!$D$20*12,G11,"")</f>
        <v>271.42857142857156</v>
      </c>
      <c r="D12" s="332">
        <f t="shared" si="3"/>
        <v>3.5714285714285716</v>
      </c>
      <c r="E12" s="341">
        <f t="shared" si="0"/>
        <v>1.5023833333333335E-3</v>
      </c>
      <c r="F12" s="331">
        <f t="shared" si="1"/>
        <v>0.40778976190476213</v>
      </c>
      <c r="G12" s="364">
        <f t="shared" si="2"/>
        <v>267.857142857143</v>
      </c>
      <c r="H12" s="292"/>
      <c r="J12" s="326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/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6"/>
      <c r="AX12" s="326"/>
      <c r="AY12" s="326"/>
      <c r="AZ12" s="326"/>
      <c r="BA12" s="326"/>
      <c r="BB12" s="326"/>
      <c r="BC12" s="326"/>
      <c r="BD12" s="326"/>
      <c r="BE12" s="326"/>
      <c r="BF12" s="326"/>
      <c r="BG12" s="326"/>
      <c r="BH12" s="326"/>
      <c r="BI12" s="326"/>
      <c r="BJ12" s="326"/>
      <c r="BK12" s="326"/>
      <c r="BL12" s="326"/>
      <c r="BM12" s="326"/>
      <c r="BN12" s="326"/>
      <c r="BO12" s="326"/>
      <c r="BP12" s="326"/>
      <c r="BQ12" s="326"/>
      <c r="BR12" s="326"/>
      <c r="BS12" s="326"/>
      <c r="BT12" s="326"/>
      <c r="BU12" s="326"/>
      <c r="BV12" s="326"/>
      <c r="BW12" s="326"/>
      <c r="BX12" s="326"/>
      <c r="BY12" s="326"/>
      <c r="BZ12" s="326"/>
      <c r="CA12" s="326"/>
      <c r="CB12" s="326"/>
      <c r="CC12" s="326"/>
      <c r="CD12" s="326"/>
      <c r="CE12" s="326"/>
      <c r="CF12" s="326"/>
      <c r="CG12" s="326"/>
      <c r="CH12" s="326"/>
      <c r="CI12" s="326"/>
      <c r="CJ12" s="326"/>
      <c r="CK12" s="326"/>
      <c r="CL12" s="326"/>
      <c r="CM12" s="326"/>
      <c r="CN12" s="326"/>
      <c r="CO12" s="326"/>
      <c r="CP12" s="326"/>
      <c r="CQ12" s="326"/>
      <c r="CR12" s="326"/>
      <c r="CS12" s="326"/>
    </row>
    <row r="13" spans="2:97" s="289" customFormat="1" ht="51" customHeight="1">
      <c r="B13" s="363">
        <v>10</v>
      </c>
      <c r="C13" s="343">
        <f>IF(B13&lt;=RAROC!$D$20*12,G12,"")</f>
        <v>267.857142857143</v>
      </c>
      <c r="D13" s="332">
        <f t="shared" si="3"/>
        <v>3.5714285714285716</v>
      </c>
      <c r="E13" s="341">
        <f t="shared" si="0"/>
        <v>1.5023833333333335E-3</v>
      </c>
      <c r="F13" s="331">
        <f t="shared" si="1"/>
        <v>0.40242410714285742</v>
      </c>
      <c r="G13" s="364">
        <f t="shared" si="2"/>
        <v>264.28571428571445</v>
      </c>
      <c r="H13" s="292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  <c r="AA13" s="326"/>
      <c r="AB13" s="326"/>
      <c r="AC13" s="326"/>
      <c r="AD13" s="326"/>
      <c r="AE13" s="326"/>
      <c r="AF13" s="326"/>
      <c r="AG13" s="326"/>
      <c r="AH13" s="326"/>
      <c r="AI13" s="326"/>
      <c r="AJ13" s="326"/>
      <c r="AK13" s="326"/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6"/>
      <c r="AX13" s="326"/>
      <c r="AY13" s="326"/>
      <c r="AZ13" s="326"/>
      <c r="BA13" s="326"/>
      <c r="BB13" s="326"/>
      <c r="BC13" s="326"/>
      <c r="BD13" s="326"/>
      <c r="BE13" s="326"/>
      <c r="BF13" s="326"/>
      <c r="BG13" s="326"/>
      <c r="BH13" s="326"/>
      <c r="BI13" s="326"/>
      <c r="BJ13" s="326"/>
      <c r="BK13" s="326"/>
      <c r="BL13" s="326"/>
      <c r="BM13" s="326"/>
      <c r="BN13" s="326"/>
      <c r="BO13" s="326"/>
      <c r="BP13" s="326"/>
      <c r="BQ13" s="326"/>
      <c r="BR13" s="326"/>
      <c r="BS13" s="326"/>
      <c r="BT13" s="326"/>
      <c r="BU13" s="326"/>
      <c r="BV13" s="326"/>
      <c r="BW13" s="326"/>
      <c r="BX13" s="326"/>
      <c r="BY13" s="326"/>
      <c r="BZ13" s="326"/>
      <c r="CA13" s="326"/>
      <c r="CB13" s="326"/>
      <c r="CC13" s="326"/>
      <c r="CD13" s="326"/>
      <c r="CE13" s="326"/>
      <c r="CF13" s="326"/>
      <c r="CG13" s="326"/>
      <c r="CH13" s="326"/>
      <c r="CI13" s="326"/>
      <c r="CJ13" s="326"/>
      <c r="CK13" s="326"/>
      <c r="CL13" s="326"/>
      <c r="CM13" s="326"/>
      <c r="CN13" s="326"/>
      <c r="CO13" s="326"/>
      <c r="CP13" s="326"/>
      <c r="CQ13" s="326"/>
      <c r="CR13" s="326"/>
      <c r="CS13" s="326"/>
    </row>
    <row r="14" spans="2:97" s="289" customFormat="1" ht="51" customHeight="1">
      <c r="B14" s="363">
        <v>11</v>
      </c>
      <c r="C14" s="343">
        <f>IF(B14&lt;=RAROC!$D$20*12,G13,"")</f>
        <v>264.28571428571445</v>
      </c>
      <c r="D14" s="332">
        <f t="shared" si="3"/>
        <v>3.5714285714285716</v>
      </c>
      <c r="E14" s="341">
        <f t="shared" si="0"/>
        <v>1.5023833333333335E-3</v>
      </c>
      <c r="F14" s="331">
        <f t="shared" si="1"/>
        <v>0.39705845238095266</v>
      </c>
      <c r="G14" s="364">
        <f t="shared" si="2"/>
        <v>260.71428571428589</v>
      </c>
      <c r="H14" s="292"/>
      <c r="J14" s="326"/>
      <c r="K14" s="326"/>
      <c r="L14" s="326"/>
      <c r="M14" s="326"/>
      <c r="N14" s="326"/>
      <c r="O14" s="326"/>
      <c r="P14" s="326"/>
      <c r="Q14" s="326"/>
      <c r="R14" s="326"/>
      <c r="S14" s="326"/>
      <c r="T14" s="326"/>
      <c r="U14" s="326"/>
      <c r="V14" s="326"/>
      <c r="W14" s="326"/>
      <c r="X14" s="326"/>
      <c r="Y14" s="326"/>
      <c r="Z14" s="326"/>
      <c r="AA14" s="326"/>
      <c r="AB14" s="326"/>
      <c r="AC14" s="326"/>
      <c r="AD14" s="326"/>
      <c r="AE14" s="326"/>
      <c r="AF14" s="326"/>
      <c r="AG14" s="326"/>
      <c r="AH14" s="326"/>
      <c r="AI14" s="326"/>
      <c r="AJ14" s="326"/>
      <c r="AK14" s="326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6"/>
      <c r="AX14" s="326"/>
      <c r="AY14" s="326"/>
      <c r="AZ14" s="326"/>
      <c r="BA14" s="326"/>
      <c r="BB14" s="326"/>
      <c r="BC14" s="326"/>
      <c r="BD14" s="326"/>
      <c r="BE14" s="326"/>
      <c r="BF14" s="326"/>
      <c r="BG14" s="326"/>
      <c r="BH14" s="326"/>
      <c r="BI14" s="326"/>
      <c r="BJ14" s="326"/>
      <c r="BK14" s="326"/>
      <c r="BL14" s="326"/>
      <c r="BM14" s="326"/>
      <c r="BN14" s="326"/>
      <c r="BO14" s="326"/>
      <c r="BP14" s="326"/>
      <c r="BQ14" s="326"/>
      <c r="BR14" s="326"/>
      <c r="BS14" s="326"/>
      <c r="BT14" s="326"/>
      <c r="BU14" s="326"/>
      <c r="BV14" s="326"/>
      <c r="BW14" s="326"/>
      <c r="BX14" s="326"/>
      <c r="BY14" s="326"/>
      <c r="BZ14" s="326"/>
      <c r="CA14" s="326"/>
      <c r="CB14" s="326"/>
      <c r="CC14" s="326"/>
      <c r="CD14" s="326"/>
      <c r="CE14" s="326"/>
      <c r="CF14" s="326"/>
      <c r="CG14" s="326"/>
      <c r="CH14" s="326"/>
      <c r="CI14" s="326"/>
      <c r="CJ14" s="326"/>
      <c r="CK14" s="326"/>
      <c r="CL14" s="326"/>
      <c r="CM14" s="326"/>
      <c r="CN14" s="326"/>
      <c r="CO14" s="326"/>
      <c r="CP14" s="326"/>
      <c r="CQ14" s="326"/>
      <c r="CR14" s="326"/>
      <c r="CS14" s="326"/>
    </row>
    <row r="15" spans="2:97" s="289" customFormat="1" ht="51" customHeight="1">
      <c r="B15" s="368">
        <v>12</v>
      </c>
      <c r="C15" s="343">
        <f>IF(B15&lt;=RAROC!$D$20*12,G14,"")</f>
        <v>260.71428571428589</v>
      </c>
      <c r="D15" s="332">
        <f t="shared" si="3"/>
        <v>3.5714285714285716</v>
      </c>
      <c r="E15" s="341">
        <f t="shared" si="0"/>
        <v>1.5023833333333335E-3</v>
      </c>
      <c r="F15" s="331">
        <f t="shared" si="1"/>
        <v>0.39169279761904796</v>
      </c>
      <c r="G15" s="364">
        <f t="shared" si="2"/>
        <v>257.14285714285734</v>
      </c>
      <c r="H15" s="369"/>
      <c r="I15" s="293">
        <f>SUM(F4:F15)</f>
        <v>5.0544467857142878</v>
      </c>
      <c r="J15" s="326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  <c r="BX15" s="326"/>
      <c r="BY15" s="326"/>
      <c r="BZ15" s="326"/>
      <c r="CA15" s="326"/>
      <c r="CB15" s="326"/>
      <c r="CC15" s="326"/>
      <c r="CD15" s="326"/>
      <c r="CE15" s="326"/>
      <c r="CF15" s="326"/>
      <c r="CG15" s="326"/>
      <c r="CH15" s="326"/>
      <c r="CI15" s="326"/>
      <c r="CJ15" s="326"/>
      <c r="CK15" s="326"/>
      <c r="CL15" s="326"/>
      <c r="CM15" s="326"/>
      <c r="CN15" s="326"/>
      <c r="CO15" s="326"/>
      <c r="CP15" s="326"/>
      <c r="CQ15" s="326"/>
      <c r="CR15" s="326"/>
      <c r="CS15" s="326"/>
    </row>
    <row r="16" spans="2:97" s="289" customFormat="1" ht="51" customHeight="1">
      <c r="B16" s="363">
        <v>13</v>
      </c>
      <c r="C16" s="343">
        <f>IF(B16&lt;=RAROC!$D$20*12,G15,"")</f>
        <v>257.14285714285734</v>
      </c>
      <c r="D16" s="332">
        <f t="shared" si="3"/>
        <v>3.5714285714285716</v>
      </c>
      <c r="E16" s="341">
        <f t="shared" si="0"/>
        <v>1.5023833333333335E-3</v>
      </c>
      <c r="F16" s="331">
        <f t="shared" si="1"/>
        <v>0.3863271428571432</v>
      </c>
      <c r="G16" s="364">
        <f t="shared" si="2"/>
        <v>253.57142857142875</v>
      </c>
      <c r="H16" s="292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326"/>
      <c r="AF16" s="326"/>
      <c r="AG16" s="326"/>
      <c r="AH16" s="326"/>
      <c r="AI16" s="326"/>
      <c r="AJ16" s="326"/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6"/>
      <c r="BH16" s="326"/>
      <c r="BI16" s="326"/>
      <c r="BJ16" s="326"/>
      <c r="BK16" s="326"/>
      <c r="BL16" s="326"/>
      <c r="BM16" s="326"/>
      <c r="BN16" s="326"/>
      <c r="BO16" s="326"/>
      <c r="BP16" s="326"/>
      <c r="BQ16" s="326"/>
      <c r="BR16" s="326"/>
      <c r="BS16" s="326"/>
      <c r="BT16" s="326"/>
      <c r="BU16" s="326"/>
      <c r="BV16" s="326"/>
      <c r="BW16" s="326"/>
      <c r="BX16" s="326"/>
      <c r="BY16" s="326"/>
      <c r="BZ16" s="326"/>
      <c r="CA16" s="326"/>
      <c r="CB16" s="326"/>
      <c r="CC16" s="326"/>
      <c r="CD16" s="326"/>
      <c r="CE16" s="326"/>
      <c r="CF16" s="326"/>
      <c r="CG16" s="326"/>
      <c r="CH16" s="326"/>
      <c r="CI16" s="326"/>
      <c r="CJ16" s="326"/>
      <c r="CK16" s="326"/>
      <c r="CL16" s="326"/>
      <c r="CM16" s="326"/>
      <c r="CN16" s="326"/>
      <c r="CO16" s="326"/>
      <c r="CP16" s="326"/>
      <c r="CQ16" s="326"/>
      <c r="CR16" s="326"/>
      <c r="CS16" s="326"/>
    </row>
    <row r="17" spans="2:97" s="289" customFormat="1" ht="51" customHeight="1">
      <c r="B17" s="363">
        <v>14</v>
      </c>
      <c r="C17" s="343">
        <f>IF(B17&lt;=RAROC!$D$20*12,G16,"")</f>
        <v>253.57142857142875</v>
      </c>
      <c r="D17" s="332">
        <f t="shared" si="3"/>
        <v>3.5714285714285716</v>
      </c>
      <c r="E17" s="341">
        <f t="shared" si="0"/>
        <v>1.5023833333333335E-3</v>
      </c>
      <c r="F17" s="331">
        <f t="shared" si="1"/>
        <v>0.38096148809523844</v>
      </c>
      <c r="G17" s="364">
        <f t="shared" si="2"/>
        <v>250.00000000000017</v>
      </c>
      <c r="H17" s="292"/>
      <c r="J17" s="326"/>
      <c r="K17" s="326"/>
      <c r="L17" s="326"/>
      <c r="M17" s="326"/>
      <c r="N17" s="326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326"/>
      <c r="Z17" s="326"/>
      <c r="AA17" s="326"/>
      <c r="AB17" s="326"/>
      <c r="AC17" s="326"/>
      <c r="AD17" s="326"/>
      <c r="AE17" s="326"/>
      <c r="AF17" s="326"/>
      <c r="AG17" s="326"/>
      <c r="AH17" s="326"/>
      <c r="AI17" s="326"/>
      <c r="AJ17" s="326"/>
      <c r="AK17" s="326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  <c r="AZ17" s="326"/>
      <c r="BA17" s="326"/>
      <c r="BB17" s="326"/>
      <c r="BC17" s="326"/>
      <c r="BD17" s="326"/>
      <c r="BE17" s="326"/>
      <c r="BF17" s="326"/>
      <c r="BG17" s="326"/>
      <c r="BH17" s="326"/>
      <c r="BI17" s="326"/>
      <c r="BJ17" s="326"/>
      <c r="BK17" s="326"/>
      <c r="BL17" s="326"/>
      <c r="BM17" s="326"/>
      <c r="BN17" s="326"/>
      <c r="BO17" s="326"/>
      <c r="BP17" s="326"/>
      <c r="BQ17" s="326"/>
      <c r="BR17" s="326"/>
      <c r="BS17" s="326"/>
      <c r="BT17" s="326"/>
      <c r="BU17" s="326"/>
      <c r="BV17" s="326"/>
      <c r="BW17" s="326"/>
      <c r="BX17" s="326"/>
      <c r="BY17" s="326"/>
      <c r="BZ17" s="326"/>
      <c r="CA17" s="326"/>
      <c r="CB17" s="326"/>
      <c r="CC17" s="326"/>
      <c r="CD17" s="326"/>
      <c r="CE17" s="326"/>
      <c r="CF17" s="326"/>
      <c r="CG17" s="326"/>
      <c r="CH17" s="326"/>
      <c r="CI17" s="326"/>
      <c r="CJ17" s="326"/>
      <c r="CK17" s="326"/>
      <c r="CL17" s="326"/>
      <c r="CM17" s="326"/>
      <c r="CN17" s="326"/>
      <c r="CO17" s="326"/>
      <c r="CP17" s="326"/>
      <c r="CQ17" s="326"/>
      <c r="CR17" s="326"/>
      <c r="CS17" s="326"/>
    </row>
    <row r="18" spans="2:97" s="289" customFormat="1" ht="51" customHeight="1">
      <c r="B18" s="363">
        <v>15</v>
      </c>
      <c r="C18" s="343">
        <f>IF(B18&lt;=RAROC!$D$20*12,G17,"")</f>
        <v>250.00000000000017</v>
      </c>
      <c r="D18" s="332">
        <f t="shared" si="3"/>
        <v>3.5714285714285716</v>
      </c>
      <c r="E18" s="341">
        <f t="shared" si="0"/>
        <v>1.5023833333333335E-3</v>
      </c>
      <c r="F18" s="331">
        <f t="shared" si="1"/>
        <v>0.37559583333333363</v>
      </c>
      <c r="G18" s="364">
        <f t="shared" si="2"/>
        <v>246.42857142857159</v>
      </c>
      <c r="H18" s="292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  <c r="AZ18" s="326"/>
      <c r="BA18" s="326"/>
      <c r="BB18" s="326"/>
      <c r="BC18" s="326"/>
      <c r="BD18" s="326"/>
      <c r="BE18" s="326"/>
      <c r="BF18" s="326"/>
      <c r="BG18" s="326"/>
      <c r="BH18" s="326"/>
      <c r="BI18" s="326"/>
      <c r="BJ18" s="326"/>
      <c r="BK18" s="326"/>
      <c r="BL18" s="326"/>
      <c r="BM18" s="326"/>
      <c r="BN18" s="326"/>
      <c r="BO18" s="326"/>
      <c r="BP18" s="326"/>
      <c r="BQ18" s="326"/>
      <c r="BR18" s="326"/>
      <c r="BS18" s="326"/>
      <c r="BT18" s="326"/>
      <c r="BU18" s="326"/>
      <c r="BV18" s="326"/>
      <c r="BW18" s="326"/>
      <c r="BX18" s="326"/>
      <c r="BY18" s="326"/>
      <c r="BZ18" s="326"/>
      <c r="CA18" s="326"/>
      <c r="CB18" s="326"/>
      <c r="CC18" s="326"/>
      <c r="CD18" s="326"/>
      <c r="CE18" s="326"/>
      <c r="CF18" s="326"/>
      <c r="CG18" s="326"/>
      <c r="CH18" s="326"/>
      <c r="CI18" s="326"/>
      <c r="CJ18" s="326"/>
      <c r="CK18" s="326"/>
      <c r="CL18" s="326"/>
      <c r="CM18" s="326"/>
      <c r="CN18" s="326"/>
      <c r="CO18" s="326"/>
      <c r="CP18" s="326"/>
      <c r="CQ18" s="326"/>
      <c r="CR18" s="326"/>
      <c r="CS18" s="326"/>
    </row>
    <row r="19" spans="2:97" s="289" customFormat="1" ht="51" customHeight="1">
      <c r="B19" s="363">
        <v>16</v>
      </c>
      <c r="C19" s="343">
        <f>IF(B19&lt;=RAROC!$D$20*12,G18,"")</f>
        <v>246.42857142857159</v>
      </c>
      <c r="D19" s="332">
        <f t="shared" si="3"/>
        <v>3.5714285714285716</v>
      </c>
      <c r="E19" s="341">
        <f t="shared" si="0"/>
        <v>1.5023833333333335E-3</v>
      </c>
      <c r="F19" s="331">
        <f t="shared" si="1"/>
        <v>0.37023017857142887</v>
      </c>
      <c r="G19" s="364">
        <f t="shared" si="2"/>
        <v>242.857142857143</v>
      </c>
      <c r="H19" s="292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326"/>
      <c r="AB19" s="326"/>
      <c r="AC19" s="326"/>
      <c r="AD19" s="326"/>
      <c r="AE19" s="326"/>
      <c r="AF19" s="326"/>
      <c r="AG19" s="326"/>
      <c r="AH19" s="326"/>
      <c r="AI19" s="326"/>
      <c r="AJ19" s="326"/>
      <c r="AK19" s="326"/>
      <c r="AL19" s="326"/>
      <c r="AM19" s="326"/>
      <c r="AN19" s="326"/>
      <c r="AO19" s="326"/>
      <c r="AP19" s="326"/>
      <c r="AQ19" s="326"/>
      <c r="AR19" s="326"/>
      <c r="AS19" s="326"/>
      <c r="AT19" s="326"/>
      <c r="AU19" s="326"/>
      <c r="AV19" s="326"/>
      <c r="AW19" s="326"/>
      <c r="AX19" s="326"/>
      <c r="AY19" s="326"/>
      <c r="AZ19" s="326"/>
      <c r="BA19" s="326"/>
      <c r="BB19" s="326"/>
      <c r="BC19" s="326"/>
      <c r="BD19" s="326"/>
      <c r="BE19" s="326"/>
      <c r="BF19" s="326"/>
      <c r="BG19" s="326"/>
      <c r="BH19" s="326"/>
      <c r="BI19" s="326"/>
      <c r="BJ19" s="326"/>
      <c r="BK19" s="326"/>
      <c r="BL19" s="326"/>
      <c r="BM19" s="326"/>
      <c r="BN19" s="326"/>
      <c r="BO19" s="326"/>
      <c r="BP19" s="326"/>
      <c r="BQ19" s="326"/>
      <c r="BR19" s="326"/>
      <c r="BS19" s="326"/>
      <c r="BT19" s="326"/>
      <c r="BU19" s="326"/>
      <c r="BV19" s="326"/>
      <c r="BW19" s="326"/>
      <c r="BX19" s="326"/>
      <c r="BY19" s="326"/>
      <c r="BZ19" s="326"/>
      <c r="CA19" s="326"/>
      <c r="CB19" s="326"/>
      <c r="CC19" s="326"/>
      <c r="CD19" s="326"/>
      <c r="CE19" s="326"/>
      <c r="CF19" s="326"/>
      <c r="CG19" s="326"/>
      <c r="CH19" s="326"/>
      <c r="CI19" s="326"/>
      <c r="CJ19" s="326"/>
      <c r="CK19" s="326"/>
      <c r="CL19" s="326"/>
      <c r="CM19" s="326"/>
      <c r="CN19" s="326"/>
      <c r="CO19" s="326"/>
      <c r="CP19" s="326"/>
      <c r="CQ19" s="326"/>
      <c r="CR19" s="326"/>
      <c r="CS19" s="326"/>
    </row>
    <row r="20" spans="2:97" s="289" customFormat="1" ht="51" customHeight="1">
      <c r="B20" s="363">
        <v>17</v>
      </c>
      <c r="C20" s="343">
        <f>IF(B20&lt;=RAROC!$D$20*12,G19,"")</f>
        <v>242.857142857143</v>
      </c>
      <c r="D20" s="332">
        <f t="shared" si="3"/>
        <v>3.5714285714285716</v>
      </c>
      <c r="E20" s="341">
        <f t="shared" si="0"/>
        <v>1.5023833333333335E-3</v>
      </c>
      <c r="F20" s="331">
        <f t="shared" si="1"/>
        <v>0.36486452380952406</v>
      </c>
      <c r="G20" s="364">
        <f t="shared" si="2"/>
        <v>239.28571428571442</v>
      </c>
      <c r="H20" s="292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26"/>
      <c r="AB20" s="326"/>
      <c r="AC20" s="326"/>
      <c r="AD20" s="326"/>
      <c r="AE20" s="326"/>
      <c r="AF20" s="326"/>
      <c r="AG20" s="326"/>
      <c r="AH20" s="326"/>
      <c r="AI20" s="326"/>
      <c r="AJ20" s="326"/>
      <c r="AK20" s="326"/>
      <c r="AL20" s="326"/>
      <c r="AM20" s="326"/>
      <c r="AN20" s="326"/>
      <c r="AO20" s="326"/>
      <c r="AP20" s="326"/>
      <c r="AQ20" s="326"/>
      <c r="AR20" s="326"/>
      <c r="AS20" s="326"/>
      <c r="AT20" s="326"/>
      <c r="AU20" s="326"/>
      <c r="AV20" s="326"/>
      <c r="AW20" s="326"/>
      <c r="AX20" s="326"/>
      <c r="AY20" s="326"/>
      <c r="AZ20" s="326"/>
      <c r="BA20" s="326"/>
      <c r="BB20" s="326"/>
      <c r="BC20" s="326"/>
      <c r="BD20" s="326"/>
      <c r="BE20" s="326"/>
      <c r="BF20" s="326"/>
      <c r="BG20" s="326"/>
      <c r="BH20" s="326"/>
      <c r="BI20" s="326"/>
      <c r="BJ20" s="326"/>
      <c r="BK20" s="326"/>
      <c r="BL20" s="326"/>
      <c r="BM20" s="326"/>
      <c r="BN20" s="326"/>
      <c r="BO20" s="326"/>
      <c r="BP20" s="326"/>
      <c r="BQ20" s="326"/>
      <c r="BR20" s="326"/>
      <c r="BS20" s="326"/>
      <c r="BT20" s="326"/>
      <c r="BU20" s="326"/>
      <c r="BV20" s="326"/>
      <c r="BW20" s="326"/>
      <c r="BX20" s="326"/>
      <c r="BY20" s="326"/>
      <c r="BZ20" s="326"/>
      <c r="CA20" s="326"/>
      <c r="CB20" s="326"/>
      <c r="CC20" s="326"/>
      <c r="CD20" s="326"/>
      <c r="CE20" s="326"/>
      <c r="CF20" s="326"/>
      <c r="CG20" s="326"/>
      <c r="CH20" s="326"/>
      <c r="CI20" s="326"/>
      <c r="CJ20" s="326"/>
      <c r="CK20" s="326"/>
      <c r="CL20" s="326"/>
      <c r="CM20" s="326"/>
      <c r="CN20" s="326"/>
      <c r="CO20" s="326"/>
      <c r="CP20" s="326"/>
      <c r="CQ20" s="326"/>
      <c r="CR20" s="326"/>
      <c r="CS20" s="326"/>
    </row>
    <row r="21" spans="2:97" s="289" customFormat="1" ht="51" customHeight="1">
      <c r="B21" s="363">
        <v>18</v>
      </c>
      <c r="C21" s="343">
        <f>IF(B21&lt;=RAROC!$D$20*12,G20,"")</f>
        <v>239.28571428571442</v>
      </c>
      <c r="D21" s="332">
        <f t="shared" si="3"/>
        <v>3.5714285714285716</v>
      </c>
      <c r="E21" s="341">
        <f t="shared" si="0"/>
        <v>1.5023833333333335E-3</v>
      </c>
      <c r="F21" s="331">
        <f t="shared" si="1"/>
        <v>0.3594988690476193</v>
      </c>
      <c r="G21" s="364">
        <f t="shared" si="2"/>
        <v>235.71428571428584</v>
      </c>
      <c r="H21" s="292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26"/>
      <c r="AB21" s="326"/>
      <c r="AC21" s="326"/>
      <c r="AD21" s="326"/>
      <c r="AE21" s="326"/>
      <c r="AF21" s="326"/>
      <c r="AG21" s="326"/>
      <c r="AH21" s="326"/>
      <c r="AI21" s="326"/>
      <c r="AJ21" s="326"/>
      <c r="AK21" s="326"/>
      <c r="AL21" s="326"/>
      <c r="AM21" s="326"/>
      <c r="AN21" s="326"/>
      <c r="AO21" s="326"/>
      <c r="AP21" s="326"/>
      <c r="AQ21" s="326"/>
      <c r="AR21" s="326"/>
      <c r="AS21" s="326"/>
      <c r="AT21" s="326"/>
      <c r="AU21" s="326"/>
      <c r="AV21" s="326"/>
      <c r="AW21" s="326"/>
      <c r="AX21" s="326"/>
      <c r="AY21" s="326"/>
      <c r="AZ21" s="326"/>
      <c r="BA21" s="326"/>
      <c r="BB21" s="326"/>
      <c r="BC21" s="326"/>
      <c r="BD21" s="326"/>
      <c r="BE21" s="326"/>
      <c r="BF21" s="326"/>
      <c r="BG21" s="326"/>
      <c r="BH21" s="326"/>
      <c r="BI21" s="326"/>
      <c r="BJ21" s="326"/>
      <c r="BK21" s="326"/>
      <c r="BL21" s="326"/>
      <c r="BM21" s="326"/>
      <c r="BN21" s="326"/>
      <c r="BO21" s="326"/>
      <c r="BP21" s="326"/>
      <c r="BQ21" s="326"/>
      <c r="BR21" s="326"/>
      <c r="BS21" s="326"/>
      <c r="BT21" s="326"/>
      <c r="BU21" s="326"/>
      <c r="BV21" s="326"/>
      <c r="BW21" s="326"/>
      <c r="BX21" s="326"/>
      <c r="BY21" s="326"/>
      <c r="BZ21" s="326"/>
      <c r="CA21" s="326"/>
      <c r="CB21" s="326"/>
      <c r="CC21" s="326"/>
      <c r="CD21" s="326"/>
      <c r="CE21" s="326"/>
      <c r="CF21" s="326"/>
      <c r="CG21" s="326"/>
      <c r="CH21" s="326"/>
      <c r="CI21" s="326"/>
      <c r="CJ21" s="326"/>
      <c r="CK21" s="326"/>
      <c r="CL21" s="326"/>
      <c r="CM21" s="326"/>
      <c r="CN21" s="326"/>
      <c r="CO21" s="326"/>
      <c r="CP21" s="326"/>
      <c r="CQ21" s="326"/>
      <c r="CR21" s="326"/>
      <c r="CS21" s="326"/>
    </row>
    <row r="22" spans="2:97" s="289" customFormat="1" ht="51" customHeight="1">
      <c r="B22" s="363">
        <v>19</v>
      </c>
      <c r="C22" s="343">
        <f>IF(B22&lt;=RAROC!$D$20*12,G21,"")</f>
        <v>235.71428571428584</v>
      </c>
      <c r="D22" s="332">
        <f t="shared" si="3"/>
        <v>3.5714285714285716</v>
      </c>
      <c r="E22" s="341">
        <f t="shared" si="0"/>
        <v>1.5023833333333335E-3</v>
      </c>
      <c r="F22" s="331">
        <f t="shared" si="1"/>
        <v>0.35413321428571454</v>
      </c>
      <c r="G22" s="364">
        <f t="shared" si="2"/>
        <v>232.14285714285725</v>
      </c>
      <c r="H22" s="292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26"/>
      <c r="AW22" s="326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  <c r="CB22" s="326"/>
      <c r="CC22" s="326"/>
      <c r="CD22" s="326"/>
      <c r="CE22" s="326"/>
      <c r="CF22" s="326"/>
      <c r="CG22" s="326"/>
      <c r="CH22" s="326"/>
      <c r="CI22" s="326"/>
      <c r="CJ22" s="326"/>
      <c r="CK22" s="326"/>
      <c r="CL22" s="326"/>
      <c r="CM22" s="326"/>
      <c r="CN22" s="326"/>
      <c r="CO22" s="326"/>
      <c r="CP22" s="326"/>
      <c r="CQ22" s="326"/>
      <c r="CR22" s="326"/>
      <c r="CS22" s="326"/>
    </row>
    <row r="23" spans="2:97" s="289" customFormat="1" ht="51" customHeight="1">
      <c r="B23" s="363">
        <v>20</v>
      </c>
      <c r="C23" s="343">
        <f>IF(B23&lt;=RAROC!$D$20*12,G22,"")</f>
        <v>232.14285714285725</v>
      </c>
      <c r="D23" s="332">
        <f t="shared" si="3"/>
        <v>3.5714285714285716</v>
      </c>
      <c r="E23" s="341">
        <f t="shared" si="0"/>
        <v>1.5023833333333335E-3</v>
      </c>
      <c r="F23" s="331">
        <f t="shared" si="1"/>
        <v>0.34876755952380972</v>
      </c>
      <c r="G23" s="364">
        <f t="shared" si="2"/>
        <v>228.57142857142867</v>
      </c>
      <c r="H23" s="292"/>
      <c r="J23" s="326"/>
      <c r="K23" s="326"/>
      <c r="L23" s="326"/>
      <c r="M23" s="326"/>
      <c r="N23" s="326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326"/>
      <c r="Z23" s="326"/>
      <c r="AA23" s="326"/>
      <c r="AB23" s="326"/>
      <c r="AC23" s="326"/>
      <c r="AD23" s="326"/>
      <c r="AE23" s="326"/>
      <c r="AF23" s="326"/>
      <c r="AG23" s="326"/>
      <c r="AH23" s="326"/>
      <c r="AI23" s="326"/>
      <c r="AJ23" s="326"/>
      <c r="AK23" s="326"/>
      <c r="AL23" s="326"/>
      <c r="AM23" s="326"/>
      <c r="AN23" s="326"/>
      <c r="AO23" s="326"/>
      <c r="AP23" s="326"/>
      <c r="AQ23" s="326"/>
      <c r="AR23" s="326"/>
      <c r="AS23" s="326"/>
      <c r="AT23" s="326"/>
      <c r="AU23" s="326"/>
      <c r="AV23" s="326"/>
      <c r="AW23" s="326"/>
      <c r="AX23" s="326"/>
      <c r="AY23" s="326"/>
      <c r="AZ23" s="326"/>
      <c r="BA23" s="326"/>
      <c r="BB23" s="326"/>
      <c r="BC23" s="326"/>
      <c r="BD23" s="326"/>
      <c r="BE23" s="326"/>
      <c r="BF23" s="326"/>
      <c r="BG23" s="326"/>
      <c r="BH23" s="326"/>
      <c r="BI23" s="326"/>
      <c r="BJ23" s="326"/>
      <c r="BK23" s="326"/>
      <c r="BL23" s="326"/>
      <c r="BM23" s="326"/>
      <c r="BN23" s="326"/>
      <c r="BO23" s="326"/>
      <c r="BP23" s="326"/>
      <c r="BQ23" s="326"/>
      <c r="BR23" s="326"/>
      <c r="BS23" s="326"/>
      <c r="BT23" s="326"/>
      <c r="BU23" s="326"/>
      <c r="BV23" s="326"/>
      <c r="BW23" s="326"/>
      <c r="BX23" s="326"/>
      <c r="BY23" s="326"/>
      <c r="BZ23" s="326"/>
      <c r="CA23" s="326"/>
      <c r="CB23" s="326"/>
      <c r="CC23" s="326"/>
      <c r="CD23" s="326"/>
      <c r="CE23" s="326"/>
      <c r="CF23" s="326"/>
      <c r="CG23" s="326"/>
      <c r="CH23" s="326"/>
      <c r="CI23" s="326"/>
      <c r="CJ23" s="326"/>
      <c r="CK23" s="326"/>
      <c r="CL23" s="326"/>
      <c r="CM23" s="326"/>
      <c r="CN23" s="326"/>
      <c r="CO23" s="326"/>
      <c r="CP23" s="326"/>
      <c r="CQ23" s="326"/>
      <c r="CR23" s="326"/>
      <c r="CS23" s="326"/>
    </row>
    <row r="24" spans="2:97" s="289" customFormat="1" ht="51" customHeight="1">
      <c r="B24" s="363">
        <v>21</v>
      </c>
      <c r="C24" s="343">
        <f>IF(B24&lt;=RAROC!$D$20*12,G23,"")</f>
        <v>228.57142857142867</v>
      </c>
      <c r="D24" s="332">
        <f t="shared" si="3"/>
        <v>3.5714285714285716</v>
      </c>
      <c r="E24" s="341">
        <f t="shared" si="0"/>
        <v>1.5023833333333335E-3</v>
      </c>
      <c r="F24" s="331">
        <f t="shared" si="1"/>
        <v>0.34340190476190496</v>
      </c>
      <c r="G24" s="364">
        <f t="shared" si="2"/>
        <v>225.00000000000009</v>
      </c>
      <c r="H24" s="292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  <c r="AG24" s="326"/>
      <c r="AH24" s="326"/>
      <c r="AI24" s="326"/>
      <c r="AJ24" s="326"/>
      <c r="AK24" s="326"/>
      <c r="AL24" s="326"/>
      <c r="AM24" s="326"/>
      <c r="AN24" s="326"/>
      <c r="AO24" s="326"/>
      <c r="AP24" s="326"/>
      <c r="AQ24" s="326"/>
      <c r="AR24" s="326"/>
      <c r="AS24" s="326"/>
      <c r="AT24" s="326"/>
      <c r="AU24" s="326"/>
      <c r="AV24" s="326"/>
      <c r="AW24" s="326"/>
      <c r="AX24" s="326"/>
      <c r="AY24" s="326"/>
      <c r="AZ24" s="326"/>
      <c r="BA24" s="326"/>
      <c r="BB24" s="326"/>
      <c r="BC24" s="326"/>
      <c r="BD24" s="326"/>
      <c r="BE24" s="326"/>
      <c r="BF24" s="326"/>
      <c r="BG24" s="326"/>
      <c r="BH24" s="326"/>
      <c r="BI24" s="326"/>
      <c r="BJ24" s="326"/>
      <c r="BK24" s="326"/>
      <c r="BL24" s="326"/>
      <c r="BM24" s="326"/>
      <c r="BN24" s="326"/>
      <c r="BO24" s="326"/>
      <c r="BP24" s="326"/>
      <c r="BQ24" s="326"/>
      <c r="BR24" s="326"/>
      <c r="BS24" s="326"/>
      <c r="BT24" s="326"/>
      <c r="BU24" s="326"/>
      <c r="BV24" s="326"/>
      <c r="BW24" s="326"/>
      <c r="BX24" s="326"/>
      <c r="BY24" s="326"/>
      <c r="BZ24" s="326"/>
      <c r="CA24" s="326"/>
      <c r="CB24" s="326"/>
      <c r="CC24" s="326"/>
      <c r="CD24" s="326"/>
      <c r="CE24" s="326"/>
      <c r="CF24" s="326"/>
      <c r="CG24" s="326"/>
      <c r="CH24" s="326"/>
      <c r="CI24" s="326"/>
      <c r="CJ24" s="326"/>
      <c r="CK24" s="326"/>
      <c r="CL24" s="326"/>
      <c r="CM24" s="326"/>
      <c r="CN24" s="326"/>
      <c r="CO24" s="326"/>
      <c r="CP24" s="326"/>
      <c r="CQ24" s="326"/>
      <c r="CR24" s="326"/>
      <c r="CS24" s="326"/>
    </row>
    <row r="25" spans="2:97" s="289" customFormat="1" ht="51" customHeight="1">
      <c r="B25" s="363">
        <v>22</v>
      </c>
      <c r="C25" s="343">
        <f>IF(B25&lt;=RAROC!$D$20*12,G24,"")</f>
        <v>225.00000000000009</v>
      </c>
      <c r="D25" s="332">
        <f t="shared" si="3"/>
        <v>3.5714285714285716</v>
      </c>
      <c r="E25" s="341">
        <f t="shared" si="0"/>
        <v>1.5023833333333335E-3</v>
      </c>
      <c r="F25" s="331">
        <f t="shared" si="1"/>
        <v>0.33803625000000015</v>
      </c>
      <c r="G25" s="364">
        <f t="shared" si="2"/>
        <v>221.4285714285715</v>
      </c>
      <c r="H25" s="292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326"/>
      <c r="AF25" s="326"/>
      <c r="AG25" s="326"/>
      <c r="AH25" s="326"/>
      <c r="AI25" s="326"/>
      <c r="AJ25" s="326"/>
      <c r="AK25" s="326"/>
      <c r="AL25" s="326"/>
      <c r="AM25" s="326"/>
      <c r="AN25" s="326"/>
      <c r="AO25" s="326"/>
      <c r="AP25" s="326"/>
      <c r="AQ25" s="326"/>
      <c r="AR25" s="326"/>
      <c r="AS25" s="326"/>
      <c r="AT25" s="326"/>
      <c r="AU25" s="326"/>
      <c r="AV25" s="326"/>
      <c r="AW25" s="326"/>
      <c r="AX25" s="326"/>
      <c r="AY25" s="326"/>
      <c r="AZ25" s="326"/>
      <c r="BA25" s="326"/>
      <c r="BB25" s="326"/>
      <c r="BC25" s="326"/>
      <c r="BD25" s="326"/>
      <c r="BE25" s="326"/>
      <c r="BF25" s="326"/>
      <c r="BG25" s="326"/>
      <c r="BH25" s="326"/>
      <c r="BI25" s="326"/>
      <c r="BJ25" s="326"/>
      <c r="BK25" s="326"/>
      <c r="BL25" s="326"/>
      <c r="BM25" s="326"/>
      <c r="BN25" s="326"/>
      <c r="BO25" s="326"/>
      <c r="BP25" s="326"/>
      <c r="BQ25" s="326"/>
      <c r="BR25" s="326"/>
      <c r="BS25" s="326"/>
      <c r="BT25" s="326"/>
      <c r="BU25" s="326"/>
      <c r="BV25" s="326"/>
      <c r="BW25" s="326"/>
      <c r="BX25" s="326"/>
      <c r="BY25" s="326"/>
      <c r="BZ25" s="326"/>
      <c r="CA25" s="326"/>
      <c r="CB25" s="326"/>
      <c r="CC25" s="326"/>
      <c r="CD25" s="326"/>
      <c r="CE25" s="326"/>
      <c r="CF25" s="326"/>
      <c r="CG25" s="326"/>
      <c r="CH25" s="326"/>
      <c r="CI25" s="326"/>
      <c r="CJ25" s="326"/>
      <c r="CK25" s="326"/>
      <c r="CL25" s="326"/>
      <c r="CM25" s="326"/>
      <c r="CN25" s="326"/>
      <c r="CO25" s="326"/>
      <c r="CP25" s="326"/>
      <c r="CQ25" s="326"/>
      <c r="CR25" s="326"/>
      <c r="CS25" s="326"/>
    </row>
    <row r="26" spans="2:97" s="289" customFormat="1" ht="51" customHeight="1">
      <c r="B26" s="363">
        <v>23</v>
      </c>
      <c r="C26" s="343">
        <f>IF(B26&lt;=RAROC!$D$20*12,G25,"")</f>
        <v>221.4285714285715</v>
      </c>
      <c r="D26" s="332">
        <f t="shared" si="3"/>
        <v>3.5714285714285716</v>
      </c>
      <c r="E26" s="341">
        <f t="shared" si="0"/>
        <v>1.5023833333333335E-3</v>
      </c>
      <c r="F26" s="331">
        <f t="shared" si="1"/>
        <v>0.33267059523809539</v>
      </c>
      <c r="G26" s="364">
        <f t="shared" si="2"/>
        <v>217.85714285714292</v>
      </c>
      <c r="H26" s="292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26"/>
      <c r="AB26" s="326"/>
      <c r="AC26" s="326"/>
      <c r="AD26" s="326"/>
      <c r="AE26" s="326"/>
      <c r="AF26" s="326"/>
      <c r="AG26" s="326"/>
      <c r="AH26" s="326"/>
      <c r="AI26" s="326"/>
      <c r="AJ26" s="326"/>
      <c r="AK26" s="326"/>
      <c r="AL26" s="326"/>
      <c r="AM26" s="326"/>
      <c r="AN26" s="326"/>
      <c r="AO26" s="326"/>
      <c r="AP26" s="326"/>
      <c r="AQ26" s="326"/>
      <c r="AR26" s="326"/>
      <c r="AS26" s="326"/>
      <c r="AT26" s="326"/>
      <c r="AU26" s="326"/>
      <c r="AV26" s="326"/>
      <c r="AW26" s="326"/>
      <c r="AX26" s="326"/>
      <c r="AY26" s="326"/>
      <c r="AZ26" s="326"/>
      <c r="BA26" s="326"/>
      <c r="BB26" s="326"/>
      <c r="BC26" s="326"/>
      <c r="BD26" s="326"/>
      <c r="BE26" s="326"/>
      <c r="BF26" s="326"/>
      <c r="BG26" s="326"/>
      <c r="BH26" s="326"/>
      <c r="BI26" s="326"/>
      <c r="BJ26" s="326"/>
      <c r="BK26" s="326"/>
      <c r="BL26" s="326"/>
      <c r="BM26" s="326"/>
      <c r="BN26" s="326"/>
      <c r="BO26" s="326"/>
      <c r="BP26" s="326"/>
      <c r="BQ26" s="326"/>
      <c r="BR26" s="326"/>
      <c r="BS26" s="326"/>
      <c r="BT26" s="326"/>
      <c r="BU26" s="326"/>
      <c r="BV26" s="326"/>
      <c r="BW26" s="326"/>
      <c r="BX26" s="326"/>
      <c r="BY26" s="326"/>
      <c r="BZ26" s="326"/>
      <c r="CA26" s="326"/>
      <c r="CB26" s="326"/>
      <c r="CC26" s="326"/>
      <c r="CD26" s="326"/>
      <c r="CE26" s="326"/>
      <c r="CF26" s="326"/>
      <c r="CG26" s="326"/>
      <c r="CH26" s="326"/>
      <c r="CI26" s="326"/>
      <c r="CJ26" s="326"/>
      <c r="CK26" s="326"/>
      <c r="CL26" s="326"/>
      <c r="CM26" s="326"/>
      <c r="CN26" s="326"/>
      <c r="CO26" s="326"/>
      <c r="CP26" s="326"/>
      <c r="CQ26" s="326"/>
      <c r="CR26" s="326"/>
      <c r="CS26" s="326"/>
    </row>
    <row r="27" spans="2:97" s="289" customFormat="1" ht="51" customHeight="1">
      <c r="B27" s="365">
        <v>24</v>
      </c>
      <c r="C27" s="343">
        <f>IF(B27&lt;=RAROC!$D$20*12,G26,"")</f>
        <v>217.85714285714292</v>
      </c>
      <c r="D27" s="332">
        <f t="shared" si="3"/>
        <v>3.5714285714285716</v>
      </c>
      <c r="E27" s="341">
        <f t="shared" si="0"/>
        <v>1.5023833333333335E-3</v>
      </c>
      <c r="F27" s="331">
        <f t="shared" si="1"/>
        <v>0.32730494047619063</v>
      </c>
      <c r="G27" s="364">
        <f t="shared" si="2"/>
        <v>214.28571428571433</v>
      </c>
      <c r="H27" s="323"/>
      <c r="I27" s="293">
        <f>SUM(F16:F27)</f>
        <v>4.2817925000000026</v>
      </c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  <c r="AK27" s="326"/>
      <c r="AL27" s="326"/>
      <c r="AM27" s="326"/>
      <c r="AN27" s="326"/>
      <c r="AO27" s="326"/>
      <c r="AP27" s="326"/>
      <c r="AQ27" s="326"/>
      <c r="AR27" s="326"/>
      <c r="AS27" s="326"/>
      <c r="AT27" s="326"/>
      <c r="AU27" s="326"/>
      <c r="AV27" s="326"/>
      <c r="AW27" s="326"/>
      <c r="AX27" s="326"/>
      <c r="AY27" s="326"/>
      <c r="AZ27" s="326"/>
      <c r="BA27" s="326"/>
      <c r="BB27" s="326"/>
      <c r="BC27" s="326"/>
      <c r="BD27" s="326"/>
      <c r="BE27" s="326"/>
      <c r="BF27" s="326"/>
      <c r="BG27" s="326"/>
      <c r="BH27" s="326"/>
      <c r="BI27" s="326"/>
      <c r="BJ27" s="326"/>
      <c r="BK27" s="326"/>
      <c r="BL27" s="326"/>
      <c r="BM27" s="326"/>
      <c r="BN27" s="326"/>
      <c r="BO27" s="326"/>
      <c r="BP27" s="326"/>
      <c r="BQ27" s="326"/>
      <c r="BR27" s="326"/>
      <c r="BS27" s="326"/>
      <c r="BT27" s="326"/>
      <c r="BU27" s="326"/>
      <c r="BV27" s="326"/>
      <c r="BW27" s="326"/>
      <c r="BX27" s="326"/>
      <c r="BY27" s="326"/>
      <c r="BZ27" s="326"/>
      <c r="CA27" s="326"/>
      <c r="CB27" s="326"/>
      <c r="CC27" s="326"/>
      <c r="CD27" s="326"/>
      <c r="CE27" s="326"/>
      <c r="CF27" s="326"/>
      <c r="CG27" s="326"/>
      <c r="CH27" s="326"/>
      <c r="CI27" s="326"/>
      <c r="CJ27" s="326"/>
      <c r="CK27" s="326"/>
      <c r="CL27" s="326"/>
      <c r="CM27" s="326"/>
      <c r="CN27" s="326"/>
      <c r="CO27" s="326"/>
      <c r="CP27" s="326"/>
      <c r="CQ27" s="326"/>
      <c r="CR27" s="326"/>
      <c r="CS27" s="326"/>
    </row>
    <row r="28" spans="2:97" s="289" customFormat="1" ht="51" customHeight="1">
      <c r="B28" s="363">
        <v>25</v>
      </c>
      <c r="C28" s="343">
        <f>IF(B28&lt;=RAROC!$D$20*12,G27,"")</f>
        <v>214.28571428571433</v>
      </c>
      <c r="D28" s="332">
        <f t="shared" si="3"/>
        <v>3.5714285714285716</v>
      </c>
      <c r="E28" s="341">
        <f t="shared" si="0"/>
        <v>1.5023833333333335E-3</v>
      </c>
      <c r="F28" s="331">
        <f t="shared" si="1"/>
        <v>0.32193928571428582</v>
      </c>
      <c r="G28" s="364">
        <f t="shared" si="2"/>
        <v>210.71428571428575</v>
      </c>
      <c r="H28" s="292"/>
      <c r="J28" s="326"/>
      <c r="K28" s="326"/>
      <c r="L28" s="326"/>
      <c r="M28" s="326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26"/>
      <c r="AJ28" s="326"/>
      <c r="AK28" s="326"/>
      <c r="AL28" s="326"/>
      <c r="AM28" s="326"/>
      <c r="AN28" s="326"/>
      <c r="AO28" s="326"/>
      <c r="AP28" s="326"/>
      <c r="AQ28" s="326"/>
      <c r="AR28" s="326"/>
      <c r="AS28" s="326"/>
      <c r="AT28" s="326"/>
      <c r="AU28" s="326"/>
      <c r="AV28" s="326"/>
      <c r="AW28" s="326"/>
      <c r="AX28" s="326"/>
      <c r="AY28" s="326"/>
      <c r="AZ28" s="326"/>
      <c r="BA28" s="326"/>
      <c r="BB28" s="326"/>
      <c r="BC28" s="326"/>
      <c r="BD28" s="326"/>
      <c r="BE28" s="326"/>
      <c r="BF28" s="326"/>
      <c r="BG28" s="326"/>
      <c r="BH28" s="326"/>
      <c r="BI28" s="326"/>
      <c r="BJ28" s="326"/>
      <c r="BK28" s="326"/>
      <c r="BL28" s="326"/>
      <c r="BM28" s="326"/>
      <c r="BN28" s="326"/>
      <c r="BO28" s="326"/>
      <c r="BP28" s="326"/>
      <c r="BQ28" s="326"/>
      <c r="BR28" s="326"/>
      <c r="BS28" s="326"/>
      <c r="BT28" s="326"/>
      <c r="BU28" s="326"/>
      <c r="BV28" s="326"/>
      <c r="BW28" s="326"/>
      <c r="BX28" s="326"/>
      <c r="BY28" s="326"/>
      <c r="BZ28" s="326"/>
      <c r="CA28" s="326"/>
      <c r="CB28" s="326"/>
      <c r="CC28" s="326"/>
      <c r="CD28" s="326"/>
      <c r="CE28" s="326"/>
      <c r="CF28" s="326"/>
      <c r="CG28" s="326"/>
      <c r="CH28" s="326"/>
      <c r="CI28" s="326"/>
      <c r="CJ28" s="326"/>
      <c r="CK28" s="326"/>
      <c r="CL28" s="326"/>
      <c r="CM28" s="326"/>
      <c r="CN28" s="326"/>
      <c r="CO28" s="326"/>
      <c r="CP28" s="326"/>
      <c r="CQ28" s="326"/>
      <c r="CR28" s="326"/>
      <c r="CS28" s="326"/>
    </row>
    <row r="29" spans="2:97" s="289" customFormat="1" ht="51" customHeight="1">
      <c r="B29" s="363">
        <v>26</v>
      </c>
      <c r="C29" s="343">
        <f>IF(B29&lt;=RAROC!$D$20*12,G28,"")</f>
        <v>210.71428571428575</v>
      </c>
      <c r="D29" s="332">
        <f t="shared" si="3"/>
        <v>3.5714285714285716</v>
      </c>
      <c r="E29" s="341">
        <f t="shared" si="0"/>
        <v>1.5023833333333335E-3</v>
      </c>
      <c r="F29" s="331">
        <f t="shared" si="1"/>
        <v>0.31657363095238106</v>
      </c>
      <c r="G29" s="364">
        <f t="shared" si="2"/>
        <v>207.14285714285717</v>
      </c>
      <c r="H29" s="292"/>
      <c r="J29" s="326"/>
      <c r="K29" s="326"/>
      <c r="L29" s="326"/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  <c r="AL29" s="326"/>
      <c r="AM29" s="326"/>
      <c r="AN29" s="326"/>
      <c r="AO29" s="326"/>
      <c r="AP29" s="326"/>
      <c r="AQ29" s="326"/>
      <c r="AR29" s="326"/>
      <c r="AS29" s="326"/>
      <c r="AT29" s="326"/>
      <c r="AU29" s="326"/>
      <c r="AV29" s="326"/>
      <c r="AW29" s="326"/>
      <c r="AX29" s="326"/>
      <c r="AY29" s="326"/>
      <c r="AZ29" s="326"/>
      <c r="BA29" s="326"/>
      <c r="BB29" s="326"/>
      <c r="BC29" s="326"/>
      <c r="BD29" s="326"/>
      <c r="BE29" s="326"/>
      <c r="BF29" s="326"/>
      <c r="BG29" s="326"/>
      <c r="BH29" s="326"/>
      <c r="BI29" s="326"/>
      <c r="BJ29" s="326"/>
      <c r="BK29" s="326"/>
      <c r="BL29" s="326"/>
      <c r="BM29" s="326"/>
      <c r="BN29" s="326"/>
      <c r="BO29" s="326"/>
      <c r="BP29" s="326"/>
      <c r="BQ29" s="326"/>
      <c r="BR29" s="326"/>
      <c r="BS29" s="326"/>
      <c r="BT29" s="326"/>
      <c r="BU29" s="326"/>
      <c r="BV29" s="326"/>
      <c r="BW29" s="326"/>
      <c r="BX29" s="326"/>
      <c r="BY29" s="326"/>
      <c r="BZ29" s="326"/>
      <c r="CA29" s="326"/>
      <c r="CB29" s="326"/>
      <c r="CC29" s="326"/>
      <c r="CD29" s="326"/>
      <c r="CE29" s="326"/>
      <c r="CF29" s="326"/>
      <c r="CG29" s="326"/>
      <c r="CH29" s="326"/>
      <c r="CI29" s="326"/>
      <c r="CJ29" s="326"/>
      <c r="CK29" s="326"/>
      <c r="CL29" s="326"/>
      <c r="CM29" s="326"/>
      <c r="CN29" s="326"/>
      <c r="CO29" s="326"/>
      <c r="CP29" s="326"/>
      <c r="CQ29" s="326"/>
      <c r="CR29" s="326"/>
      <c r="CS29" s="326"/>
    </row>
    <row r="30" spans="2:97" s="289" customFormat="1" ht="51" customHeight="1">
      <c r="B30" s="363">
        <v>27</v>
      </c>
      <c r="C30" s="343">
        <f>IF(B30&lt;=RAROC!$D$20*12,G29,"")</f>
        <v>207.14285714285717</v>
      </c>
      <c r="D30" s="332">
        <f t="shared" si="3"/>
        <v>3.5714285714285716</v>
      </c>
      <c r="E30" s="341">
        <f t="shared" si="0"/>
        <v>1.5023833333333335E-3</v>
      </c>
      <c r="F30" s="331">
        <f t="shared" si="1"/>
        <v>0.31120797619047624</v>
      </c>
      <c r="G30" s="364">
        <f t="shared" si="2"/>
        <v>203.57142857142858</v>
      </c>
      <c r="H30" s="292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326"/>
      <c r="Z30" s="326"/>
      <c r="AA30" s="326"/>
      <c r="AB30" s="326"/>
      <c r="AC30" s="326"/>
      <c r="AD30" s="326"/>
      <c r="AE30" s="326"/>
      <c r="AF30" s="326"/>
      <c r="AG30" s="326"/>
      <c r="AH30" s="326"/>
      <c r="AI30" s="326"/>
      <c r="AJ30" s="326"/>
      <c r="AK30" s="326"/>
      <c r="AL30" s="326"/>
      <c r="AM30" s="326"/>
      <c r="AN30" s="326"/>
      <c r="AO30" s="326"/>
      <c r="AP30" s="326"/>
      <c r="AQ30" s="326"/>
      <c r="AR30" s="326"/>
      <c r="AS30" s="326"/>
      <c r="AT30" s="326"/>
      <c r="AU30" s="326"/>
      <c r="AV30" s="326"/>
      <c r="AW30" s="326"/>
      <c r="AX30" s="326"/>
      <c r="AY30" s="326"/>
      <c r="AZ30" s="326"/>
      <c r="BA30" s="326"/>
      <c r="BB30" s="326"/>
      <c r="BC30" s="326"/>
      <c r="BD30" s="326"/>
      <c r="BE30" s="326"/>
      <c r="BF30" s="326"/>
      <c r="BG30" s="326"/>
      <c r="BH30" s="326"/>
      <c r="BI30" s="326"/>
      <c r="BJ30" s="326"/>
      <c r="BK30" s="326"/>
      <c r="BL30" s="326"/>
      <c r="BM30" s="326"/>
      <c r="BN30" s="326"/>
      <c r="BO30" s="326"/>
      <c r="BP30" s="326"/>
      <c r="BQ30" s="326"/>
      <c r="BR30" s="326"/>
      <c r="BS30" s="326"/>
      <c r="BT30" s="326"/>
      <c r="BU30" s="326"/>
      <c r="BV30" s="326"/>
      <c r="BW30" s="326"/>
      <c r="BX30" s="326"/>
      <c r="BY30" s="326"/>
      <c r="BZ30" s="326"/>
      <c r="CA30" s="326"/>
      <c r="CB30" s="326"/>
      <c r="CC30" s="326"/>
      <c r="CD30" s="326"/>
      <c r="CE30" s="326"/>
      <c r="CF30" s="326"/>
      <c r="CG30" s="326"/>
      <c r="CH30" s="326"/>
      <c r="CI30" s="326"/>
      <c r="CJ30" s="326"/>
      <c r="CK30" s="326"/>
      <c r="CL30" s="326"/>
      <c r="CM30" s="326"/>
      <c r="CN30" s="326"/>
      <c r="CO30" s="326"/>
      <c r="CP30" s="326"/>
      <c r="CQ30" s="326"/>
      <c r="CR30" s="326"/>
      <c r="CS30" s="326"/>
    </row>
    <row r="31" spans="2:97" s="289" customFormat="1" ht="51" customHeight="1">
      <c r="B31" s="363">
        <v>28</v>
      </c>
      <c r="C31" s="343">
        <f>IF(B31&lt;=RAROC!$D$20*12,G30,"")</f>
        <v>203.57142857142858</v>
      </c>
      <c r="D31" s="332">
        <f t="shared" si="3"/>
        <v>3.5714285714285716</v>
      </c>
      <c r="E31" s="341">
        <f t="shared" si="0"/>
        <v>1.5023833333333335E-3</v>
      </c>
      <c r="F31" s="331">
        <f t="shared" si="1"/>
        <v>0.30584232142857148</v>
      </c>
      <c r="G31" s="364">
        <f t="shared" si="2"/>
        <v>200</v>
      </c>
      <c r="H31" s="292"/>
      <c r="J31" s="326"/>
      <c r="K31" s="326"/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326"/>
      <c r="Z31" s="326"/>
      <c r="AA31" s="326"/>
      <c r="AB31" s="326"/>
      <c r="AC31" s="326"/>
      <c r="AD31" s="326"/>
      <c r="AE31" s="326"/>
      <c r="AF31" s="326"/>
      <c r="AG31" s="326"/>
      <c r="AH31" s="326"/>
      <c r="AI31" s="326"/>
      <c r="AJ31" s="326"/>
      <c r="AK31" s="326"/>
      <c r="AL31" s="326"/>
      <c r="AM31" s="326"/>
      <c r="AN31" s="326"/>
      <c r="AO31" s="326"/>
      <c r="AP31" s="326"/>
      <c r="AQ31" s="326"/>
      <c r="AR31" s="326"/>
      <c r="AS31" s="326"/>
      <c r="AT31" s="326"/>
      <c r="AU31" s="326"/>
      <c r="AV31" s="326"/>
      <c r="AW31" s="326"/>
      <c r="AX31" s="326"/>
      <c r="AY31" s="326"/>
      <c r="AZ31" s="326"/>
      <c r="BA31" s="326"/>
      <c r="BB31" s="326"/>
      <c r="BC31" s="326"/>
      <c r="BD31" s="326"/>
      <c r="BE31" s="326"/>
      <c r="BF31" s="326"/>
      <c r="BG31" s="326"/>
      <c r="BH31" s="326"/>
      <c r="BI31" s="326"/>
      <c r="BJ31" s="326"/>
      <c r="BK31" s="326"/>
      <c r="BL31" s="326"/>
      <c r="BM31" s="326"/>
      <c r="BN31" s="326"/>
      <c r="BO31" s="326"/>
      <c r="BP31" s="326"/>
      <c r="BQ31" s="326"/>
      <c r="BR31" s="326"/>
      <c r="BS31" s="326"/>
      <c r="BT31" s="326"/>
      <c r="BU31" s="326"/>
      <c r="BV31" s="326"/>
      <c r="BW31" s="326"/>
      <c r="BX31" s="326"/>
      <c r="BY31" s="326"/>
      <c r="BZ31" s="326"/>
      <c r="CA31" s="326"/>
      <c r="CB31" s="326"/>
      <c r="CC31" s="326"/>
      <c r="CD31" s="326"/>
      <c r="CE31" s="326"/>
      <c r="CF31" s="326"/>
      <c r="CG31" s="326"/>
      <c r="CH31" s="326"/>
      <c r="CI31" s="326"/>
      <c r="CJ31" s="326"/>
      <c r="CK31" s="326"/>
      <c r="CL31" s="326"/>
      <c r="CM31" s="326"/>
      <c r="CN31" s="326"/>
      <c r="CO31" s="326"/>
      <c r="CP31" s="326"/>
      <c r="CQ31" s="326"/>
      <c r="CR31" s="326"/>
      <c r="CS31" s="326"/>
    </row>
    <row r="32" spans="2:97" s="289" customFormat="1" ht="51" customHeight="1">
      <c r="B32" s="363">
        <v>29</v>
      </c>
      <c r="C32" s="343">
        <f>IF(B32&lt;=RAROC!$D$20*12,G31,"")</f>
        <v>200</v>
      </c>
      <c r="D32" s="332">
        <f t="shared" si="3"/>
        <v>3.5714285714285716</v>
      </c>
      <c r="E32" s="341">
        <f t="shared" si="0"/>
        <v>1.5023833333333335E-3</v>
      </c>
      <c r="F32" s="331">
        <f t="shared" si="1"/>
        <v>0.30047666666666673</v>
      </c>
      <c r="G32" s="364">
        <f t="shared" si="2"/>
        <v>196.42857142857142</v>
      </c>
      <c r="H32" s="292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326"/>
      <c r="Z32" s="326"/>
      <c r="AA32" s="326"/>
      <c r="AB32" s="326"/>
      <c r="AC32" s="326"/>
      <c r="AD32" s="326"/>
      <c r="AE32" s="326"/>
      <c r="AF32" s="326"/>
      <c r="AG32" s="326"/>
      <c r="AH32" s="326"/>
      <c r="AI32" s="326"/>
      <c r="AJ32" s="326"/>
      <c r="AK32" s="326"/>
      <c r="AL32" s="326"/>
      <c r="AM32" s="326"/>
      <c r="AN32" s="326"/>
      <c r="AO32" s="326"/>
      <c r="AP32" s="326"/>
      <c r="AQ32" s="326"/>
      <c r="AR32" s="326"/>
      <c r="AS32" s="326"/>
      <c r="AT32" s="326"/>
      <c r="AU32" s="326"/>
      <c r="AV32" s="326"/>
      <c r="AW32" s="326"/>
      <c r="AX32" s="326"/>
      <c r="AY32" s="326"/>
      <c r="AZ32" s="326"/>
      <c r="BA32" s="326"/>
      <c r="BB32" s="326"/>
      <c r="BC32" s="326"/>
      <c r="BD32" s="326"/>
      <c r="BE32" s="326"/>
      <c r="BF32" s="326"/>
      <c r="BG32" s="326"/>
      <c r="BH32" s="326"/>
      <c r="BI32" s="326"/>
      <c r="BJ32" s="326"/>
      <c r="BK32" s="326"/>
      <c r="BL32" s="326"/>
      <c r="BM32" s="326"/>
      <c r="BN32" s="326"/>
      <c r="BO32" s="326"/>
      <c r="BP32" s="326"/>
      <c r="BQ32" s="326"/>
      <c r="BR32" s="326"/>
      <c r="BS32" s="326"/>
      <c r="BT32" s="326"/>
      <c r="BU32" s="326"/>
      <c r="BV32" s="326"/>
      <c r="BW32" s="326"/>
      <c r="BX32" s="326"/>
      <c r="BY32" s="326"/>
      <c r="BZ32" s="326"/>
      <c r="CA32" s="326"/>
      <c r="CB32" s="326"/>
      <c r="CC32" s="326"/>
      <c r="CD32" s="326"/>
      <c r="CE32" s="326"/>
      <c r="CF32" s="326"/>
      <c r="CG32" s="326"/>
      <c r="CH32" s="326"/>
      <c r="CI32" s="326"/>
      <c r="CJ32" s="326"/>
      <c r="CK32" s="326"/>
      <c r="CL32" s="326"/>
      <c r="CM32" s="326"/>
      <c r="CN32" s="326"/>
      <c r="CO32" s="326"/>
      <c r="CP32" s="326"/>
      <c r="CQ32" s="326"/>
      <c r="CR32" s="326"/>
      <c r="CS32" s="326"/>
    </row>
    <row r="33" spans="2:97" s="289" customFormat="1" ht="51" customHeight="1">
      <c r="B33" s="363">
        <v>30</v>
      </c>
      <c r="C33" s="343">
        <f>IF(B33&lt;=RAROC!$D$20*12,G32,"")</f>
        <v>196.42857142857142</v>
      </c>
      <c r="D33" s="332">
        <f t="shared" si="3"/>
        <v>3.5714285714285716</v>
      </c>
      <c r="E33" s="341">
        <f t="shared" si="0"/>
        <v>1.5023833333333335E-3</v>
      </c>
      <c r="F33" s="331">
        <f t="shared" si="1"/>
        <v>0.29511101190476191</v>
      </c>
      <c r="G33" s="364">
        <f t="shared" si="2"/>
        <v>192.85714285714283</v>
      </c>
      <c r="H33" s="292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26"/>
      <c r="AD33" s="326"/>
      <c r="AE33" s="326"/>
      <c r="AF33" s="326"/>
      <c r="AG33" s="326"/>
      <c r="AH33" s="326"/>
      <c r="AI33" s="326"/>
      <c r="AJ33" s="326"/>
      <c r="AK33" s="326"/>
      <c r="AL33" s="326"/>
      <c r="AM33" s="326"/>
      <c r="AN33" s="326"/>
      <c r="AO33" s="326"/>
      <c r="AP33" s="326"/>
      <c r="AQ33" s="326"/>
      <c r="AR33" s="326"/>
      <c r="AS33" s="326"/>
      <c r="AT33" s="326"/>
      <c r="AU33" s="326"/>
      <c r="AV33" s="326"/>
      <c r="AW33" s="326"/>
      <c r="AX33" s="326"/>
      <c r="AY33" s="326"/>
      <c r="AZ33" s="326"/>
      <c r="BA33" s="326"/>
      <c r="BB33" s="326"/>
      <c r="BC33" s="326"/>
      <c r="BD33" s="326"/>
      <c r="BE33" s="326"/>
      <c r="BF33" s="326"/>
      <c r="BG33" s="326"/>
      <c r="BH33" s="326"/>
      <c r="BI33" s="326"/>
      <c r="BJ33" s="326"/>
      <c r="BK33" s="326"/>
      <c r="BL33" s="326"/>
      <c r="BM33" s="326"/>
      <c r="BN33" s="326"/>
      <c r="BO33" s="326"/>
      <c r="BP33" s="326"/>
      <c r="BQ33" s="326"/>
      <c r="BR33" s="326"/>
      <c r="BS33" s="326"/>
      <c r="BT33" s="326"/>
      <c r="BU33" s="326"/>
      <c r="BV33" s="326"/>
      <c r="BW33" s="326"/>
      <c r="BX33" s="326"/>
      <c r="BY33" s="326"/>
      <c r="BZ33" s="326"/>
      <c r="CA33" s="326"/>
      <c r="CB33" s="326"/>
      <c r="CC33" s="326"/>
      <c r="CD33" s="326"/>
      <c r="CE33" s="326"/>
      <c r="CF33" s="326"/>
      <c r="CG33" s="326"/>
      <c r="CH33" s="326"/>
      <c r="CI33" s="326"/>
      <c r="CJ33" s="326"/>
      <c r="CK33" s="326"/>
      <c r="CL33" s="326"/>
      <c r="CM33" s="326"/>
      <c r="CN33" s="326"/>
      <c r="CO33" s="326"/>
      <c r="CP33" s="326"/>
      <c r="CQ33" s="326"/>
      <c r="CR33" s="326"/>
      <c r="CS33" s="326"/>
    </row>
    <row r="34" spans="2:97" s="289" customFormat="1" ht="51" customHeight="1">
      <c r="B34" s="363">
        <v>31</v>
      </c>
      <c r="C34" s="343">
        <f>IF(B34&lt;=RAROC!$D$20*12,G33,"")</f>
        <v>192.85714285714283</v>
      </c>
      <c r="D34" s="332">
        <f t="shared" si="3"/>
        <v>3.5714285714285716</v>
      </c>
      <c r="E34" s="341">
        <f t="shared" si="0"/>
        <v>1.5023833333333335E-3</v>
      </c>
      <c r="F34" s="331">
        <f t="shared" si="1"/>
        <v>0.28974535714285715</v>
      </c>
      <c r="G34" s="364">
        <f t="shared" si="2"/>
        <v>189.28571428571425</v>
      </c>
      <c r="H34" s="292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26"/>
      <c r="AB34" s="326"/>
      <c r="AC34" s="326"/>
      <c r="AD34" s="326"/>
      <c r="AE34" s="326"/>
      <c r="AF34" s="326"/>
      <c r="AG34" s="326"/>
      <c r="AH34" s="326"/>
      <c r="AI34" s="326"/>
      <c r="AJ34" s="326"/>
      <c r="AK34" s="326"/>
      <c r="AL34" s="326"/>
      <c r="AM34" s="326"/>
      <c r="AN34" s="326"/>
      <c r="AO34" s="326"/>
      <c r="AP34" s="326"/>
      <c r="AQ34" s="326"/>
      <c r="AR34" s="326"/>
      <c r="AS34" s="326"/>
      <c r="AT34" s="326"/>
      <c r="AU34" s="326"/>
      <c r="AV34" s="326"/>
      <c r="AW34" s="326"/>
      <c r="AX34" s="326"/>
      <c r="AY34" s="326"/>
      <c r="AZ34" s="326"/>
      <c r="BA34" s="326"/>
      <c r="BB34" s="326"/>
      <c r="BC34" s="326"/>
      <c r="BD34" s="326"/>
      <c r="BE34" s="326"/>
      <c r="BF34" s="326"/>
      <c r="BG34" s="326"/>
      <c r="BH34" s="326"/>
      <c r="BI34" s="326"/>
      <c r="BJ34" s="326"/>
      <c r="BK34" s="326"/>
      <c r="BL34" s="326"/>
      <c r="BM34" s="326"/>
      <c r="BN34" s="326"/>
      <c r="BO34" s="326"/>
      <c r="BP34" s="326"/>
      <c r="BQ34" s="326"/>
      <c r="BR34" s="326"/>
      <c r="BS34" s="326"/>
      <c r="BT34" s="326"/>
      <c r="BU34" s="326"/>
      <c r="BV34" s="326"/>
      <c r="BW34" s="326"/>
      <c r="BX34" s="326"/>
      <c r="BY34" s="326"/>
      <c r="BZ34" s="326"/>
      <c r="CA34" s="326"/>
      <c r="CB34" s="326"/>
      <c r="CC34" s="326"/>
      <c r="CD34" s="326"/>
      <c r="CE34" s="326"/>
      <c r="CF34" s="326"/>
      <c r="CG34" s="326"/>
      <c r="CH34" s="326"/>
      <c r="CI34" s="326"/>
      <c r="CJ34" s="326"/>
      <c r="CK34" s="326"/>
      <c r="CL34" s="326"/>
      <c r="CM34" s="326"/>
      <c r="CN34" s="326"/>
      <c r="CO34" s="326"/>
      <c r="CP34" s="326"/>
      <c r="CQ34" s="326"/>
      <c r="CR34" s="326"/>
      <c r="CS34" s="326"/>
    </row>
    <row r="35" spans="2:97" s="289" customFormat="1" ht="51" customHeight="1">
      <c r="B35" s="363">
        <v>32</v>
      </c>
      <c r="C35" s="343">
        <f>IF(B35&lt;=RAROC!$D$20*12,G34,"")</f>
        <v>189.28571428571425</v>
      </c>
      <c r="D35" s="332">
        <f t="shared" si="3"/>
        <v>3.5714285714285716</v>
      </c>
      <c r="E35" s="341">
        <f t="shared" si="0"/>
        <v>1.5023833333333335E-3</v>
      </c>
      <c r="F35" s="331">
        <f t="shared" si="1"/>
        <v>0.28437970238095234</v>
      </c>
      <c r="G35" s="364">
        <f t="shared" ref="G35:G92" si="4">IFERROR(C35-D35,0)</f>
        <v>185.71428571428567</v>
      </c>
      <c r="H35" s="292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  <c r="AA35" s="326"/>
      <c r="AB35" s="326"/>
      <c r="AC35" s="326"/>
      <c r="AD35" s="326"/>
      <c r="AE35" s="326"/>
      <c r="AF35" s="326"/>
      <c r="AG35" s="326"/>
      <c r="AH35" s="326"/>
      <c r="AI35" s="326"/>
      <c r="AJ35" s="326"/>
      <c r="AK35" s="326"/>
      <c r="AL35" s="326"/>
      <c r="AM35" s="326"/>
      <c r="AN35" s="326"/>
      <c r="AO35" s="326"/>
      <c r="AP35" s="326"/>
      <c r="AQ35" s="326"/>
      <c r="AR35" s="326"/>
      <c r="AS35" s="326"/>
      <c r="AT35" s="326"/>
      <c r="AU35" s="326"/>
      <c r="AV35" s="326"/>
      <c r="AW35" s="326"/>
      <c r="AX35" s="326"/>
      <c r="AY35" s="326"/>
      <c r="AZ35" s="326"/>
      <c r="BA35" s="326"/>
      <c r="BB35" s="326"/>
      <c r="BC35" s="326"/>
      <c r="BD35" s="326"/>
      <c r="BE35" s="326"/>
      <c r="BF35" s="326"/>
      <c r="BG35" s="326"/>
      <c r="BH35" s="326"/>
      <c r="BI35" s="326"/>
      <c r="BJ35" s="326"/>
      <c r="BK35" s="326"/>
      <c r="BL35" s="326"/>
      <c r="BM35" s="326"/>
      <c r="BN35" s="326"/>
      <c r="BO35" s="326"/>
      <c r="BP35" s="326"/>
      <c r="BQ35" s="326"/>
      <c r="BR35" s="326"/>
      <c r="BS35" s="326"/>
      <c r="BT35" s="326"/>
      <c r="BU35" s="326"/>
      <c r="BV35" s="326"/>
      <c r="BW35" s="326"/>
      <c r="BX35" s="326"/>
      <c r="BY35" s="326"/>
      <c r="BZ35" s="326"/>
      <c r="CA35" s="326"/>
      <c r="CB35" s="326"/>
      <c r="CC35" s="326"/>
      <c r="CD35" s="326"/>
      <c r="CE35" s="326"/>
      <c r="CF35" s="326"/>
      <c r="CG35" s="326"/>
      <c r="CH35" s="326"/>
      <c r="CI35" s="326"/>
      <c r="CJ35" s="326"/>
      <c r="CK35" s="326"/>
      <c r="CL35" s="326"/>
      <c r="CM35" s="326"/>
      <c r="CN35" s="326"/>
      <c r="CO35" s="326"/>
      <c r="CP35" s="326"/>
      <c r="CQ35" s="326"/>
      <c r="CR35" s="326"/>
      <c r="CS35" s="326"/>
    </row>
    <row r="36" spans="2:97" s="289" customFormat="1" ht="51" customHeight="1">
      <c r="B36" s="363">
        <v>33</v>
      </c>
      <c r="C36" s="343">
        <f>IF(B36&lt;=RAROC!$D$20*12,G35,"")</f>
        <v>185.71428571428567</v>
      </c>
      <c r="D36" s="332">
        <f t="shared" si="3"/>
        <v>3.5714285714285716</v>
      </c>
      <c r="E36" s="341">
        <f t="shared" si="0"/>
        <v>1.5023833333333335E-3</v>
      </c>
      <c r="F36" s="331">
        <f t="shared" si="1"/>
        <v>0.27901404761904758</v>
      </c>
      <c r="G36" s="364">
        <f t="shared" si="4"/>
        <v>182.14285714285708</v>
      </c>
      <c r="H36" s="292"/>
      <c r="J36" s="326"/>
      <c r="K36" s="326"/>
      <c r="L36" s="326"/>
      <c r="M36" s="326"/>
      <c r="N36" s="326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326"/>
      <c r="Z36" s="326"/>
      <c r="AA36" s="326"/>
      <c r="AB36" s="326"/>
      <c r="AC36" s="326"/>
      <c r="AD36" s="326"/>
      <c r="AE36" s="326"/>
      <c r="AF36" s="326"/>
      <c r="AG36" s="326"/>
      <c r="AH36" s="326"/>
      <c r="AI36" s="326"/>
      <c r="AJ36" s="326"/>
      <c r="AK36" s="326"/>
      <c r="AL36" s="326"/>
      <c r="AM36" s="326"/>
      <c r="AN36" s="326"/>
      <c r="AO36" s="326"/>
      <c r="AP36" s="326"/>
      <c r="AQ36" s="326"/>
      <c r="AR36" s="326"/>
      <c r="AS36" s="326"/>
      <c r="AT36" s="326"/>
      <c r="AU36" s="326"/>
      <c r="AV36" s="326"/>
      <c r="AW36" s="326"/>
      <c r="AX36" s="326"/>
      <c r="AY36" s="326"/>
      <c r="AZ36" s="326"/>
      <c r="BA36" s="326"/>
      <c r="BB36" s="326"/>
      <c r="BC36" s="326"/>
      <c r="BD36" s="326"/>
      <c r="BE36" s="326"/>
      <c r="BF36" s="326"/>
      <c r="BG36" s="326"/>
      <c r="BH36" s="326"/>
      <c r="BI36" s="326"/>
      <c r="BJ36" s="326"/>
      <c r="BK36" s="326"/>
      <c r="BL36" s="326"/>
      <c r="BM36" s="326"/>
      <c r="BN36" s="326"/>
      <c r="BO36" s="326"/>
      <c r="BP36" s="326"/>
      <c r="BQ36" s="326"/>
      <c r="BR36" s="326"/>
      <c r="BS36" s="326"/>
      <c r="BT36" s="326"/>
      <c r="BU36" s="326"/>
      <c r="BV36" s="326"/>
      <c r="BW36" s="326"/>
      <c r="BX36" s="326"/>
      <c r="BY36" s="326"/>
      <c r="BZ36" s="326"/>
      <c r="CA36" s="326"/>
      <c r="CB36" s="326"/>
      <c r="CC36" s="326"/>
      <c r="CD36" s="326"/>
      <c r="CE36" s="326"/>
      <c r="CF36" s="326"/>
      <c r="CG36" s="326"/>
      <c r="CH36" s="326"/>
      <c r="CI36" s="326"/>
      <c r="CJ36" s="326"/>
      <c r="CK36" s="326"/>
      <c r="CL36" s="326"/>
      <c r="CM36" s="326"/>
      <c r="CN36" s="326"/>
      <c r="CO36" s="326"/>
      <c r="CP36" s="326"/>
      <c r="CQ36" s="326"/>
      <c r="CR36" s="326"/>
      <c r="CS36" s="326"/>
    </row>
    <row r="37" spans="2:97" s="289" customFormat="1" ht="51" customHeight="1">
      <c r="B37" s="363">
        <v>34</v>
      </c>
      <c r="C37" s="343">
        <f>IF(B37&lt;=RAROC!$D$20*12,G36,"")</f>
        <v>182.14285714285708</v>
      </c>
      <c r="D37" s="332">
        <f t="shared" si="3"/>
        <v>3.5714285714285716</v>
      </c>
      <c r="E37" s="341">
        <f t="shared" si="0"/>
        <v>1.5023833333333335E-3</v>
      </c>
      <c r="F37" s="331">
        <f t="shared" si="1"/>
        <v>0.27364839285714282</v>
      </c>
      <c r="G37" s="364">
        <f t="shared" si="4"/>
        <v>178.5714285714285</v>
      </c>
      <c r="H37" s="292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326"/>
      <c r="Z37" s="326"/>
      <c r="AA37" s="326"/>
      <c r="AB37" s="326"/>
      <c r="AC37" s="326"/>
      <c r="AD37" s="326"/>
      <c r="AE37" s="326"/>
      <c r="AF37" s="326"/>
      <c r="AG37" s="326"/>
      <c r="AH37" s="326"/>
      <c r="AI37" s="326"/>
      <c r="AJ37" s="326"/>
      <c r="AK37" s="326"/>
      <c r="AL37" s="326"/>
      <c r="AM37" s="326"/>
      <c r="AN37" s="326"/>
      <c r="AO37" s="326"/>
      <c r="AP37" s="326"/>
      <c r="AQ37" s="326"/>
      <c r="AR37" s="326"/>
      <c r="AS37" s="326"/>
      <c r="AT37" s="326"/>
      <c r="AU37" s="326"/>
      <c r="AV37" s="326"/>
      <c r="AW37" s="326"/>
      <c r="AX37" s="326"/>
      <c r="AY37" s="326"/>
      <c r="AZ37" s="326"/>
      <c r="BA37" s="326"/>
      <c r="BB37" s="326"/>
      <c r="BC37" s="326"/>
      <c r="BD37" s="326"/>
      <c r="BE37" s="326"/>
      <c r="BF37" s="326"/>
      <c r="BG37" s="326"/>
      <c r="BH37" s="326"/>
      <c r="BI37" s="326"/>
      <c r="BJ37" s="326"/>
      <c r="BK37" s="326"/>
      <c r="BL37" s="326"/>
      <c r="BM37" s="326"/>
      <c r="BN37" s="326"/>
      <c r="BO37" s="326"/>
      <c r="BP37" s="326"/>
      <c r="BQ37" s="326"/>
      <c r="BR37" s="326"/>
      <c r="BS37" s="326"/>
      <c r="BT37" s="326"/>
      <c r="BU37" s="326"/>
      <c r="BV37" s="326"/>
      <c r="BW37" s="326"/>
      <c r="BX37" s="326"/>
      <c r="BY37" s="326"/>
      <c r="BZ37" s="326"/>
      <c r="CA37" s="326"/>
      <c r="CB37" s="326"/>
      <c r="CC37" s="326"/>
      <c r="CD37" s="326"/>
      <c r="CE37" s="326"/>
      <c r="CF37" s="326"/>
      <c r="CG37" s="326"/>
      <c r="CH37" s="326"/>
      <c r="CI37" s="326"/>
      <c r="CJ37" s="326"/>
      <c r="CK37" s="326"/>
      <c r="CL37" s="326"/>
      <c r="CM37" s="326"/>
      <c r="CN37" s="326"/>
      <c r="CO37" s="326"/>
      <c r="CP37" s="326"/>
      <c r="CQ37" s="326"/>
      <c r="CR37" s="326"/>
      <c r="CS37" s="326"/>
    </row>
    <row r="38" spans="2:97" s="289" customFormat="1" ht="51" customHeight="1">
      <c r="B38" s="363">
        <v>35</v>
      </c>
      <c r="C38" s="343">
        <f>IF(B38&lt;=RAROC!$D$20*12,G37,"")</f>
        <v>178.5714285714285</v>
      </c>
      <c r="D38" s="332">
        <f t="shared" si="3"/>
        <v>3.5714285714285716</v>
      </c>
      <c r="E38" s="341">
        <f t="shared" si="0"/>
        <v>1.5023833333333335E-3</v>
      </c>
      <c r="F38" s="331">
        <f t="shared" si="1"/>
        <v>0.268282738095238</v>
      </c>
      <c r="G38" s="364">
        <f t="shared" si="4"/>
        <v>174.99999999999991</v>
      </c>
      <c r="H38" s="292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  <c r="AB38" s="326"/>
      <c r="AC38" s="326"/>
      <c r="AD38" s="326"/>
      <c r="AE38" s="326"/>
      <c r="AF38" s="326"/>
      <c r="AG38" s="326"/>
      <c r="AH38" s="326"/>
      <c r="AI38" s="326"/>
      <c r="AJ38" s="326"/>
      <c r="AK38" s="326"/>
      <c r="AL38" s="326"/>
      <c r="AM38" s="326"/>
      <c r="AN38" s="326"/>
      <c r="AO38" s="326"/>
      <c r="AP38" s="326"/>
      <c r="AQ38" s="326"/>
      <c r="AR38" s="326"/>
      <c r="AS38" s="326"/>
      <c r="AT38" s="326"/>
      <c r="AU38" s="326"/>
      <c r="AV38" s="326"/>
      <c r="AW38" s="326"/>
      <c r="AX38" s="326"/>
      <c r="AY38" s="326"/>
      <c r="AZ38" s="326"/>
      <c r="BA38" s="326"/>
      <c r="BB38" s="326"/>
      <c r="BC38" s="326"/>
      <c r="BD38" s="326"/>
      <c r="BE38" s="326"/>
      <c r="BF38" s="326"/>
      <c r="BG38" s="326"/>
      <c r="BH38" s="326"/>
      <c r="BI38" s="326"/>
      <c r="BJ38" s="326"/>
      <c r="BK38" s="326"/>
      <c r="BL38" s="326"/>
      <c r="BM38" s="326"/>
      <c r="BN38" s="326"/>
      <c r="BO38" s="326"/>
      <c r="BP38" s="326"/>
      <c r="BQ38" s="326"/>
      <c r="BR38" s="326"/>
      <c r="BS38" s="326"/>
      <c r="BT38" s="326"/>
      <c r="BU38" s="326"/>
      <c r="BV38" s="326"/>
      <c r="BW38" s="326"/>
      <c r="BX38" s="326"/>
      <c r="BY38" s="326"/>
      <c r="BZ38" s="326"/>
      <c r="CA38" s="326"/>
      <c r="CB38" s="326"/>
      <c r="CC38" s="326"/>
      <c r="CD38" s="326"/>
      <c r="CE38" s="326"/>
      <c r="CF38" s="326"/>
      <c r="CG38" s="326"/>
      <c r="CH38" s="326"/>
      <c r="CI38" s="326"/>
      <c r="CJ38" s="326"/>
      <c r="CK38" s="326"/>
      <c r="CL38" s="326"/>
      <c r="CM38" s="326"/>
      <c r="CN38" s="326"/>
      <c r="CO38" s="326"/>
      <c r="CP38" s="326"/>
      <c r="CQ38" s="326"/>
      <c r="CR38" s="326"/>
      <c r="CS38" s="326"/>
    </row>
    <row r="39" spans="2:97" s="289" customFormat="1" ht="51" customHeight="1">
      <c r="B39" s="365">
        <v>36</v>
      </c>
      <c r="C39" s="343">
        <f>IF(B39&lt;=RAROC!$D$20*12,G38,"")</f>
        <v>174.99999999999991</v>
      </c>
      <c r="D39" s="332">
        <f t="shared" si="3"/>
        <v>3.5714285714285716</v>
      </c>
      <c r="E39" s="341">
        <f t="shared" si="0"/>
        <v>1.5023833333333335E-3</v>
      </c>
      <c r="F39" s="331">
        <f t="shared" si="1"/>
        <v>0.26291708333333325</v>
      </c>
      <c r="G39" s="364">
        <f t="shared" si="4"/>
        <v>171.42857142857133</v>
      </c>
      <c r="H39" s="323"/>
      <c r="I39" s="293">
        <f>SUM(F28:F39)</f>
        <v>3.5091382142857146</v>
      </c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26"/>
      <c r="AJ39" s="326"/>
      <c r="AK39" s="326"/>
      <c r="AL39" s="326"/>
      <c r="AM39" s="326"/>
      <c r="AN39" s="326"/>
      <c r="AO39" s="326"/>
      <c r="AP39" s="326"/>
      <c r="AQ39" s="326"/>
      <c r="AR39" s="326"/>
      <c r="AS39" s="326"/>
      <c r="AT39" s="326"/>
      <c r="AU39" s="326"/>
      <c r="AV39" s="326"/>
      <c r="AW39" s="326"/>
      <c r="AX39" s="326"/>
      <c r="AY39" s="326"/>
      <c r="AZ39" s="326"/>
      <c r="BA39" s="326"/>
      <c r="BB39" s="326"/>
      <c r="BC39" s="326"/>
      <c r="BD39" s="326"/>
      <c r="BE39" s="326"/>
      <c r="BF39" s="326"/>
      <c r="BG39" s="326"/>
      <c r="BH39" s="326"/>
      <c r="BI39" s="326"/>
      <c r="BJ39" s="326"/>
      <c r="BK39" s="326"/>
      <c r="BL39" s="326"/>
      <c r="BM39" s="326"/>
      <c r="BN39" s="326"/>
      <c r="BO39" s="326"/>
      <c r="BP39" s="326"/>
      <c r="BQ39" s="326"/>
      <c r="BR39" s="326"/>
      <c r="BS39" s="326"/>
      <c r="BT39" s="326"/>
      <c r="BU39" s="326"/>
      <c r="BV39" s="326"/>
      <c r="BW39" s="326"/>
      <c r="BX39" s="326"/>
      <c r="BY39" s="326"/>
      <c r="BZ39" s="326"/>
      <c r="CA39" s="326"/>
      <c r="CB39" s="326"/>
      <c r="CC39" s="326"/>
      <c r="CD39" s="326"/>
      <c r="CE39" s="326"/>
      <c r="CF39" s="326"/>
      <c r="CG39" s="326"/>
      <c r="CH39" s="326"/>
      <c r="CI39" s="326"/>
      <c r="CJ39" s="326"/>
      <c r="CK39" s="326"/>
      <c r="CL39" s="326"/>
      <c r="CM39" s="326"/>
      <c r="CN39" s="326"/>
      <c r="CO39" s="326"/>
      <c r="CP39" s="326"/>
      <c r="CQ39" s="326"/>
      <c r="CR39" s="326"/>
      <c r="CS39" s="326"/>
    </row>
    <row r="40" spans="2:97" s="289" customFormat="1" ht="51" customHeight="1">
      <c r="B40" s="363">
        <v>37</v>
      </c>
      <c r="C40" s="343">
        <f>IF(B40&lt;=RAROC!$D$20*12,G39,"")</f>
        <v>171.42857142857133</v>
      </c>
      <c r="D40" s="332">
        <f t="shared" si="3"/>
        <v>3.5714285714285716</v>
      </c>
      <c r="E40" s="341">
        <f t="shared" si="0"/>
        <v>1.5023833333333335E-3</v>
      </c>
      <c r="F40" s="331">
        <f t="shared" si="1"/>
        <v>0.25755142857142843</v>
      </c>
      <c r="G40" s="364">
        <f t="shared" si="4"/>
        <v>167.85714285714275</v>
      </c>
      <c r="H40" s="292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  <c r="AG40" s="326"/>
      <c r="AH40" s="326"/>
      <c r="AI40" s="326"/>
      <c r="AJ40" s="326"/>
      <c r="AK40" s="326"/>
      <c r="AL40" s="326"/>
      <c r="AM40" s="326"/>
      <c r="AN40" s="326"/>
      <c r="AO40" s="326"/>
      <c r="AP40" s="326"/>
      <c r="AQ40" s="326"/>
      <c r="AR40" s="326"/>
      <c r="AS40" s="326"/>
      <c r="AT40" s="326"/>
      <c r="AU40" s="326"/>
      <c r="AV40" s="326"/>
      <c r="AW40" s="326"/>
      <c r="AX40" s="326"/>
      <c r="AY40" s="326"/>
      <c r="AZ40" s="326"/>
      <c r="BA40" s="326"/>
      <c r="BB40" s="326"/>
      <c r="BC40" s="326"/>
      <c r="BD40" s="326"/>
      <c r="BE40" s="326"/>
      <c r="BF40" s="326"/>
      <c r="BG40" s="326"/>
      <c r="BH40" s="326"/>
      <c r="BI40" s="326"/>
      <c r="BJ40" s="326"/>
      <c r="BK40" s="326"/>
      <c r="BL40" s="326"/>
      <c r="BM40" s="326"/>
      <c r="BN40" s="326"/>
      <c r="BO40" s="326"/>
      <c r="BP40" s="326"/>
      <c r="BQ40" s="326"/>
      <c r="BR40" s="326"/>
      <c r="BS40" s="326"/>
      <c r="BT40" s="326"/>
      <c r="BU40" s="326"/>
      <c r="BV40" s="326"/>
      <c r="BW40" s="326"/>
      <c r="BX40" s="326"/>
      <c r="BY40" s="326"/>
      <c r="BZ40" s="326"/>
      <c r="CA40" s="326"/>
      <c r="CB40" s="326"/>
      <c r="CC40" s="326"/>
      <c r="CD40" s="326"/>
      <c r="CE40" s="326"/>
      <c r="CF40" s="326"/>
      <c r="CG40" s="326"/>
      <c r="CH40" s="326"/>
      <c r="CI40" s="326"/>
      <c r="CJ40" s="326"/>
      <c r="CK40" s="326"/>
      <c r="CL40" s="326"/>
      <c r="CM40" s="326"/>
      <c r="CN40" s="326"/>
      <c r="CO40" s="326"/>
      <c r="CP40" s="326"/>
      <c r="CQ40" s="326"/>
      <c r="CR40" s="326"/>
      <c r="CS40" s="326"/>
    </row>
    <row r="41" spans="2:97" s="289" customFormat="1" ht="51" customHeight="1">
      <c r="B41" s="363">
        <v>38</v>
      </c>
      <c r="C41" s="343">
        <f>IF(B41&lt;=RAROC!$D$20*12,G40,"")</f>
        <v>167.85714285714275</v>
      </c>
      <c r="D41" s="332">
        <f t="shared" si="3"/>
        <v>3.5714285714285716</v>
      </c>
      <c r="E41" s="341">
        <f t="shared" si="0"/>
        <v>1.5023833333333335E-3</v>
      </c>
      <c r="F41" s="331">
        <f t="shared" si="1"/>
        <v>0.25218577380952367</v>
      </c>
      <c r="G41" s="364">
        <f t="shared" si="4"/>
        <v>164.28571428571416</v>
      </c>
      <c r="H41" s="292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  <c r="AG41" s="326"/>
      <c r="AH41" s="326"/>
      <c r="AI41" s="326"/>
      <c r="AJ41" s="326"/>
      <c r="AK41" s="326"/>
      <c r="AL41" s="326"/>
      <c r="AM41" s="326"/>
      <c r="AN41" s="326"/>
      <c r="AO41" s="326"/>
      <c r="AP41" s="326"/>
      <c r="AQ41" s="326"/>
      <c r="AR41" s="326"/>
      <c r="AS41" s="326"/>
      <c r="AT41" s="326"/>
      <c r="AU41" s="326"/>
      <c r="AV41" s="326"/>
      <c r="AW41" s="326"/>
      <c r="AX41" s="326"/>
      <c r="AY41" s="326"/>
      <c r="AZ41" s="326"/>
      <c r="BA41" s="326"/>
      <c r="BB41" s="326"/>
      <c r="BC41" s="326"/>
      <c r="BD41" s="326"/>
      <c r="BE41" s="326"/>
      <c r="BF41" s="326"/>
      <c r="BG41" s="326"/>
      <c r="BH41" s="326"/>
      <c r="BI41" s="326"/>
      <c r="BJ41" s="326"/>
      <c r="BK41" s="326"/>
      <c r="BL41" s="326"/>
      <c r="BM41" s="326"/>
      <c r="BN41" s="326"/>
      <c r="BO41" s="326"/>
      <c r="BP41" s="326"/>
      <c r="BQ41" s="326"/>
      <c r="BR41" s="326"/>
      <c r="BS41" s="326"/>
      <c r="BT41" s="326"/>
      <c r="BU41" s="326"/>
      <c r="BV41" s="326"/>
      <c r="BW41" s="326"/>
      <c r="BX41" s="326"/>
      <c r="BY41" s="326"/>
      <c r="BZ41" s="326"/>
      <c r="CA41" s="326"/>
      <c r="CB41" s="326"/>
      <c r="CC41" s="326"/>
      <c r="CD41" s="326"/>
      <c r="CE41" s="326"/>
      <c r="CF41" s="326"/>
      <c r="CG41" s="326"/>
      <c r="CH41" s="326"/>
      <c r="CI41" s="326"/>
      <c r="CJ41" s="326"/>
      <c r="CK41" s="326"/>
      <c r="CL41" s="326"/>
      <c r="CM41" s="326"/>
      <c r="CN41" s="326"/>
      <c r="CO41" s="326"/>
      <c r="CP41" s="326"/>
      <c r="CQ41" s="326"/>
      <c r="CR41" s="326"/>
      <c r="CS41" s="326"/>
    </row>
    <row r="42" spans="2:97" s="289" customFormat="1" ht="51" customHeight="1">
      <c r="B42" s="363">
        <v>39</v>
      </c>
      <c r="C42" s="343">
        <f>IF(B42&lt;=RAROC!$D$20*12,G41,"")</f>
        <v>164.28571428571416</v>
      </c>
      <c r="D42" s="332">
        <f t="shared" si="3"/>
        <v>3.5714285714285716</v>
      </c>
      <c r="E42" s="341">
        <f t="shared" si="0"/>
        <v>1.5023833333333335E-3</v>
      </c>
      <c r="F42" s="331">
        <f t="shared" si="1"/>
        <v>0.24682011904761889</v>
      </c>
      <c r="G42" s="364">
        <f t="shared" si="4"/>
        <v>160.71428571428558</v>
      </c>
      <c r="H42" s="292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  <c r="AG42" s="326"/>
      <c r="AH42" s="326"/>
      <c r="AI42" s="326"/>
      <c r="AJ42" s="326"/>
      <c r="AK42" s="326"/>
      <c r="AL42" s="326"/>
      <c r="AM42" s="326"/>
      <c r="AN42" s="326"/>
      <c r="AO42" s="326"/>
      <c r="AP42" s="326"/>
      <c r="AQ42" s="326"/>
      <c r="AR42" s="326"/>
      <c r="AS42" s="326"/>
      <c r="AT42" s="326"/>
      <c r="AU42" s="326"/>
      <c r="AV42" s="326"/>
      <c r="AW42" s="326"/>
      <c r="AX42" s="326"/>
      <c r="AY42" s="326"/>
      <c r="AZ42" s="326"/>
      <c r="BA42" s="326"/>
      <c r="BB42" s="326"/>
      <c r="BC42" s="326"/>
      <c r="BD42" s="326"/>
      <c r="BE42" s="326"/>
      <c r="BF42" s="326"/>
      <c r="BG42" s="326"/>
      <c r="BH42" s="326"/>
      <c r="BI42" s="326"/>
      <c r="BJ42" s="326"/>
      <c r="BK42" s="326"/>
      <c r="BL42" s="326"/>
      <c r="BM42" s="326"/>
      <c r="BN42" s="326"/>
      <c r="BO42" s="326"/>
      <c r="BP42" s="326"/>
      <c r="BQ42" s="326"/>
      <c r="BR42" s="326"/>
      <c r="BS42" s="326"/>
      <c r="BT42" s="326"/>
      <c r="BU42" s="326"/>
      <c r="BV42" s="326"/>
      <c r="BW42" s="326"/>
      <c r="BX42" s="326"/>
      <c r="BY42" s="326"/>
      <c r="BZ42" s="326"/>
      <c r="CA42" s="326"/>
      <c r="CB42" s="326"/>
      <c r="CC42" s="326"/>
      <c r="CD42" s="326"/>
      <c r="CE42" s="326"/>
      <c r="CF42" s="326"/>
      <c r="CG42" s="326"/>
      <c r="CH42" s="326"/>
      <c r="CI42" s="326"/>
      <c r="CJ42" s="326"/>
      <c r="CK42" s="326"/>
      <c r="CL42" s="326"/>
      <c r="CM42" s="326"/>
      <c r="CN42" s="326"/>
      <c r="CO42" s="326"/>
      <c r="CP42" s="326"/>
      <c r="CQ42" s="326"/>
      <c r="CR42" s="326"/>
      <c r="CS42" s="326"/>
    </row>
    <row r="43" spans="2:97" s="289" customFormat="1" ht="51" customHeight="1">
      <c r="B43" s="363">
        <v>40</v>
      </c>
      <c r="C43" s="343">
        <f>IF(B43&lt;=RAROC!$D$20*12,G42,"")</f>
        <v>160.71428571428558</v>
      </c>
      <c r="D43" s="332">
        <f t="shared" si="3"/>
        <v>3.5714285714285716</v>
      </c>
      <c r="E43" s="341">
        <f t="shared" si="0"/>
        <v>1.5023833333333335E-3</v>
      </c>
      <c r="F43" s="331">
        <f t="shared" si="1"/>
        <v>0.24145446428571413</v>
      </c>
      <c r="G43" s="364">
        <f t="shared" si="4"/>
        <v>157.142857142857</v>
      </c>
      <c r="H43" s="292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  <c r="AG43" s="326"/>
      <c r="AH43" s="326"/>
      <c r="AI43" s="326"/>
      <c r="AJ43" s="326"/>
      <c r="AK43" s="326"/>
      <c r="AL43" s="326"/>
      <c r="AM43" s="326"/>
      <c r="AN43" s="326"/>
      <c r="AO43" s="326"/>
      <c r="AP43" s="326"/>
      <c r="AQ43" s="326"/>
      <c r="AR43" s="326"/>
      <c r="AS43" s="326"/>
      <c r="AT43" s="326"/>
      <c r="AU43" s="326"/>
      <c r="AV43" s="326"/>
      <c r="AW43" s="326"/>
      <c r="AX43" s="326"/>
      <c r="AY43" s="326"/>
      <c r="AZ43" s="326"/>
      <c r="BA43" s="326"/>
      <c r="BB43" s="326"/>
      <c r="BC43" s="326"/>
      <c r="BD43" s="326"/>
      <c r="BE43" s="326"/>
      <c r="BF43" s="326"/>
      <c r="BG43" s="326"/>
      <c r="BH43" s="326"/>
      <c r="BI43" s="326"/>
      <c r="BJ43" s="326"/>
      <c r="BK43" s="326"/>
      <c r="BL43" s="326"/>
      <c r="BM43" s="326"/>
      <c r="BN43" s="326"/>
      <c r="BO43" s="326"/>
      <c r="BP43" s="326"/>
      <c r="BQ43" s="326"/>
      <c r="BR43" s="326"/>
      <c r="BS43" s="326"/>
      <c r="BT43" s="326"/>
      <c r="BU43" s="326"/>
      <c r="BV43" s="326"/>
      <c r="BW43" s="326"/>
      <c r="BX43" s="326"/>
      <c r="BY43" s="326"/>
      <c r="BZ43" s="326"/>
      <c r="CA43" s="326"/>
      <c r="CB43" s="326"/>
      <c r="CC43" s="326"/>
      <c r="CD43" s="326"/>
      <c r="CE43" s="326"/>
      <c r="CF43" s="326"/>
      <c r="CG43" s="326"/>
      <c r="CH43" s="326"/>
      <c r="CI43" s="326"/>
      <c r="CJ43" s="326"/>
      <c r="CK43" s="326"/>
      <c r="CL43" s="326"/>
      <c r="CM43" s="326"/>
      <c r="CN43" s="326"/>
      <c r="CO43" s="326"/>
      <c r="CP43" s="326"/>
      <c r="CQ43" s="326"/>
      <c r="CR43" s="326"/>
      <c r="CS43" s="326"/>
    </row>
    <row r="44" spans="2:97" s="289" customFormat="1" ht="51" customHeight="1">
      <c r="B44" s="363">
        <v>41</v>
      </c>
      <c r="C44" s="343">
        <f>IF(B44&lt;=RAROC!$D$20*12,G43,"")</f>
        <v>157.142857142857</v>
      </c>
      <c r="D44" s="332">
        <f t="shared" si="3"/>
        <v>3.5714285714285716</v>
      </c>
      <c r="E44" s="341">
        <f t="shared" si="0"/>
        <v>1.5023833333333335E-3</v>
      </c>
      <c r="F44" s="331">
        <f t="shared" si="1"/>
        <v>0.23608880952380934</v>
      </c>
      <c r="G44" s="364">
        <f t="shared" si="4"/>
        <v>153.57142857142841</v>
      </c>
      <c r="H44" s="292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26"/>
      <c r="AJ44" s="326"/>
      <c r="AK44" s="326"/>
      <c r="AL44" s="326"/>
      <c r="AM44" s="326"/>
      <c r="AN44" s="326"/>
      <c r="AO44" s="326"/>
      <c r="AP44" s="326"/>
      <c r="AQ44" s="326"/>
      <c r="AR44" s="326"/>
      <c r="AS44" s="326"/>
      <c r="AT44" s="326"/>
      <c r="AU44" s="326"/>
      <c r="AV44" s="326"/>
      <c r="AW44" s="326"/>
      <c r="AX44" s="326"/>
      <c r="AY44" s="326"/>
      <c r="AZ44" s="326"/>
      <c r="BA44" s="326"/>
      <c r="BB44" s="326"/>
      <c r="BC44" s="326"/>
      <c r="BD44" s="326"/>
      <c r="BE44" s="326"/>
      <c r="BF44" s="326"/>
      <c r="BG44" s="326"/>
      <c r="BH44" s="326"/>
      <c r="BI44" s="326"/>
      <c r="BJ44" s="326"/>
      <c r="BK44" s="326"/>
      <c r="BL44" s="326"/>
      <c r="BM44" s="326"/>
      <c r="BN44" s="326"/>
      <c r="BO44" s="326"/>
      <c r="BP44" s="326"/>
      <c r="BQ44" s="326"/>
      <c r="BR44" s="326"/>
      <c r="BS44" s="326"/>
      <c r="BT44" s="326"/>
      <c r="BU44" s="326"/>
      <c r="BV44" s="326"/>
      <c r="BW44" s="326"/>
      <c r="BX44" s="326"/>
      <c r="BY44" s="326"/>
      <c r="BZ44" s="326"/>
      <c r="CA44" s="326"/>
      <c r="CB44" s="326"/>
      <c r="CC44" s="326"/>
      <c r="CD44" s="326"/>
      <c r="CE44" s="326"/>
      <c r="CF44" s="326"/>
      <c r="CG44" s="326"/>
      <c r="CH44" s="326"/>
      <c r="CI44" s="326"/>
      <c r="CJ44" s="326"/>
      <c r="CK44" s="326"/>
      <c r="CL44" s="326"/>
      <c r="CM44" s="326"/>
      <c r="CN44" s="326"/>
      <c r="CO44" s="326"/>
      <c r="CP44" s="326"/>
      <c r="CQ44" s="326"/>
      <c r="CR44" s="326"/>
      <c r="CS44" s="326"/>
    </row>
    <row r="45" spans="2:97" s="289" customFormat="1" ht="51" customHeight="1">
      <c r="B45" s="363">
        <v>42</v>
      </c>
      <c r="C45" s="343">
        <f>IF(B45&lt;=RAROC!$D$20*12,G44,"")</f>
        <v>153.57142857142841</v>
      </c>
      <c r="D45" s="332">
        <f t="shared" si="3"/>
        <v>3.5714285714285716</v>
      </c>
      <c r="E45" s="341">
        <f t="shared" si="0"/>
        <v>1.5023833333333335E-3</v>
      </c>
      <c r="F45" s="331">
        <f t="shared" si="1"/>
        <v>0.23072315476190455</v>
      </c>
      <c r="G45" s="364">
        <f t="shared" si="4"/>
        <v>149.99999999999983</v>
      </c>
      <c r="H45" s="292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  <c r="AA45" s="326"/>
      <c r="AB45" s="326"/>
      <c r="AC45" s="326"/>
      <c r="AD45" s="326"/>
      <c r="AE45" s="326"/>
      <c r="AF45" s="326"/>
      <c r="AG45" s="326"/>
      <c r="AH45" s="326"/>
      <c r="AI45" s="326"/>
      <c r="AJ45" s="326"/>
      <c r="AK45" s="326"/>
      <c r="AL45" s="326"/>
      <c r="AM45" s="326"/>
      <c r="AN45" s="326"/>
      <c r="AO45" s="326"/>
      <c r="AP45" s="326"/>
      <c r="AQ45" s="326"/>
      <c r="AR45" s="326"/>
      <c r="AS45" s="326"/>
      <c r="AT45" s="326"/>
      <c r="AU45" s="326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/>
      <c r="BF45" s="326"/>
      <c r="BG45" s="326"/>
      <c r="BH45" s="326"/>
      <c r="BI45" s="326"/>
      <c r="BJ45" s="326"/>
      <c r="BK45" s="326"/>
      <c r="BL45" s="326"/>
      <c r="BM45" s="326"/>
      <c r="BN45" s="326"/>
      <c r="BO45" s="326"/>
      <c r="BP45" s="326"/>
      <c r="BQ45" s="326"/>
      <c r="BR45" s="326"/>
      <c r="BS45" s="326"/>
      <c r="BT45" s="326"/>
      <c r="BU45" s="326"/>
      <c r="BV45" s="326"/>
      <c r="BW45" s="326"/>
      <c r="BX45" s="326"/>
      <c r="BY45" s="326"/>
      <c r="BZ45" s="326"/>
      <c r="CA45" s="326"/>
      <c r="CB45" s="326"/>
      <c r="CC45" s="326"/>
      <c r="CD45" s="326"/>
      <c r="CE45" s="326"/>
      <c r="CF45" s="326"/>
      <c r="CG45" s="326"/>
      <c r="CH45" s="326"/>
      <c r="CI45" s="326"/>
      <c r="CJ45" s="326"/>
      <c r="CK45" s="326"/>
      <c r="CL45" s="326"/>
      <c r="CM45" s="326"/>
      <c r="CN45" s="326"/>
      <c r="CO45" s="326"/>
      <c r="CP45" s="326"/>
      <c r="CQ45" s="326"/>
      <c r="CR45" s="326"/>
      <c r="CS45" s="326"/>
    </row>
    <row r="46" spans="2:97" s="289" customFormat="1" ht="51" customHeight="1">
      <c r="B46" s="363">
        <v>43</v>
      </c>
      <c r="C46" s="343">
        <f>IF(B46&lt;=RAROC!$D$20*12,G45,"")</f>
        <v>149.99999999999983</v>
      </c>
      <c r="D46" s="332">
        <f t="shared" si="3"/>
        <v>3.5714285714285716</v>
      </c>
      <c r="E46" s="341">
        <f t="shared" si="0"/>
        <v>1.5023833333333335E-3</v>
      </c>
      <c r="F46" s="331">
        <f t="shared" si="1"/>
        <v>0.22535749999999977</v>
      </c>
      <c r="G46" s="364">
        <f t="shared" si="4"/>
        <v>146.42857142857125</v>
      </c>
      <c r="H46" s="292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326"/>
      <c r="AJ46" s="326"/>
      <c r="AK46" s="326"/>
      <c r="AL46" s="326"/>
      <c r="AM46" s="326"/>
      <c r="AN46" s="326"/>
      <c r="AO46" s="326"/>
      <c r="AP46" s="326"/>
      <c r="AQ46" s="326"/>
      <c r="AR46" s="326"/>
      <c r="AS46" s="326"/>
      <c r="AT46" s="326"/>
      <c r="AU46" s="326"/>
      <c r="AV46" s="326"/>
      <c r="AW46" s="326"/>
      <c r="AX46" s="326"/>
      <c r="AY46" s="326"/>
      <c r="AZ46" s="326"/>
      <c r="BA46" s="326"/>
      <c r="BB46" s="326"/>
      <c r="BC46" s="326"/>
      <c r="BD46" s="326"/>
      <c r="BE46" s="326"/>
      <c r="BF46" s="326"/>
      <c r="BG46" s="326"/>
      <c r="BH46" s="326"/>
      <c r="BI46" s="326"/>
      <c r="BJ46" s="326"/>
      <c r="BK46" s="326"/>
      <c r="BL46" s="326"/>
      <c r="BM46" s="326"/>
      <c r="BN46" s="326"/>
      <c r="BO46" s="326"/>
      <c r="BP46" s="326"/>
      <c r="BQ46" s="326"/>
      <c r="BR46" s="326"/>
      <c r="BS46" s="326"/>
      <c r="BT46" s="326"/>
      <c r="BU46" s="326"/>
      <c r="BV46" s="326"/>
      <c r="BW46" s="326"/>
      <c r="BX46" s="326"/>
      <c r="BY46" s="326"/>
      <c r="BZ46" s="326"/>
      <c r="CA46" s="326"/>
      <c r="CB46" s="326"/>
      <c r="CC46" s="326"/>
      <c r="CD46" s="326"/>
      <c r="CE46" s="326"/>
      <c r="CF46" s="326"/>
      <c r="CG46" s="326"/>
      <c r="CH46" s="326"/>
      <c r="CI46" s="326"/>
      <c r="CJ46" s="326"/>
      <c r="CK46" s="326"/>
      <c r="CL46" s="326"/>
      <c r="CM46" s="326"/>
      <c r="CN46" s="326"/>
      <c r="CO46" s="326"/>
      <c r="CP46" s="326"/>
      <c r="CQ46" s="326"/>
      <c r="CR46" s="326"/>
      <c r="CS46" s="326"/>
    </row>
    <row r="47" spans="2:97" s="289" customFormat="1" ht="51" customHeight="1">
      <c r="B47" s="363">
        <v>44</v>
      </c>
      <c r="C47" s="343">
        <f>IF(B47&lt;=RAROC!$D$20*12,G46,"")</f>
        <v>146.42857142857125</v>
      </c>
      <c r="D47" s="332">
        <f t="shared" si="3"/>
        <v>3.5714285714285716</v>
      </c>
      <c r="E47" s="341">
        <f t="shared" si="0"/>
        <v>1.5023833333333335E-3</v>
      </c>
      <c r="F47" s="331">
        <f t="shared" si="1"/>
        <v>0.21999184523809498</v>
      </c>
      <c r="G47" s="364">
        <f t="shared" si="4"/>
        <v>142.85714285714266</v>
      </c>
      <c r="H47" s="292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  <c r="BK47" s="326"/>
      <c r="BL47" s="326"/>
      <c r="BM47" s="326"/>
      <c r="BN47" s="326"/>
      <c r="BO47" s="326"/>
      <c r="BP47" s="326"/>
      <c r="BQ47" s="326"/>
      <c r="BR47" s="326"/>
      <c r="BS47" s="326"/>
      <c r="BT47" s="326"/>
      <c r="BU47" s="326"/>
      <c r="BV47" s="326"/>
      <c r="BW47" s="326"/>
      <c r="BX47" s="326"/>
      <c r="BY47" s="326"/>
      <c r="BZ47" s="326"/>
      <c r="CA47" s="326"/>
      <c r="CB47" s="326"/>
      <c r="CC47" s="326"/>
      <c r="CD47" s="326"/>
      <c r="CE47" s="326"/>
      <c r="CF47" s="326"/>
      <c r="CG47" s="326"/>
      <c r="CH47" s="326"/>
      <c r="CI47" s="326"/>
      <c r="CJ47" s="326"/>
      <c r="CK47" s="326"/>
      <c r="CL47" s="326"/>
      <c r="CM47" s="326"/>
      <c r="CN47" s="326"/>
      <c r="CO47" s="326"/>
      <c r="CP47" s="326"/>
      <c r="CQ47" s="326"/>
      <c r="CR47" s="326"/>
      <c r="CS47" s="326"/>
    </row>
    <row r="48" spans="2:97" s="289" customFormat="1" ht="51" customHeight="1">
      <c r="B48" s="363">
        <v>45</v>
      </c>
      <c r="C48" s="343">
        <f>IF(B48&lt;=RAROC!$D$20*12,G47,"")</f>
        <v>142.85714285714266</v>
      </c>
      <c r="D48" s="332">
        <f t="shared" si="3"/>
        <v>3.5714285714285716</v>
      </c>
      <c r="E48" s="341">
        <f t="shared" si="0"/>
        <v>1.5023833333333335E-3</v>
      </c>
      <c r="F48" s="331">
        <f t="shared" si="1"/>
        <v>0.21462619047619022</v>
      </c>
      <c r="G48" s="364">
        <f t="shared" si="4"/>
        <v>139.28571428571408</v>
      </c>
      <c r="H48" s="292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  <c r="AA48" s="326"/>
      <c r="AB48" s="326"/>
      <c r="AC48" s="326"/>
      <c r="AD48" s="326"/>
      <c r="AE48" s="326"/>
      <c r="AF48" s="326"/>
      <c r="AG48" s="326"/>
      <c r="AH48" s="326"/>
      <c r="AI48" s="326"/>
      <c r="AJ48" s="326"/>
      <c r="AK48" s="326"/>
      <c r="AL48" s="326"/>
      <c r="AM48" s="326"/>
      <c r="AN48" s="326"/>
      <c r="AO48" s="326"/>
      <c r="AP48" s="326"/>
      <c r="AQ48" s="326"/>
      <c r="AR48" s="326"/>
      <c r="AS48" s="326"/>
      <c r="AT48" s="326"/>
      <c r="AU48" s="326"/>
      <c r="AV48" s="326"/>
      <c r="AW48" s="326"/>
      <c r="AX48" s="326"/>
      <c r="AY48" s="326"/>
      <c r="AZ48" s="326"/>
      <c r="BA48" s="326"/>
      <c r="BB48" s="326"/>
      <c r="BC48" s="326"/>
      <c r="BD48" s="326"/>
      <c r="BE48" s="326"/>
      <c r="BF48" s="326"/>
      <c r="BG48" s="326"/>
      <c r="BH48" s="326"/>
      <c r="BI48" s="326"/>
      <c r="BJ48" s="326"/>
      <c r="BK48" s="326"/>
      <c r="BL48" s="326"/>
      <c r="BM48" s="326"/>
      <c r="BN48" s="326"/>
      <c r="BO48" s="326"/>
      <c r="BP48" s="326"/>
      <c r="BQ48" s="326"/>
      <c r="BR48" s="326"/>
      <c r="BS48" s="326"/>
      <c r="BT48" s="326"/>
      <c r="BU48" s="326"/>
      <c r="BV48" s="326"/>
      <c r="BW48" s="326"/>
      <c r="BX48" s="326"/>
      <c r="BY48" s="326"/>
      <c r="BZ48" s="326"/>
      <c r="CA48" s="326"/>
      <c r="CB48" s="326"/>
      <c r="CC48" s="326"/>
      <c r="CD48" s="326"/>
      <c r="CE48" s="326"/>
      <c r="CF48" s="326"/>
      <c r="CG48" s="326"/>
      <c r="CH48" s="326"/>
      <c r="CI48" s="326"/>
      <c r="CJ48" s="326"/>
      <c r="CK48" s="326"/>
      <c r="CL48" s="326"/>
      <c r="CM48" s="326"/>
      <c r="CN48" s="326"/>
      <c r="CO48" s="326"/>
      <c r="CP48" s="326"/>
      <c r="CQ48" s="326"/>
      <c r="CR48" s="326"/>
      <c r="CS48" s="326"/>
    </row>
    <row r="49" spans="2:97" s="289" customFormat="1" ht="51" customHeight="1">
      <c r="B49" s="363">
        <v>46</v>
      </c>
      <c r="C49" s="343">
        <f>IF(B49&lt;=RAROC!$D$20*12,G48,"")</f>
        <v>139.28571428571408</v>
      </c>
      <c r="D49" s="332">
        <f t="shared" si="3"/>
        <v>3.5714285714285716</v>
      </c>
      <c r="E49" s="341">
        <f t="shared" si="0"/>
        <v>1.5023833333333335E-3</v>
      </c>
      <c r="F49" s="331">
        <f t="shared" si="1"/>
        <v>0.20926053571428543</v>
      </c>
      <c r="G49" s="364">
        <f t="shared" si="4"/>
        <v>135.7142857142855</v>
      </c>
      <c r="H49" s="292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6"/>
      <c r="CE49" s="326"/>
      <c r="CF49" s="326"/>
      <c r="CG49" s="326"/>
      <c r="CH49" s="326"/>
      <c r="CI49" s="326"/>
      <c r="CJ49" s="326"/>
      <c r="CK49" s="326"/>
      <c r="CL49" s="326"/>
      <c r="CM49" s="326"/>
      <c r="CN49" s="326"/>
      <c r="CO49" s="326"/>
      <c r="CP49" s="326"/>
      <c r="CQ49" s="326"/>
      <c r="CR49" s="326"/>
      <c r="CS49" s="326"/>
    </row>
    <row r="50" spans="2:97" s="289" customFormat="1" ht="51" customHeight="1">
      <c r="B50" s="363">
        <v>47</v>
      </c>
      <c r="C50" s="343">
        <f>IF(B50&lt;=RAROC!$D$20*12,G49,"")</f>
        <v>135.7142857142855</v>
      </c>
      <c r="D50" s="332">
        <f t="shared" si="3"/>
        <v>3.5714285714285716</v>
      </c>
      <c r="E50" s="341">
        <f t="shared" si="0"/>
        <v>1.5023833333333335E-3</v>
      </c>
      <c r="F50" s="331">
        <f t="shared" si="1"/>
        <v>0.20389488095238065</v>
      </c>
      <c r="G50" s="364">
        <f t="shared" si="4"/>
        <v>132.14285714285691</v>
      </c>
      <c r="H50" s="292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326"/>
      <c r="Z50" s="326"/>
      <c r="AA50" s="326"/>
      <c r="AB50" s="326"/>
      <c r="AC50" s="326"/>
      <c r="AD50" s="326"/>
      <c r="AE50" s="326"/>
      <c r="AF50" s="326"/>
      <c r="AG50" s="326"/>
      <c r="AH50" s="326"/>
      <c r="AI50" s="326"/>
      <c r="AJ50" s="326"/>
      <c r="AK50" s="326"/>
      <c r="AL50" s="326"/>
      <c r="AM50" s="326"/>
      <c r="AN50" s="326"/>
      <c r="AO50" s="326"/>
      <c r="AP50" s="326"/>
      <c r="AQ50" s="326"/>
      <c r="AR50" s="326"/>
      <c r="AS50" s="326"/>
      <c r="AT50" s="326"/>
      <c r="AU50" s="326"/>
      <c r="AV50" s="326"/>
      <c r="AW50" s="326"/>
      <c r="AX50" s="326"/>
      <c r="AY50" s="326"/>
      <c r="AZ50" s="326"/>
      <c r="BA50" s="326"/>
      <c r="BB50" s="326"/>
      <c r="BC50" s="326"/>
      <c r="BD50" s="326"/>
      <c r="BE50" s="326"/>
      <c r="BF50" s="326"/>
      <c r="BG50" s="326"/>
      <c r="BH50" s="326"/>
      <c r="BI50" s="326"/>
      <c r="BJ50" s="326"/>
      <c r="BK50" s="326"/>
      <c r="BL50" s="326"/>
      <c r="BM50" s="326"/>
      <c r="BN50" s="326"/>
      <c r="BO50" s="326"/>
      <c r="BP50" s="326"/>
      <c r="BQ50" s="326"/>
      <c r="BR50" s="326"/>
      <c r="BS50" s="326"/>
      <c r="BT50" s="326"/>
      <c r="BU50" s="326"/>
      <c r="BV50" s="326"/>
      <c r="BW50" s="326"/>
      <c r="BX50" s="326"/>
      <c r="BY50" s="326"/>
      <c r="BZ50" s="326"/>
      <c r="CA50" s="326"/>
      <c r="CB50" s="326"/>
      <c r="CC50" s="326"/>
      <c r="CD50" s="326"/>
      <c r="CE50" s="326"/>
      <c r="CF50" s="326"/>
      <c r="CG50" s="326"/>
      <c r="CH50" s="326"/>
      <c r="CI50" s="326"/>
      <c r="CJ50" s="326"/>
      <c r="CK50" s="326"/>
      <c r="CL50" s="326"/>
      <c r="CM50" s="326"/>
      <c r="CN50" s="326"/>
      <c r="CO50" s="326"/>
      <c r="CP50" s="326"/>
      <c r="CQ50" s="326"/>
      <c r="CR50" s="326"/>
      <c r="CS50" s="326"/>
    </row>
    <row r="51" spans="2:97" s="289" customFormat="1" ht="51" customHeight="1">
      <c r="B51" s="365">
        <v>48</v>
      </c>
      <c r="C51" s="343">
        <f>IF(B51&lt;=RAROC!$D$20*12,G50,"")</f>
        <v>132.14285714285691</v>
      </c>
      <c r="D51" s="332">
        <f t="shared" si="3"/>
        <v>3.5714285714285716</v>
      </c>
      <c r="E51" s="341">
        <f t="shared" si="0"/>
        <v>1.5023833333333335E-3</v>
      </c>
      <c r="F51" s="331">
        <f t="shared" si="1"/>
        <v>0.19852922619047586</v>
      </c>
      <c r="G51" s="364">
        <f t="shared" si="4"/>
        <v>128.57142857142833</v>
      </c>
      <c r="H51" s="323"/>
      <c r="I51" s="293">
        <f>SUM(F40:F51)</f>
        <v>2.7364839285714262</v>
      </c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26"/>
      <c r="AJ51" s="326"/>
      <c r="AK51" s="326"/>
      <c r="AL51" s="326"/>
      <c r="AM51" s="326"/>
      <c r="AN51" s="326"/>
      <c r="AO51" s="326"/>
      <c r="AP51" s="326"/>
      <c r="AQ51" s="326"/>
      <c r="AR51" s="326"/>
      <c r="AS51" s="326"/>
      <c r="AT51" s="326"/>
      <c r="AU51" s="326"/>
      <c r="AV51" s="326"/>
      <c r="AW51" s="326"/>
      <c r="AX51" s="326"/>
      <c r="AY51" s="326"/>
      <c r="AZ51" s="326"/>
      <c r="BA51" s="326"/>
      <c r="BB51" s="326"/>
      <c r="BC51" s="326"/>
      <c r="BD51" s="326"/>
      <c r="BE51" s="326"/>
      <c r="BF51" s="326"/>
      <c r="BG51" s="326"/>
      <c r="BH51" s="326"/>
      <c r="BI51" s="326"/>
      <c r="BJ51" s="326"/>
      <c r="BK51" s="326"/>
      <c r="BL51" s="326"/>
      <c r="BM51" s="326"/>
      <c r="BN51" s="326"/>
      <c r="BO51" s="326"/>
      <c r="BP51" s="326"/>
      <c r="BQ51" s="326"/>
      <c r="BR51" s="326"/>
      <c r="BS51" s="326"/>
      <c r="BT51" s="326"/>
      <c r="BU51" s="326"/>
      <c r="BV51" s="326"/>
      <c r="BW51" s="326"/>
      <c r="BX51" s="326"/>
      <c r="BY51" s="326"/>
      <c r="BZ51" s="326"/>
      <c r="CA51" s="326"/>
      <c r="CB51" s="326"/>
      <c r="CC51" s="326"/>
      <c r="CD51" s="326"/>
      <c r="CE51" s="326"/>
      <c r="CF51" s="326"/>
      <c r="CG51" s="326"/>
      <c r="CH51" s="326"/>
      <c r="CI51" s="326"/>
      <c r="CJ51" s="326"/>
      <c r="CK51" s="326"/>
      <c r="CL51" s="326"/>
      <c r="CM51" s="326"/>
      <c r="CN51" s="326"/>
      <c r="CO51" s="326"/>
      <c r="CP51" s="326"/>
      <c r="CQ51" s="326"/>
      <c r="CR51" s="326"/>
      <c r="CS51" s="326"/>
    </row>
    <row r="52" spans="2:97" s="289" customFormat="1" ht="51" customHeight="1">
      <c r="B52" s="363">
        <v>49</v>
      </c>
      <c r="C52" s="343">
        <f>IF(B52&lt;=RAROC!$D$20*12,G51,"")</f>
        <v>128.57142857142833</v>
      </c>
      <c r="D52" s="332">
        <f t="shared" si="3"/>
        <v>3.5714285714285716</v>
      </c>
      <c r="E52" s="341">
        <f t="shared" si="0"/>
        <v>1.5023833333333335E-3</v>
      </c>
      <c r="F52" s="331">
        <f t="shared" si="1"/>
        <v>0.19316357142857107</v>
      </c>
      <c r="G52" s="364">
        <f t="shared" si="4"/>
        <v>124.99999999999976</v>
      </c>
      <c r="H52" s="292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26"/>
      <c r="AJ52" s="326"/>
      <c r="AK52" s="326"/>
      <c r="AL52" s="326"/>
      <c r="AM52" s="326"/>
      <c r="AN52" s="326"/>
      <c r="AO52" s="326"/>
      <c r="AP52" s="326"/>
      <c r="AQ52" s="326"/>
      <c r="AR52" s="326"/>
      <c r="AS52" s="326"/>
      <c r="AT52" s="326"/>
      <c r="AU52" s="326"/>
      <c r="AV52" s="326"/>
      <c r="AW52" s="326"/>
      <c r="AX52" s="326"/>
      <c r="AY52" s="326"/>
      <c r="AZ52" s="326"/>
      <c r="BA52" s="326"/>
      <c r="BB52" s="326"/>
      <c r="BC52" s="326"/>
      <c r="BD52" s="326"/>
      <c r="BE52" s="326"/>
      <c r="BF52" s="326"/>
      <c r="BG52" s="326"/>
      <c r="BH52" s="326"/>
      <c r="BI52" s="326"/>
      <c r="BJ52" s="326"/>
      <c r="BK52" s="326"/>
      <c r="BL52" s="326"/>
      <c r="BM52" s="326"/>
      <c r="BN52" s="326"/>
      <c r="BO52" s="326"/>
      <c r="BP52" s="326"/>
      <c r="BQ52" s="326"/>
      <c r="BR52" s="326"/>
      <c r="BS52" s="326"/>
      <c r="BT52" s="326"/>
      <c r="BU52" s="326"/>
      <c r="BV52" s="326"/>
      <c r="BW52" s="326"/>
      <c r="BX52" s="326"/>
      <c r="BY52" s="326"/>
      <c r="BZ52" s="326"/>
      <c r="CA52" s="326"/>
      <c r="CB52" s="326"/>
      <c r="CC52" s="326"/>
      <c r="CD52" s="326"/>
      <c r="CE52" s="326"/>
      <c r="CF52" s="326"/>
      <c r="CG52" s="326"/>
      <c r="CH52" s="326"/>
      <c r="CI52" s="326"/>
      <c r="CJ52" s="326"/>
      <c r="CK52" s="326"/>
      <c r="CL52" s="326"/>
      <c r="CM52" s="326"/>
      <c r="CN52" s="326"/>
      <c r="CO52" s="326"/>
      <c r="CP52" s="326"/>
      <c r="CQ52" s="326"/>
      <c r="CR52" s="326"/>
      <c r="CS52" s="326"/>
    </row>
    <row r="53" spans="2:97" s="289" customFormat="1" ht="51" customHeight="1">
      <c r="B53" s="363">
        <v>50</v>
      </c>
      <c r="C53" s="343">
        <f>IF(B53&lt;=RAROC!$D$20*12,G52,"")</f>
        <v>124.99999999999976</v>
      </c>
      <c r="D53" s="332">
        <f t="shared" si="3"/>
        <v>3.5714285714285716</v>
      </c>
      <c r="E53" s="341">
        <f t="shared" si="0"/>
        <v>1.5023833333333335E-3</v>
      </c>
      <c r="F53" s="331">
        <f t="shared" si="1"/>
        <v>0.18779791666666631</v>
      </c>
      <c r="G53" s="364">
        <f t="shared" si="4"/>
        <v>121.42857142857119</v>
      </c>
      <c r="H53" s="292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26"/>
      <c r="Z53" s="326"/>
      <c r="AA53" s="326"/>
      <c r="AB53" s="326"/>
      <c r="AC53" s="326"/>
      <c r="AD53" s="326"/>
      <c r="AE53" s="326"/>
      <c r="AF53" s="326"/>
      <c r="AG53" s="326"/>
      <c r="AH53" s="326"/>
      <c r="AI53" s="326"/>
      <c r="AJ53" s="326"/>
      <c r="AK53" s="326"/>
      <c r="AL53" s="326"/>
      <c r="AM53" s="326"/>
      <c r="AN53" s="326"/>
      <c r="AO53" s="326"/>
      <c r="AP53" s="326"/>
      <c r="AQ53" s="326"/>
      <c r="AR53" s="326"/>
      <c r="AS53" s="326"/>
      <c r="AT53" s="326"/>
      <c r="AU53" s="326"/>
      <c r="AV53" s="326"/>
      <c r="AW53" s="326"/>
      <c r="AX53" s="326"/>
      <c r="AY53" s="326"/>
      <c r="AZ53" s="326"/>
      <c r="BA53" s="326"/>
      <c r="BB53" s="326"/>
      <c r="BC53" s="326"/>
      <c r="BD53" s="326"/>
      <c r="BE53" s="326"/>
      <c r="BF53" s="326"/>
      <c r="BG53" s="326"/>
      <c r="BH53" s="326"/>
      <c r="BI53" s="326"/>
      <c r="BJ53" s="326"/>
      <c r="BK53" s="326"/>
      <c r="BL53" s="326"/>
      <c r="BM53" s="326"/>
      <c r="BN53" s="326"/>
      <c r="BO53" s="326"/>
      <c r="BP53" s="326"/>
      <c r="BQ53" s="326"/>
      <c r="BR53" s="326"/>
      <c r="BS53" s="326"/>
      <c r="BT53" s="326"/>
      <c r="BU53" s="326"/>
      <c r="BV53" s="326"/>
      <c r="BW53" s="326"/>
      <c r="BX53" s="326"/>
      <c r="BY53" s="326"/>
      <c r="BZ53" s="326"/>
      <c r="CA53" s="326"/>
      <c r="CB53" s="326"/>
      <c r="CC53" s="326"/>
      <c r="CD53" s="326"/>
      <c r="CE53" s="326"/>
      <c r="CF53" s="326"/>
      <c r="CG53" s="326"/>
      <c r="CH53" s="326"/>
      <c r="CI53" s="326"/>
      <c r="CJ53" s="326"/>
      <c r="CK53" s="326"/>
      <c r="CL53" s="326"/>
      <c r="CM53" s="326"/>
      <c r="CN53" s="326"/>
      <c r="CO53" s="326"/>
      <c r="CP53" s="326"/>
      <c r="CQ53" s="326"/>
      <c r="CR53" s="326"/>
      <c r="CS53" s="326"/>
    </row>
    <row r="54" spans="2:97" s="289" customFormat="1" ht="51" customHeight="1">
      <c r="B54" s="363">
        <v>51</v>
      </c>
      <c r="C54" s="343">
        <f>IF(B54&lt;=RAROC!$D$20*12,G53,"")</f>
        <v>121.42857142857119</v>
      </c>
      <c r="D54" s="332">
        <f t="shared" si="3"/>
        <v>3.5714285714285716</v>
      </c>
      <c r="E54" s="341">
        <f t="shared" si="0"/>
        <v>1.5023833333333335E-3</v>
      </c>
      <c r="F54" s="331">
        <f t="shared" si="1"/>
        <v>0.18243226190476156</v>
      </c>
      <c r="G54" s="364">
        <f t="shared" si="4"/>
        <v>117.85714285714262</v>
      </c>
      <c r="H54" s="292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26"/>
      <c r="Z54" s="326"/>
      <c r="AA54" s="326"/>
      <c r="AB54" s="326"/>
      <c r="AC54" s="326"/>
      <c r="AD54" s="326"/>
      <c r="AE54" s="326"/>
      <c r="AF54" s="326"/>
      <c r="AG54" s="326"/>
      <c r="AH54" s="326"/>
      <c r="AI54" s="326"/>
      <c r="AJ54" s="326"/>
      <c r="AK54" s="326"/>
      <c r="AL54" s="326"/>
      <c r="AM54" s="326"/>
      <c r="AN54" s="326"/>
      <c r="AO54" s="326"/>
      <c r="AP54" s="326"/>
      <c r="AQ54" s="326"/>
      <c r="AR54" s="326"/>
      <c r="AS54" s="326"/>
      <c r="AT54" s="326"/>
      <c r="AU54" s="326"/>
      <c r="AV54" s="326"/>
      <c r="AW54" s="326"/>
      <c r="AX54" s="326"/>
      <c r="AY54" s="326"/>
      <c r="AZ54" s="326"/>
      <c r="BA54" s="326"/>
      <c r="BB54" s="326"/>
      <c r="BC54" s="326"/>
      <c r="BD54" s="326"/>
      <c r="BE54" s="326"/>
      <c r="BF54" s="326"/>
      <c r="BG54" s="326"/>
      <c r="BH54" s="326"/>
      <c r="BI54" s="326"/>
      <c r="BJ54" s="326"/>
      <c r="BK54" s="326"/>
      <c r="BL54" s="326"/>
      <c r="BM54" s="326"/>
      <c r="BN54" s="326"/>
      <c r="BO54" s="326"/>
      <c r="BP54" s="326"/>
      <c r="BQ54" s="326"/>
      <c r="BR54" s="326"/>
      <c r="BS54" s="326"/>
      <c r="BT54" s="326"/>
      <c r="BU54" s="326"/>
      <c r="BV54" s="326"/>
      <c r="BW54" s="326"/>
      <c r="BX54" s="326"/>
      <c r="BY54" s="326"/>
      <c r="BZ54" s="326"/>
      <c r="CA54" s="326"/>
      <c r="CB54" s="326"/>
      <c r="CC54" s="326"/>
      <c r="CD54" s="326"/>
      <c r="CE54" s="326"/>
      <c r="CF54" s="326"/>
      <c r="CG54" s="326"/>
      <c r="CH54" s="326"/>
      <c r="CI54" s="326"/>
      <c r="CJ54" s="326"/>
      <c r="CK54" s="326"/>
      <c r="CL54" s="326"/>
      <c r="CM54" s="326"/>
      <c r="CN54" s="326"/>
      <c r="CO54" s="326"/>
      <c r="CP54" s="326"/>
      <c r="CQ54" s="326"/>
      <c r="CR54" s="326"/>
      <c r="CS54" s="326"/>
    </row>
    <row r="55" spans="2:97" s="289" customFormat="1" ht="51" customHeight="1">
      <c r="B55" s="363">
        <v>52</v>
      </c>
      <c r="C55" s="343">
        <f>IF(B55&lt;=RAROC!$D$20*12,G54,"")</f>
        <v>117.85714285714262</v>
      </c>
      <c r="D55" s="332">
        <f t="shared" si="3"/>
        <v>3.5714285714285716</v>
      </c>
      <c r="E55" s="341">
        <f t="shared" si="0"/>
        <v>1.5023833333333335E-3</v>
      </c>
      <c r="F55" s="331">
        <f t="shared" si="1"/>
        <v>0.1770666071428568</v>
      </c>
      <c r="G55" s="364">
        <f t="shared" si="4"/>
        <v>114.28571428571405</v>
      </c>
      <c r="H55" s="292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6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26"/>
      <c r="AJ55" s="326"/>
      <c r="AK55" s="326"/>
      <c r="AL55" s="326"/>
      <c r="AM55" s="326"/>
      <c r="AN55" s="326"/>
      <c r="AO55" s="326"/>
      <c r="AP55" s="326"/>
      <c r="AQ55" s="326"/>
      <c r="AR55" s="326"/>
      <c r="AS55" s="326"/>
      <c r="AT55" s="326"/>
      <c r="AU55" s="326"/>
      <c r="AV55" s="326"/>
      <c r="AW55" s="326"/>
      <c r="AX55" s="326"/>
      <c r="AY55" s="326"/>
      <c r="AZ55" s="326"/>
      <c r="BA55" s="326"/>
      <c r="BB55" s="326"/>
      <c r="BC55" s="326"/>
      <c r="BD55" s="326"/>
      <c r="BE55" s="326"/>
      <c r="BF55" s="326"/>
      <c r="BG55" s="326"/>
      <c r="BH55" s="326"/>
      <c r="BI55" s="326"/>
      <c r="BJ55" s="326"/>
      <c r="BK55" s="326"/>
      <c r="BL55" s="326"/>
      <c r="BM55" s="326"/>
      <c r="BN55" s="326"/>
      <c r="BO55" s="326"/>
      <c r="BP55" s="326"/>
      <c r="BQ55" s="326"/>
      <c r="BR55" s="326"/>
      <c r="BS55" s="326"/>
      <c r="BT55" s="326"/>
      <c r="BU55" s="326"/>
      <c r="BV55" s="326"/>
      <c r="BW55" s="326"/>
      <c r="BX55" s="326"/>
      <c r="BY55" s="326"/>
      <c r="BZ55" s="326"/>
      <c r="CA55" s="326"/>
      <c r="CB55" s="326"/>
      <c r="CC55" s="326"/>
      <c r="CD55" s="326"/>
      <c r="CE55" s="326"/>
      <c r="CF55" s="326"/>
      <c r="CG55" s="326"/>
      <c r="CH55" s="326"/>
      <c r="CI55" s="326"/>
      <c r="CJ55" s="326"/>
      <c r="CK55" s="326"/>
      <c r="CL55" s="326"/>
      <c r="CM55" s="326"/>
      <c r="CN55" s="326"/>
      <c r="CO55" s="326"/>
      <c r="CP55" s="326"/>
      <c r="CQ55" s="326"/>
      <c r="CR55" s="326"/>
      <c r="CS55" s="326"/>
    </row>
    <row r="56" spans="2:97" s="289" customFormat="1" ht="51" customHeight="1">
      <c r="B56" s="363">
        <v>53</v>
      </c>
      <c r="C56" s="343">
        <f>IF(B56&lt;=RAROC!$D$20*12,G55,"")</f>
        <v>114.28571428571405</v>
      </c>
      <c r="D56" s="332">
        <f t="shared" si="3"/>
        <v>3.5714285714285716</v>
      </c>
      <c r="E56" s="341">
        <f t="shared" si="0"/>
        <v>1.5023833333333335E-3</v>
      </c>
      <c r="F56" s="331">
        <f t="shared" si="1"/>
        <v>0.17170095238095204</v>
      </c>
      <c r="G56" s="364">
        <f t="shared" si="4"/>
        <v>110.71428571428548</v>
      </c>
      <c r="H56" s="292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26"/>
      <c r="AJ56" s="326"/>
      <c r="AK56" s="326"/>
      <c r="AL56" s="326"/>
      <c r="AM56" s="326"/>
      <c r="AN56" s="326"/>
      <c r="AO56" s="326"/>
      <c r="AP56" s="326"/>
      <c r="AQ56" s="326"/>
      <c r="AR56" s="326"/>
      <c r="AS56" s="326"/>
      <c r="AT56" s="326"/>
      <c r="AU56" s="326"/>
      <c r="AV56" s="326"/>
      <c r="AW56" s="326"/>
      <c r="AX56" s="326"/>
      <c r="AY56" s="326"/>
      <c r="AZ56" s="326"/>
      <c r="BA56" s="326"/>
      <c r="BB56" s="326"/>
      <c r="BC56" s="326"/>
      <c r="BD56" s="326"/>
      <c r="BE56" s="326"/>
      <c r="BF56" s="326"/>
      <c r="BG56" s="326"/>
      <c r="BH56" s="326"/>
      <c r="BI56" s="326"/>
      <c r="BJ56" s="326"/>
      <c r="BK56" s="326"/>
      <c r="BL56" s="326"/>
      <c r="BM56" s="326"/>
      <c r="BN56" s="326"/>
      <c r="BO56" s="326"/>
      <c r="BP56" s="326"/>
      <c r="BQ56" s="326"/>
      <c r="BR56" s="326"/>
      <c r="BS56" s="326"/>
      <c r="BT56" s="326"/>
      <c r="BU56" s="326"/>
      <c r="BV56" s="326"/>
      <c r="BW56" s="326"/>
      <c r="BX56" s="326"/>
      <c r="BY56" s="326"/>
      <c r="BZ56" s="326"/>
      <c r="CA56" s="326"/>
      <c r="CB56" s="326"/>
      <c r="CC56" s="326"/>
      <c r="CD56" s="326"/>
      <c r="CE56" s="326"/>
      <c r="CF56" s="326"/>
      <c r="CG56" s="326"/>
      <c r="CH56" s="326"/>
      <c r="CI56" s="326"/>
      <c r="CJ56" s="326"/>
      <c r="CK56" s="326"/>
      <c r="CL56" s="326"/>
      <c r="CM56" s="326"/>
      <c r="CN56" s="326"/>
      <c r="CO56" s="326"/>
      <c r="CP56" s="326"/>
      <c r="CQ56" s="326"/>
      <c r="CR56" s="326"/>
      <c r="CS56" s="326"/>
    </row>
    <row r="57" spans="2:97" s="289" customFormat="1" ht="51" customHeight="1">
      <c r="B57" s="363">
        <v>54</v>
      </c>
      <c r="C57" s="343">
        <f>IF(B57&lt;=RAROC!$D$20*12,G56,"")</f>
        <v>110.71428571428548</v>
      </c>
      <c r="D57" s="332">
        <f t="shared" si="3"/>
        <v>3.5714285714285716</v>
      </c>
      <c r="E57" s="341">
        <f t="shared" si="0"/>
        <v>1.5023833333333335E-3</v>
      </c>
      <c r="F57" s="331">
        <f t="shared" si="1"/>
        <v>0.16633529761904728</v>
      </c>
      <c r="G57" s="364">
        <f t="shared" si="4"/>
        <v>107.14285714285691</v>
      </c>
      <c r="H57" s="292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6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26"/>
      <c r="AJ57" s="326"/>
      <c r="AK57" s="326"/>
      <c r="AL57" s="326"/>
      <c r="AM57" s="326"/>
      <c r="AN57" s="326"/>
      <c r="AO57" s="326"/>
      <c r="AP57" s="326"/>
      <c r="AQ57" s="326"/>
      <c r="AR57" s="326"/>
      <c r="AS57" s="326"/>
      <c r="AT57" s="326"/>
      <c r="AU57" s="326"/>
      <c r="AV57" s="326"/>
      <c r="AW57" s="326"/>
      <c r="AX57" s="326"/>
      <c r="AY57" s="326"/>
      <c r="AZ57" s="326"/>
      <c r="BA57" s="326"/>
      <c r="BB57" s="326"/>
      <c r="BC57" s="326"/>
      <c r="BD57" s="326"/>
      <c r="BE57" s="326"/>
      <c r="BF57" s="326"/>
      <c r="BG57" s="326"/>
      <c r="BH57" s="326"/>
      <c r="BI57" s="326"/>
      <c r="BJ57" s="326"/>
      <c r="BK57" s="326"/>
      <c r="BL57" s="326"/>
      <c r="BM57" s="326"/>
      <c r="BN57" s="326"/>
      <c r="BO57" s="326"/>
      <c r="BP57" s="326"/>
      <c r="BQ57" s="326"/>
      <c r="BR57" s="326"/>
      <c r="BS57" s="326"/>
      <c r="BT57" s="326"/>
      <c r="BU57" s="326"/>
      <c r="BV57" s="326"/>
      <c r="BW57" s="326"/>
      <c r="BX57" s="326"/>
      <c r="BY57" s="326"/>
      <c r="BZ57" s="326"/>
      <c r="CA57" s="326"/>
      <c r="CB57" s="326"/>
      <c r="CC57" s="326"/>
      <c r="CD57" s="326"/>
      <c r="CE57" s="326"/>
      <c r="CF57" s="326"/>
      <c r="CG57" s="326"/>
      <c r="CH57" s="326"/>
      <c r="CI57" s="326"/>
      <c r="CJ57" s="326"/>
      <c r="CK57" s="326"/>
      <c r="CL57" s="326"/>
      <c r="CM57" s="326"/>
      <c r="CN57" s="326"/>
      <c r="CO57" s="326"/>
      <c r="CP57" s="326"/>
      <c r="CQ57" s="326"/>
      <c r="CR57" s="326"/>
      <c r="CS57" s="326"/>
    </row>
    <row r="58" spans="2:97" s="289" customFormat="1" ht="51" customHeight="1">
      <c r="B58" s="363">
        <v>55</v>
      </c>
      <c r="C58" s="343">
        <f>IF(B58&lt;=RAROC!$D$20*12,G57,"")</f>
        <v>107.14285714285691</v>
      </c>
      <c r="D58" s="332">
        <f t="shared" si="3"/>
        <v>3.5714285714285716</v>
      </c>
      <c r="E58" s="341">
        <f t="shared" si="0"/>
        <v>1.5023833333333335E-3</v>
      </c>
      <c r="F58" s="331">
        <f t="shared" si="1"/>
        <v>0.16096964285714252</v>
      </c>
      <c r="G58" s="364">
        <f t="shared" si="4"/>
        <v>103.57142857142834</v>
      </c>
      <c r="H58" s="292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6"/>
      <c r="W58" s="326"/>
      <c r="X58" s="326"/>
      <c r="Y58" s="326"/>
      <c r="Z58" s="326"/>
      <c r="AA58" s="326"/>
      <c r="AB58" s="326"/>
      <c r="AC58" s="326"/>
      <c r="AD58" s="326"/>
      <c r="AE58" s="326"/>
      <c r="AF58" s="326"/>
      <c r="AG58" s="326"/>
      <c r="AH58" s="326"/>
      <c r="AI58" s="326"/>
      <c r="AJ58" s="326"/>
      <c r="AK58" s="326"/>
      <c r="AL58" s="326"/>
      <c r="AM58" s="326"/>
      <c r="AN58" s="326"/>
      <c r="AO58" s="326"/>
      <c r="AP58" s="326"/>
      <c r="AQ58" s="326"/>
      <c r="AR58" s="326"/>
      <c r="AS58" s="326"/>
      <c r="AT58" s="326"/>
      <c r="AU58" s="326"/>
      <c r="AV58" s="326"/>
      <c r="AW58" s="326"/>
      <c r="AX58" s="326"/>
      <c r="AY58" s="326"/>
      <c r="AZ58" s="326"/>
      <c r="BA58" s="326"/>
      <c r="BB58" s="326"/>
      <c r="BC58" s="326"/>
      <c r="BD58" s="326"/>
      <c r="BE58" s="326"/>
      <c r="BF58" s="326"/>
      <c r="BG58" s="326"/>
      <c r="BH58" s="326"/>
      <c r="BI58" s="326"/>
      <c r="BJ58" s="326"/>
      <c r="BK58" s="326"/>
      <c r="BL58" s="326"/>
      <c r="BM58" s="326"/>
      <c r="BN58" s="326"/>
      <c r="BO58" s="326"/>
      <c r="BP58" s="326"/>
      <c r="BQ58" s="326"/>
      <c r="BR58" s="326"/>
      <c r="BS58" s="326"/>
      <c r="BT58" s="326"/>
      <c r="BU58" s="326"/>
      <c r="BV58" s="326"/>
      <c r="BW58" s="326"/>
      <c r="BX58" s="326"/>
      <c r="BY58" s="326"/>
      <c r="BZ58" s="326"/>
      <c r="CA58" s="326"/>
      <c r="CB58" s="326"/>
      <c r="CC58" s="326"/>
      <c r="CD58" s="326"/>
      <c r="CE58" s="326"/>
      <c r="CF58" s="326"/>
      <c r="CG58" s="326"/>
      <c r="CH58" s="326"/>
      <c r="CI58" s="326"/>
      <c r="CJ58" s="326"/>
      <c r="CK58" s="326"/>
      <c r="CL58" s="326"/>
      <c r="CM58" s="326"/>
      <c r="CN58" s="326"/>
      <c r="CO58" s="326"/>
      <c r="CP58" s="326"/>
      <c r="CQ58" s="326"/>
      <c r="CR58" s="326"/>
      <c r="CS58" s="326"/>
    </row>
    <row r="59" spans="2:97" s="289" customFormat="1" ht="51" customHeight="1">
      <c r="B59" s="363">
        <v>56</v>
      </c>
      <c r="C59" s="343">
        <f>IF(B59&lt;=RAROC!$D$20*12,G58,"")</f>
        <v>103.57142857142834</v>
      </c>
      <c r="D59" s="332">
        <f t="shared" si="3"/>
        <v>3.5714285714285716</v>
      </c>
      <c r="E59" s="341">
        <f t="shared" si="0"/>
        <v>1.5023833333333335E-3</v>
      </c>
      <c r="F59" s="331">
        <f t="shared" si="1"/>
        <v>0.15560398809523776</v>
      </c>
      <c r="G59" s="364">
        <f t="shared" si="4"/>
        <v>99.999999999999773</v>
      </c>
      <c r="H59" s="292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6"/>
      <c r="W59" s="326"/>
      <c r="X59" s="326"/>
      <c r="Y59" s="326"/>
      <c r="Z59" s="326"/>
      <c r="AA59" s="326"/>
      <c r="AB59" s="326"/>
      <c r="AC59" s="326"/>
      <c r="AD59" s="326"/>
      <c r="AE59" s="326"/>
      <c r="AF59" s="326"/>
      <c r="AG59" s="326"/>
      <c r="AH59" s="326"/>
      <c r="AI59" s="326"/>
      <c r="AJ59" s="326"/>
      <c r="AK59" s="326"/>
      <c r="AL59" s="326"/>
      <c r="AM59" s="326"/>
      <c r="AN59" s="326"/>
      <c r="AO59" s="326"/>
      <c r="AP59" s="326"/>
      <c r="AQ59" s="326"/>
      <c r="AR59" s="326"/>
      <c r="AS59" s="326"/>
      <c r="AT59" s="326"/>
      <c r="AU59" s="326"/>
      <c r="AV59" s="326"/>
      <c r="AW59" s="326"/>
      <c r="AX59" s="326"/>
      <c r="AY59" s="326"/>
      <c r="AZ59" s="326"/>
      <c r="BA59" s="326"/>
      <c r="BB59" s="326"/>
      <c r="BC59" s="326"/>
      <c r="BD59" s="326"/>
      <c r="BE59" s="326"/>
      <c r="BF59" s="326"/>
      <c r="BG59" s="326"/>
      <c r="BH59" s="326"/>
      <c r="BI59" s="326"/>
      <c r="BJ59" s="326"/>
      <c r="BK59" s="326"/>
      <c r="BL59" s="326"/>
      <c r="BM59" s="326"/>
      <c r="BN59" s="326"/>
      <c r="BO59" s="326"/>
      <c r="BP59" s="326"/>
      <c r="BQ59" s="326"/>
      <c r="BR59" s="326"/>
      <c r="BS59" s="326"/>
      <c r="BT59" s="326"/>
      <c r="BU59" s="326"/>
      <c r="BV59" s="326"/>
      <c r="BW59" s="326"/>
      <c r="BX59" s="326"/>
      <c r="BY59" s="326"/>
      <c r="BZ59" s="326"/>
      <c r="CA59" s="326"/>
      <c r="CB59" s="326"/>
      <c r="CC59" s="326"/>
      <c r="CD59" s="326"/>
      <c r="CE59" s="326"/>
      <c r="CF59" s="326"/>
      <c r="CG59" s="326"/>
      <c r="CH59" s="326"/>
      <c r="CI59" s="326"/>
      <c r="CJ59" s="326"/>
      <c r="CK59" s="326"/>
      <c r="CL59" s="326"/>
      <c r="CM59" s="326"/>
      <c r="CN59" s="326"/>
      <c r="CO59" s="326"/>
      <c r="CP59" s="326"/>
      <c r="CQ59" s="326"/>
      <c r="CR59" s="326"/>
      <c r="CS59" s="326"/>
    </row>
    <row r="60" spans="2:97" s="289" customFormat="1" ht="51" customHeight="1">
      <c r="B60" s="363">
        <v>57</v>
      </c>
      <c r="C60" s="343">
        <f>IF(B60&lt;=RAROC!$D$20*12,G59,"")</f>
        <v>99.999999999999773</v>
      </c>
      <c r="D60" s="332">
        <f t="shared" si="3"/>
        <v>3.5714285714285716</v>
      </c>
      <c r="E60" s="341">
        <f t="shared" si="0"/>
        <v>1.5023833333333335E-3</v>
      </c>
      <c r="F60" s="331">
        <f t="shared" si="1"/>
        <v>0.150238333333333</v>
      </c>
      <c r="G60" s="364">
        <f t="shared" si="4"/>
        <v>96.428571428571203</v>
      </c>
      <c r="H60" s="292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326"/>
      <c r="AB60" s="326"/>
      <c r="AC60" s="326"/>
      <c r="AD60" s="326"/>
      <c r="AE60" s="326"/>
      <c r="AF60" s="326"/>
      <c r="AG60" s="326"/>
      <c r="AH60" s="326"/>
      <c r="AI60" s="326"/>
      <c r="AJ60" s="326"/>
      <c r="AK60" s="326"/>
      <c r="AL60" s="326"/>
      <c r="AM60" s="326"/>
      <c r="AN60" s="326"/>
      <c r="AO60" s="326"/>
      <c r="AP60" s="326"/>
      <c r="AQ60" s="326"/>
      <c r="AR60" s="326"/>
      <c r="AS60" s="326"/>
      <c r="AT60" s="326"/>
      <c r="AU60" s="326"/>
      <c r="AV60" s="326"/>
      <c r="AW60" s="326"/>
      <c r="AX60" s="326"/>
      <c r="AY60" s="326"/>
      <c r="AZ60" s="326"/>
      <c r="BA60" s="326"/>
      <c r="BB60" s="326"/>
      <c r="BC60" s="326"/>
      <c r="BD60" s="326"/>
      <c r="BE60" s="326"/>
      <c r="BF60" s="326"/>
      <c r="BG60" s="326"/>
      <c r="BH60" s="326"/>
      <c r="BI60" s="326"/>
      <c r="BJ60" s="326"/>
      <c r="BK60" s="326"/>
      <c r="BL60" s="326"/>
      <c r="BM60" s="326"/>
      <c r="BN60" s="326"/>
      <c r="BO60" s="326"/>
      <c r="BP60" s="326"/>
      <c r="BQ60" s="326"/>
      <c r="BR60" s="326"/>
      <c r="BS60" s="326"/>
      <c r="BT60" s="326"/>
      <c r="BU60" s="326"/>
      <c r="BV60" s="326"/>
      <c r="BW60" s="326"/>
      <c r="BX60" s="326"/>
      <c r="BY60" s="326"/>
      <c r="BZ60" s="326"/>
      <c r="CA60" s="326"/>
      <c r="CB60" s="326"/>
      <c r="CC60" s="326"/>
      <c r="CD60" s="326"/>
      <c r="CE60" s="326"/>
      <c r="CF60" s="326"/>
      <c r="CG60" s="326"/>
      <c r="CH60" s="326"/>
      <c r="CI60" s="326"/>
      <c r="CJ60" s="326"/>
      <c r="CK60" s="326"/>
      <c r="CL60" s="326"/>
      <c r="CM60" s="326"/>
      <c r="CN60" s="326"/>
      <c r="CO60" s="326"/>
      <c r="CP60" s="326"/>
      <c r="CQ60" s="326"/>
      <c r="CR60" s="326"/>
      <c r="CS60" s="326"/>
    </row>
    <row r="61" spans="2:97" s="289" customFormat="1" ht="51" customHeight="1">
      <c r="B61" s="363">
        <v>58</v>
      </c>
      <c r="C61" s="343">
        <f>IF(B61&lt;=RAROC!$D$20*12,G60,"")</f>
        <v>96.428571428571203</v>
      </c>
      <c r="D61" s="332">
        <f t="shared" si="3"/>
        <v>3.5714285714285716</v>
      </c>
      <c r="E61" s="341">
        <f t="shared" si="0"/>
        <v>1.5023833333333335E-3</v>
      </c>
      <c r="F61" s="331">
        <f t="shared" si="1"/>
        <v>0.14487267857142824</v>
      </c>
      <c r="G61" s="364">
        <f t="shared" si="4"/>
        <v>92.857142857142634</v>
      </c>
      <c r="H61" s="292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6"/>
      <c r="AW61" s="326"/>
      <c r="AX61" s="326"/>
      <c r="AY61" s="326"/>
      <c r="AZ61" s="326"/>
      <c r="BA61" s="326"/>
      <c r="BB61" s="326"/>
      <c r="BC61" s="326"/>
      <c r="BD61" s="326"/>
      <c r="BE61" s="326"/>
      <c r="BF61" s="326"/>
      <c r="BG61" s="326"/>
      <c r="BH61" s="326"/>
      <c r="BI61" s="326"/>
      <c r="BJ61" s="326"/>
      <c r="BK61" s="326"/>
      <c r="BL61" s="326"/>
      <c r="BM61" s="326"/>
      <c r="BN61" s="326"/>
      <c r="BO61" s="326"/>
      <c r="BP61" s="326"/>
      <c r="BQ61" s="326"/>
      <c r="BR61" s="326"/>
      <c r="BS61" s="326"/>
      <c r="BT61" s="326"/>
      <c r="BU61" s="326"/>
      <c r="BV61" s="326"/>
      <c r="BW61" s="326"/>
      <c r="BX61" s="326"/>
      <c r="BY61" s="326"/>
      <c r="BZ61" s="326"/>
      <c r="CA61" s="326"/>
      <c r="CB61" s="326"/>
      <c r="CC61" s="326"/>
      <c r="CD61" s="326"/>
      <c r="CE61" s="326"/>
      <c r="CF61" s="326"/>
      <c r="CG61" s="326"/>
      <c r="CH61" s="326"/>
      <c r="CI61" s="326"/>
      <c r="CJ61" s="326"/>
      <c r="CK61" s="326"/>
      <c r="CL61" s="326"/>
      <c r="CM61" s="326"/>
      <c r="CN61" s="326"/>
      <c r="CO61" s="326"/>
      <c r="CP61" s="326"/>
      <c r="CQ61" s="326"/>
      <c r="CR61" s="326"/>
      <c r="CS61" s="326"/>
    </row>
    <row r="62" spans="2:97" s="289" customFormat="1" ht="51" customHeight="1">
      <c r="B62" s="363">
        <v>59</v>
      </c>
      <c r="C62" s="343">
        <f>IF(B62&lt;=RAROC!$D$20*12,G61,"")</f>
        <v>92.857142857142634</v>
      </c>
      <c r="D62" s="332">
        <f t="shared" si="3"/>
        <v>3.5714285714285716</v>
      </c>
      <c r="E62" s="341">
        <f t="shared" si="0"/>
        <v>1.5023833333333335E-3</v>
      </c>
      <c r="F62" s="331">
        <f t="shared" si="1"/>
        <v>0.13950702380952348</v>
      </c>
      <c r="G62" s="364">
        <f t="shared" si="4"/>
        <v>89.285714285714064</v>
      </c>
      <c r="H62" s="292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  <c r="BL62" s="326"/>
      <c r="BM62" s="326"/>
      <c r="BN62" s="326"/>
      <c r="BO62" s="326"/>
      <c r="BP62" s="326"/>
      <c r="BQ62" s="326"/>
      <c r="BR62" s="326"/>
      <c r="BS62" s="326"/>
      <c r="BT62" s="326"/>
      <c r="BU62" s="326"/>
      <c r="BV62" s="326"/>
      <c r="BW62" s="326"/>
      <c r="BX62" s="326"/>
      <c r="BY62" s="326"/>
      <c r="BZ62" s="326"/>
      <c r="CA62" s="326"/>
      <c r="CB62" s="326"/>
      <c r="CC62" s="326"/>
      <c r="CD62" s="326"/>
      <c r="CE62" s="326"/>
      <c r="CF62" s="326"/>
      <c r="CG62" s="326"/>
      <c r="CH62" s="326"/>
      <c r="CI62" s="326"/>
      <c r="CJ62" s="326"/>
      <c r="CK62" s="326"/>
      <c r="CL62" s="326"/>
      <c r="CM62" s="326"/>
      <c r="CN62" s="326"/>
      <c r="CO62" s="326"/>
      <c r="CP62" s="326"/>
      <c r="CQ62" s="326"/>
      <c r="CR62" s="326"/>
      <c r="CS62" s="326"/>
    </row>
    <row r="63" spans="2:97" s="289" customFormat="1" ht="51" customHeight="1">
      <c r="B63" s="365">
        <v>60</v>
      </c>
      <c r="C63" s="343">
        <f>IF(B63&lt;=RAROC!$D$20*12,G62,"")</f>
        <v>89.285714285714064</v>
      </c>
      <c r="D63" s="332">
        <f t="shared" si="3"/>
        <v>3.5714285714285716</v>
      </c>
      <c r="E63" s="341">
        <f t="shared" si="0"/>
        <v>1.5023833333333335E-3</v>
      </c>
      <c r="F63" s="331">
        <f t="shared" si="1"/>
        <v>0.13414136904761872</v>
      </c>
      <c r="G63" s="364">
        <f t="shared" si="4"/>
        <v>85.714285714285495</v>
      </c>
      <c r="H63" s="292"/>
      <c r="I63" s="293">
        <f>SUM(F52:F63)</f>
        <v>1.9638296428571389</v>
      </c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26"/>
      <c r="AL63" s="326"/>
      <c r="AM63" s="326"/>
      <c r="AN63" s="326"/>
      <c r="AO63" s="326"/>
      <c r="AP63" s="326"/>
      <c r="AQ63" s="326"/>
      <c r="AR63" s="326"/>
      <c r="AS63" s="326"/>
      <c r="AT63" s="326"/>
      <c r="AU63" s="326"/>
      <c r="AV63" s="326"/>
      <c r="AW63" s="326"/>
      <c r="AX63" s="326"/>
      <c r="AY63" s="326"/>
      <c r="AZ63" s="326"/>
      <c r="BA63" s="326"/>
      <c r="BB63" s="326"/>
      <c r="BC63" s="326"/>
      <c r="BD63" s="326"/>
      <c r="BE63" s="326"/>
      <c r="BF63" s="326"/>
      <c r="BG63" s="326"/>
      <c r="BH63" s="326"/>
      <c r="BI63" s="326"/>
      <c r="BJ63" s="326"/>
      <c r="BK63" s="326"/>
      <c r="BL63" s="326"/>
      <c r="BM63" s="326"/>
      <c r="BN63" s="326"/>
      <c r="BO63" s="326"/>
      <c r="BP63" s="326"/>
      <c r="BQ63" s="326"/>
      <c r="BR63" s="326"/>
      <c r="BS63" s="326"/>
      <c r="BT63" s="326"/>
      <c r="BU63" s="326"/>
      <c r="BV63" s="326"/>
      <c r="BW63" s="326"/>
      <c r="BX63" s="326"/>
      <c r="BY63" s="326"/>
      <c r="BZ63" s="326"/>
      <c r="CA63" s="326"/>
      <c r="CB63" s="326"/>
      <c r="CC63" s="326"/>
      <c r="CD63" s="326"/>
      <c r="CE63" s="326"/>
      <c r="CF63" s="326"/>
      <c r="CG63" s="326"/>
      <c r="CH63" s="326"/>
      <c r="CI63" s="326"/>
      <c r="CJ63" s="326"/>
      <c r="CK63" s="326"/>
      <c r="CL63" s="326"/>
      <c r="CM63" s="326"/>
      <c r="CN63" s="326"/>
      <c r="CO63" s="326"/>
      <c r="CP63" s="326"/>
      <c r="CQ63" s="326"/>
      <c r="CR63" s="326"/>
      <c r="CS63" s="326"/>
    </row>
    <row r="64" spans="2:97" s="289" customFormat="1" ht="51" customHeight="1">
      <c r="B64" s="363">
        <v>61</v>
      </c>
      <c r="C64" s="343">
        <f>IF(B64&lt;=RAROC!$D$20*12,G63,"")</f>
        <v>85.714285714285495</v>
      </c>
      <c r="D64" s="332">
        <f t="shared" si="3"/>
        <v>3.5714285714285716</v>
      </c>
      <c r="E64" s="341">
        <f t="shared" si="0"/>
        <v>1.5023833333333335E-3</v>
      </c>
      <c r="F64" s="331">
        <f t="shared" si="1"/>
        <v>0.12877571428571397</v>
      </c>
      <c r="G64" s="364">
        <f t="shared" si="4"/>
        <v>82.142857142856926</v>
      </c>
      <c r="H64" s="292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26"/>
      <c r="AJ64" s="326"/>
      <c r="AK64" s="326"/>
      <c r="AL64" s="326"/>
      <c r="AM64" s="326"/>
      <c r="AN64" s="326"/>
      <c r="AO64" s="326"/>
      <c r="AP64" s="326"/>
      <c r="AQ64" s="326"/>
      <c r="AR64" s="326"/>
      <c r="AS64" s="326"/>
      <c r="AT64" s="326"/>
      <c r="AU64" s="326"/>
      <c r="AV64" s="326"/>
      <c r="AW64" s="326"/>
      <c r="AX64" s="326"/>
      <c r="AY64" s="326"/>
      <c r="AZ64" s="326"/>
      <c r="BA64" s="326"/>
      <c r="BB64" s="326"/>
      <c r="BC64" s="326"/>
      <c r="BD64" s="326"/>
      <c r="BE64" s="326"/>
      <c r="BF64" s="326"/>
      <c r="BG64" s="326"/>
      <c r="BH64" s="326"/>
      <c r="BI64" s="326"/>
      <c r="BJ64" s="326"/>
      <c r="BK64" s="326"/>
      <c r="BL64" s="326"/>
      <c r="BM64" s="326"/>
      <c r="BN64" s="326"/>
      <c r="BO64" s="326"/>
      <c r="BP64" s="326"/>
      <c r="BQ64" s="326"/>
      <c r="BR64" s="326"/>
      <c r="BS64" s="326"/>
      <c r="BT64" s="326"/>
      <c r="BU64" s="326"/>
      <c r="BV64" s="326"/>
      <c r="BW64" s="326"/>
      <c r="BX64" s="326"/>
      <c r="BY64" s="326"/>
      <c r="BZ64" s="326"/>
      <c r="CA64" s="326"/>
      <c r="CB64" s="326"/>
      <c r="CC64" s="326"/>
      <c r="CD64" s="326"/>
      <c r="CE64" s="326"/>
      <c r="CF64" s="326"/>
      <c r="CG64" s="326"/>
      <c r="CH64" s="326"/>
      <c r="CI64" s="326"/>
      <c r="CJ64" s="326"/>
      <c r="CK64" s="326"/>
      <c r="CL64" s="326"/>
      <c r="CM64" s="326"/>
      <c r="CN64" s="326"/>
      <c r="CO64" s="326"/>
      <c r="CP64" s="326"/>
      <c r="CQ64" s="326"/>
      <c r="CR64" s="326"/>
      <c r="CS64" s="326"/>
    </row>
    <row r="65" spans="2:97" s="289" customFormat="1" ht="51" customHeight="1">
      <c r="B65" s="363">
        <v>62</v>
      </c>
      <c r="C65" s="343">
        <f>IF(B65&lt;=RAROC!$D$20*12,G64,"")</f>
        <v>82.142857142856926</v>
      </c>
      <c r="D65" s="332">
        <f t="shared" si="3"/>
        <v>3.5714285714285716</v>
      </c>
      <c r="E65" s="341">
        <f t="shared" si="0"/>
        <v>1.5023833333333335E-3</v>
      </c>
      <c r="F65" s="331">
        <f t="shared" si="1"/>
        <v>0.12341005952380921</v>
      </c>
      <c r="G65" s="364">
        <f t="shared" si="4"/>
        <v>78.571428571428356</v>
      </c>
      <c r="H65" s="292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26"/>
      <c r="AL65" s="326"/>
      <c r="AM65" s="326"/>
      <c r="AN65" s="326"/>
      <c r="AO65" s="326"/>
      <c r="AP65" s="326"/>
      <c r="AQ65" s="326"/>
      <c r="AR65" s="326"/>
      <c r="AS65" s="326"/>
      <c r="AT65" s="326"/>
      <c r="AU65" s="326"/>
      <c r="AV65" s="326"/>
      <c r="AW65" s="326"/>
      <c r="AX65" s="326"/>
      <c r="AY65" s="326"/>
      <c r="AZ65" s="326"/>
      <c r="BA65" s="326"/>
      <c r="BB65" s="326"/>
      <c r="BC65" s="326"/>
      <c r="BD65" s="326"/>
      <c r="BE65" s="326"/>
      <c r="BF65" s="326"/>
      <c r="BG65" s="326"/>
      <c r="BH65" s="326"/>
      <c r="BI65" s="326"/>
      <c r="BJ65" s="326"/>
      <c r="BK65" s="326"/>
      <c r="BL65" s="326"/>
      <c r="BM65" s="326"/>
      <c r="BN65" s="326"/>
      <c r="BO65" s="326"/>
      <c r="BP65" s="326"/>
      <c r="BQ65" s="326"/>
      <c r="BR65" s="326"/>
      <c r="BS65" s="326"/>
      <c r="BT65" s="326"/>
      <c r="BU65" s="326"/>
      <c r="BV65" s="326"/>
      <c r="BW65" s="326"/>
      <c r="BX65" s="326"/>
      <c r="BY65" s="326"/>
      <c r="BZ65" s="326"/>
      <c r="CA65" s="326"/>
      <c r="CB65" s="326"/>
      <c r="CC65" s="326"/>
      <c r="CD65" s="326"/>
      <c r="CE65" s="326"/>
      <c r="CF65" s="326"/>
      <c r="CG65" s="326"/>
      <c r="CH65" s="326"/>
      <c r="CI65" s="326"/>
      <c r="CJ65" s="326"/>
      <c r="CK65" s="326"/>
      <c r="CL65" s="326"/>
      <c r="CM65" s="326"/>
      <c r="CN65" s="326"/>
      <c r="CO65" s="326"/>
      <c r="CP65" s="326"/>
      <c r="CQ65" s="326"/>
      <c r="CR65" s="326"/>
      <c r="CS65" s="326"/>
    </row>
    <row r="66" spans="2:97" s="289" customFormat="1" ht="51" customHeight="1">
      <c r="B66" s="363">
        <v>63</v>
      </c>
      <c r="C66" s="343">
        <f>IF(B66&lt;=RAROC!$D$20*12,G65,"")</f>
        <v>78.571428571428356</v>
      </c>
      <c r="D66" s="332">
        <f t="shared" si="3"/>
        <v>3.5714285714285716</v>
      </c>
      <c r="E66" s="341">
        <f t="shared" si="0"/>
        <v>1.5023833333333335E-3</v>
      </c>
      <c r="F66" s="331">
        <f t="shared" si="1"/>
        <v>0.11804440476190445</v>
      </c>
      <c r="G66" s="364">
        <f t="shared" si="4"/>
        <v>74.999999999999787</v>
      </c>
      <c r="H66" s="292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26"/>
      <c r="AJ66" s="326"/>
      <c r="AK66" s="326"/>
      <c r="AL66" s="326"/>
      <c r="AM66" s="326"/>
      <c r="AN66" s="326"/>
      <c r="AO66" s="326"/>
      <c r="AP66" s="326"/>
      <c r="AQ66" s="326"/>
      <c r="AR66" s="326"/>
      <c r="AS66" s="326"/>
      <c r="AT66" s="326"/>
      <c r="AU66" s="326"/>
      <c r="AV66" s="326"/>
      <c r="AW66" s="326"/>
      <c r="AX66" s="326"/>
      <c r="AY66" s="326"/>
      <c r="AZ66" s="326"/>
      <c r="BA66" s="326"/>
      <c r="BB66" s="326"/>
      <c r="BC66" s="326"/>
      <c r="BD66" s="326"/>
      <c r="BE66" s="326"/>
      <c r="BF66" s="326"/>
      <c r="BG66" s="326"/>
      <c r="BH66" s="326"/>
      <c r="BI66" s="326"/>
      <c r="BJ66" s="326"/>
      <c r="BK66" s="326"/>
      <c r="BL66" s="326"/>
      <c r="BM66" s="326"/>
      <c r="BN66" s="326"/>
      <c r="BO66" s="326"/>
      <c r="BP66" s="326"/>
      <c r="BQ66" s="326"/>
      <c r="BR66" s="326"/>
      <c r="BS66" s="326"/>
      <c r="BT66" s="326"/>
      <c r="BU66" s="326"/>
      <c r="BV66" s="326"/>
      <c r="BW66" s="326"/>
      <c r="BX66" s="326"/>
      <c r="BY66" s="326"/>
      <c r="BZ66" s="326"/>
      <c r="CA66" s="326"/>
      <c r="CB66" s="326"/>
      <c r="CC66" s="326"/>
      <c r="CD66" s="326"/>
      <c r="CE66" s="326"/>
      <c r="CF66" s="326"/>
      <c r="CG66" s="326"/>
      <c r="CH66" s="326"/>
      <c r="CI66" s="326"/>
      <c r="CJ66" s="326"/>
      <c r="CK66" s="326"/>
      <c r="CL66" s="326"/>
      <c r="CM66" s="326"/>
      <c r="CN66" s="326"/>
      <c r="CO66" s="326"/>
      <c r="CP66" s="326"/>
      <c r="CQ66" s="326"/>
      <c r="CR66" s="326"/>
      <c r="CS66" s="326"/>
    </row>
    <row r="67" spans="2:97" s="289" customFormat="1" ht="51" customHeight="1">
      <c r="B67" s="363">
        <v>64</v>
      </c>
      <c r="C67" s="343">
        <f>IF(B67&lt;=RAROC!$D$20*12,G66,"")</f>
        <v>74.999999999999787</v>
      </c>
      <c r="D67" s="332">
        <f t="shared" si="3"/>
        <v>3.5714285714285716</v>
      </c>
      <c r="E67" s="341">
        <f t="shared" si="0"/>
        <v>1.5023833333333335E-3</v>
      </c>
      <c r="F67" s="331">
        <f t="shared" si="1"/>
        <v>0.11267874999999969</v>
      </c>
      <c r="G67" s="364">
        <f t="shared" si="4"/>
        <v>71.428571428571217</v>
      </c>
      <c r="H67" s="292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26"/>
      <c r="AJ67" s="326"/>
      <c r="AK67" s="326"/>
      <c r="AL67" s="326"/>
      <c r="AM67" s="326"/>
      <c r="AN67" s="326"/>
      <c r="AO67" s="326"/>
      <c r="AP67" s="326"/>
      <c r="AQ67" s="326"/>
      <c r="AR67" s="326"/>
      <c r="AS67" s="326"/>
      <c r="AT67" s="326"/>
      <c r="AU67" s="326"/>
      <c r="AV67" s="326"/>
      <c r="AW67" s="326"/>
      <c r="AX67" s="326"/>
      <c r="AY67" s="326"/>
      <c r="AZ67" s="326"/>
      <c r="BA67" s="326"/>
      <c r="BB67" s="326"/>
      <c r="BC67" s="326"/>
      <c r="BD67" s="326"/>
      <c r="BE67" s="326"/>
      <c r="BF67" s="326"/>
      <c r="BG67" s="326"/>
      <c r="BH67" s="326"/>
      <c r="BI67" s="326"/>
      <c r="BJ67" s="326"/>
      <c r="BK67" s="326"/>
      <c r="BL67" s="326"/>
      <c r="BM67" s="326"/>
      <c r="BN67" s="326"/>
      <c r="BO67" s="326"/>
      <c r="BP67" s="326"/>
      <c r="BQ67" s="326"/>
      <c r="BR67" s="326"/>
      <c r="BS67" s="326"/>
      <c r="BT67" s="326"/>
      <c r="BU67" s="326"/>
      <c r="BV67" s="326"/>
      <c r="BW67" s="326"/>
      <c r="BX67" s="326"/>
      <c r="BY67" s="326"/>
      <c r="BZ67" s="326"/>
      <c r="CA67" s="326"/>
      <c r="CB67" s="326"/>
      <c r="CC67" s="326"/>
      <c r="CD67" s="326"/>
      <c r="CE67" s="326"/>
      <c r="CF67" s="326"/>
      <c r="CG67" s="326"/>
      <c r="CH67" s="326"/>
      <c r="CI67" s="326"/>
      <c r="CJ67" s="326"/>
      <c r="CK67" s="326"/>
      <c r="CL67" s="326"/>
      <c r="CM67" s="326"/>
      <c r="CN67" s="326"/>
      <c r="CO67" s="326"/>
      <c r="CP67" s="326"/>
      <c r="CQ67" s="326"/>
      <c r="CR67" s="326"/>
      <c r="CS67" s="326"/>
    </row>
    <row r="68" spans="2:97" s="289" customFormat="1" ht="51" customHeight="1">
      <c r="B68" s="363">
        <v>65</v>
      </c>
      <c r="C68" s="343">
        <f>IF(B68&lt;=RAROC!$D$20*12,G67,"")</f>
        <v>71.428571428571217</v>
      </c>
      <c r="D68" s="332">
        <f t="shared" si="3"/>
        <v>3.5714285714285716</v>
      </c>
      <c r="E68" s="341">
        <f t="shared" ref="E68:E131" si="5">InterestRate/12</f>
        <v>1.5023833333333335E-3</v>
      </c>
      <c r="F68" s="331">
        <f t="shared" si="1"/>
        <v>0.10731309523809493</v>
      </c>
      <c r="G68" s="364">
        <f t="shared" si="4"/>
        <v>67.857142857142648</v>
      </c>
      <c r="H68" s="292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26"/>
      <c r="AJ68" s="326"/>
      <c r="AK68" s="326"/>
      <c r="AL68" s="326"/>
      <c r="AM68" s="326"/>
      <c r="AN68" s="326"/>
      <c r="AO68" s="326"/>
      <c r="AP68" s="326"/>
      <c r="AQ68" s="326"/>
      <c r="AR68" s="326"/>
      <c r="AS68" s="326"/>
      <c r="AT68" s="326"/>
      <c r="AU68" s="326"/>
      <c r="AV68" s="326"/>
      <c r="AW68" s="326"/>
      <c r="AX68" s="326"/>
      <c r="AY68" s="326"/>
      <c r="AZ68" s="326"/>
      <c r="BA68" s="326"/>
      <c r="BB68" s="326"/>
      <c r="BC68" s="326"/>
      <c r="BD68" s="326"/>
      <c r="BE68" s="326"/>
      <c r="BF68" s="326"/>
      <c r="BG68" s="326"/>
      <c r="BH68" s="326"/>
      <c r="BI68" s="326"/>
      <c r="BJ68" s="326"/>
      <c r="BK68" s="326"/>
      <c r="BL68" s="326"/>
      <c r="BM68" s="326"/>
      <c r="BN68" s="326"/>
      <c r="BO68" s="326"/>
      <c r="BP68" s="326"/>
      <c r="BQ68" s="326"/>
      <c r="BR68" s="326"/>
      <c r="BS68" s="326"/>
      <c r="BT68" s="326"/>
      <c r="BU68" s="326"/>
      <c r="BV68" s="326"/>
      <c r="BW68" s="326"/>
      <c r="BX68" s="326"/>
      <c r="BY68" s="326"/>
      <c r="BZ68" s="326"/>
      <c r="CA68" s="326"/>
      <c r="CB68" s="326"/>
      <c r="CC68" s="326"/>
      <c r="CD68" s="326"/>
      <c r="CE68" s="326"/>
      <c r="CF68" s="326"/>
      <c r="CG68" s="326"/>
      <c r="CH68" s="326"/>
      <c r="CI68" s="326"/>
      <c r="CJ68" s="326"/>
      <c r="CK68" s="326"/>
      <c r="CL68" s="326"/>
      <c r="CM68" s="326"/>
      <c r="CN68" s="326"/>
      <c r="CO68" s="326"/>
      <c r="CP68" s="326"/>
      <c r="CQ68" s="326"/>
      <c r="CR68" s="326"/>
      <c r="CS68" s="326"/>
    </row>
    <row r="69" spans="2:97" s="289" customFormat="1" ht="51" customHeight="1">
      <c r="B69" s="363">
        <v>66</v>
      </c>
      <c r="C69" s="343">
        <f>IF(B69&lt;=RAROC!$D$20*12,G68,"")</f>
        <v>67.857142857142648</v>
      </c>
      <c r="D69" s="332">
        <f t="shared" si="3"/>
        <v>3.5714285714285716</v>
      </c>
      <c r="E69" s="341">
        <f t="shared" si="5"/>
        <v>1.5023833333333335E-3</v>
      </c>
      <c r="F69" s="331">
        <f t="shared" ref="F69:F132" si="6">IFERROR(C69*E69,0)</f>
        <v>0.10194744047619017</v>
      </c>
      <c r="G69" s="364">
        <f t="shared" si="4"/>
        <v>64.285714285714079</v>
      </c>
      <c r="H69" s="292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  <c r="BL69" s="326"/>
      <c r="BM69" s="326"/>
      <c r="BN69" s="326"/>
      <c r="BO69" s="326"/>
      <c r="BP69" s="326"/>
      <c r="BQ69" s="326"/>
      <c r="BR69" s="326"/>
      <c r="BS69" s="326"/>
      <c r="BT69" s="326"/>
      <c r="BU69" s="326"/>
      <c r="BV69" s="326"/>
      <c r="BW69" s="326"/>
      <c r="BX69" s="326"/>
      <c r="BY69" s="326"/>
      <c r="BZ69" s="326"/>
      <c r="CA69" s="326"/>
      <c r="CB69" s="326"/>
      <c r="CC69" s="326"/>
      <c r="CD69" s="326"/>
      <c r="CE69" s="326"/>
      <c r="CF69" s="326"/>
      <c r="CG69" s="326"/>
      <c r="CH69" s="326"/>
      <c r="CI69" s="326"/>
      <c r="CJ69" s="326"/>
      <c r="CK69" s="326"/>
      <c r="CL69" s="326"/>
      <c r="CM69" s="326"/>
      <c r="CN69" s="326"/>
      <c r="CO69" s="326"/>
      <c r="CP69" s="326"/>
      <c r="CQ69" s="326"/>
      <c r="CR69" s="326"/>
      <c r="CS69" s="326"/>
    </row>
    <row r="70" spans="2:97" s="289" customFormat="1" ht="51" customHeight="1">
      <c r="B70" s="363">
        <v>67</v>
      </c>
      <c r="C70" s="343">
        <f>IF(B70&lt;=RAROC!$D$20*12,G69,"")</f>
        <v>64.285714285714079</v>
      </c>
      <c r="D70" s="332">
        <f t="shared" ref="D70:D133" si="7">IF(D69&lt;C70,D69,C70)</f>
        <v>3.5714285714285716</v>
      </c>
      <c r="E70" s="341">
        <f t="shared" si="5"/>
        <v>1.5023833333333335E-3</v>
      </c>
      <c r="F70" s="331">
        <f t="shared" si="6"/>
        <v>9.6581785714285412E-2</v>
      </c>
      <c r="G70" s="364">
        <f t="shared" si="4"/>
        <v>60.714285714285509</v>
      </c>
      <c r="H70" s="292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26"/>
      <c r="AH70" s="326"/>
      <c r="AI70" s="326"/>
      <c r="AJ70" s="326"/>
      <c r="AK70" s="326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6"/>
      <c r="AW70" s="326"/>
      <c r="AX70" s="326"/>
      <c r="AY70" s="326"/>
      <c r="AZ70" s="326"/>
      <c r="BA70" s="326"/>
      <c r="BB70" s="326"/>
      <c r="BC70" s="326"/>
      <c r="BD70" s="326"/>
      <c r="BE70" s="326"/>
      <c r="BF70" s="326"/>
      <c r="BG70" s="326"/>
      <c r="BH70" s="326"/>
      <c r="BI70" s="326"/>
      <c r="BJ70" s="326"/>
      <c r="BK70" s="326"/>
      <c r="BL70" s="326"/>
      <c r="BM70" s="326"/>
      <c r="BN70" s="326"/>
      <c r="BO70" s="326"/>
      <c r="BP70" s="326"/>
      <c r="BQ70" s="326"/>
      <c r="BR70" s="326"/>
      <c r="BS70" s="326"/>
      <c r="BT70" s="326"/>
      <c r="BU70" s="326"/>
      <c r="BV70" s="326"/>
      <c r="BW70" s="326"/>
      <c r="BX70" s="326"/>
      <c r="BY70" s="326"/>
      <c r="BZ70" s="326"/>
      <c r="CA70" s="326"/>
      <c r="CB70" s="326"/>
      <c r="CC70" s="326"/>
      <c r="CD70" s="326"/>
      <c r="CE70" s="326"/>
      <c r="CF70" s="326"/>
      <c r="CG70" s="326"/>
      <c r="CH70" s="326"/>
      <c r="CI70" s="326"/>
      <c r="CJ70" s="326"/>
      <c r="CK70" s="326"/>
      <c r="CL70" s="326"/>
      <c r="CM70" s="326"/>
      <c r="CN70" s="326"/>
      <c r="CO70" s="326"/>
      <c r="CP70" s="326"/>
      <c r="CQ70" s="326"/>
      <c r="CR70" s="326"/>
      <c r="CS70" s="326"/>
    </row>
    <row r="71" spans="2:97" s="289" customFormat="1" ht="51" customHeight="1">
      <c r="B71" s="363">
        <v>68</v>
      </c>
      <c r="C71" s="343">
        <f>IF(B71&lt;=RAROC!$D$20*12,G70,"")</f>
        <v>60.714285714285509</v>
      </c>
      <c r="D71" s="332">
        <f t="shared" si="7"/>
        <v>3.5714285714285716</v>
      </c>
      <c r="E71" s="341">
        <f t="shared" si="5"/>
        <v>1.5023833333333335E-3</v>
      </c>
      <c r="F71" s="331">
        <f t="shared" si="6"/>
        <v>9.1216130952380653E-2</v>
      </c>
      <c r="G71" s="364">
        <f t="shared" si="4"/>
        <v>57.14285714285694</v>
      </c>
      <c r="H71" s="292"/>
      <c r="J71" s="326"/>
      <c r="K71" s="326"/>
      <c r="L71" s="326"/>
      <c r="M71" s="326"/>
      <c r="N71" s="326"/>
      <c r="O71" s="326"/>
      <c r="P71" s="326"/>
      <c r="Q71" s="326"/>
      <c r="R71" s="326"/>
      <c r="S71" s="326"/>
      <c r="T71" s="326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26"/>
      <c r="AH71" s="326"/>
      <c r="AI71" s="326"/>
      <c r="AJ71" s="326"/>
      <c r="AK71" s="326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6"/>
      <c r="AW71" s="326"/>
      <c r="AX71" s="326"/>
      <c r="AY71" s="326"/>
      <c r="AZ71" s="326"/>
      <c r="BA71" s="326"/>
      <c r="BB71" s="326"/>
      <c r="BC71" s="326"/>
      <c r="BD71" s="326"/>
      <c r="BE71" s="326"/>
      <c r="BF71" s="326"/>
      <c r="BG71" s="326"/>
      <c r="BH71" s="326"/>
      <c r="BI71" s="326"/>
      <c r="BJ71" s="326"/>
      <c r="BK71" s="326"/>
      <c r="BL71" s="326"/>
      <c r="BM71" s="326"/>
      <c r="BN71" s="326"/>
      <c r="BO71" s="326"/>
      <c r="BP71" s="326"/>
      <c r="BQ71" s="326"/>
      <c r="BR71" s="326"/>
      <c r="BS71" s="326"/>
      <c r="BT71" s="326"/>
      <c r="BU71" s="326"/>
      <c r="BV71" s="326"/>
      <c r="BW71" s="326"/>
      <c r="BX71" s="326"/>
      <c r="BY71" s="326"/>
      <c r="BZ71" s="326"/>
      <c r="CA71" s="326"/>
      <c r="CB71" s="326"/>
      <c r="CC71" s="326"/>
      <c r="CD71" s="326"/>
      <c r="CE71" s="326"/>
      <c r="CF71" s="326"/>
      <c r="CG71" s="326"/>
      <c r="CH71" s="326"/>
      <c r="CI71" s="326"/>
      <c r="CJ71" s="326"/>
      <c r="CK71" s="326"/>
      <c r="CL71" s="326"/>
      <c r="CM71" s="326"/>
      <c r="CN71" s="326"/>
      <c r="CO71" s="326"/>
      <c r="CP71" s="326"/>
      <c r="CQ71" s="326"/>
      <c r="CR71" s="326"/>
      <c r="CS71" s="326"/>
    </row>
    <row r="72" spans="2:97" s="289" customFormat="1" ht="51" customHeight="1">
      <c r="B72" s="363">
        <v>69</v>
      </c>
      <c r="C72" s="343">
        <f>IF(B72&lt;=RAROC!$D$20*12,G71,"")</f>
        <v>57.14285714285694</v>
      </c>
      <c r="D72" s="332">
        <f t="shared" si="7"/>
        <v>3.5714285714285716</v>
      </c>
      <c r="E72" s="341">
        <f t="shared" si="5"/>
        <v>1.5023833333333335E-3</v>
      </c>
      <c r="F72" s="331">
        <f t="shared" si="6"/>
        <v>8.5850476190475894E-2</v>
      </c>
      <c r="G72" s="364">
        <f t="shared" si="4"/>
        <v>53.57142857142837</v>
      </c>
      <c r="H72" s="292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26"/>
      <c r="AJ72" s="326"/>
      <c r="AK72" s="326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6"/>
      <c r="AW72" s="326"/>
      <c r="AX72" s="326"/>
      <c r="AY72" s="326"/>
      <c r="AZ72" s="326"/>
      <c r="BA72" s="326"/>
      <c r="BB72" s="326"/>
      <c r="BC72" s="326"/>
      <c r="BD72" s="326"/>
      <c r="BE72" s="326"/>
      <c r="BF72" s="326"/>
      <c r="BG72" s="326"/>
      <c r="BH72" s="326"/>
      <c r="BI72" s="326"/>
      <c r="BJ72" s="326"/>
      <c r="BK72" s="326"/>
      <c r="BL72" s="326"/>
      <c r="BM72" s="326"/>
      <c r="BN72" s="326"/>
      <c r="BO72" s="326"/>
      <c r="BP72" s="326"/>
      <c r="BQ72" s="326"/>
      <c r="BR72" s="326"/>
      <c r="BS72" s="326"/>
      <c r="BT72" s="326"/>
      <c r="BU72" s="326"/>
      <c r="BV72" s="326"/>
      <c r="BW72" s="326"/>
      <c r="BX72" s="326"/>
      <c r="BY72" s="326"/>
      <c r="BZ72" s="326"/>
      <c r="CA72" s="326"/>
      <c r="CB72" s="326"/>
      <c r="CC72" s="326"/>
      <c r="CD72" s="326"/>
      <c r="CE72" s="326"/>
      <c r="CF72" s="326"/>
      <c r="CG72" s="326"/>
      <c r="CH72" s="326"/>
      <c r="CI72" s="326"/>
      <c r="CJ72" s="326"/>
      <c r="CK72" s="326"/>
      <c r="CL72" s="326"/>
      <c r="CM72" s="326"/>
      <c r="CN72" s="326"/>
      <c r="CO72" s="326"/>
      <c r="CP72" s="326"/>
      <c r="CQ72" s="326"/>
      <c r="CR72" s="326"/>
      <c r="CS72" s="326"/>
    </row>
    <row r="73" spans="2:97" s="289" customFormat="1" ht="51" customHeight="1">
      <c r="B73" s="363">
        <v>70</v>
      </c>
      <c r="C73" s="343">
        <f>IF(B73&lt;=RAROC!$D$20*12,G72,"")</f>
        <v>53.57142857142837</v>
      </c>
      <c r="D73" s="332">
        <f t="shared" si="7"/>
        <v>3.5714285714285716</v>
      </c>
      <c r="E73" s="341">
        <f t="shared" si="5"/>
        <v>1.5023833333333335E-3</v>
      </c>
      <c r="F73" s="331">
        <f t="shared" si="6"/>
        <v>8.0484821428571135E-2</v>
      </c>
      <c r="G73" s="364">
        <f t="shared" si="4"/>
        <v>49.999999999999801</v>
      </c>
      <c r="H73" s="292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26"/>
      <c r="AJ73" s="326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  <c r="BK73" s="326"/>
      <c r="BL73" s="326"/>
      <c r="BM73" s="326"/>
      <c r="BN73" s="326"/>
      <c r="BO73" s="326"/>
      <c r="BP73" s="326"/>
      <c r="BQ73" s="326"/>
      <c r="BR73" s="326"/>
      <c r="BS73" s="326"/>
      <c r="BT73" s="326"/>
      <c r="BU73" s="326"/>
      <c r="BV73" s="326"/>
      <c r="BW73" s="326"/>
      <c r="BX73" s="326"/>
      <c r="BY73" s="326"/>
      <c r="BZ73" s="326"/>
      <c r="CA73" s="326"/>
      <c r="CB73" s="326"/>
      <c r="CC73" s="326"/>
      <c r="CD73" s="326"/>
      <c r="CE73" s="326"/>
      <c r="CF73" s="326"/>
      <c r="CG73" s="326"/>
      <c r="CH73" s="326"/>
      <c r="CI73" s="326"/>
      <c r="CJ73" s="326"/>
      <c r="CK73" s="326"/>
      <c r="CL73" s="326"/>
      <c r="CM73" s="326"/>
      <c r="CN73" s="326"/>
      <c r="CO73" s="326"/>
      <c r="CP73" s="326"/>
      <c r="CQ73" s="326"/>
      <c r="CR73" s="326"/>
      <c r="CS73" s="326"/>
    </row>
    <row r="74" spans="2:97" s="289" customFormat="1" ht="51" customHeight="1">
      <c r="B74" s="363">
        <v>71</v>
      </c>
      <c r="C74" s="343">
        <f>IF(B74&lt;=RAROC!$D$20*12,G73,"")</f>
        <v>49.999999999999801</v>
      </c>
      <c r="D74" s="332">
        <f t="shared" si="7"/>
        <v>3.5714285714285716</v>
      </c>
      <c r="E74" s="341">
        <f t="shared" si="5"/>
        <v>1.5023833333333335E-3</v>
      </c>
      <c r="F74" s="331">
        <f t="shared" si="6"/>
        <v>7.5119166666666376E-2</v>
      </c>
      <c r="G74" s="364">
        <f t="shared" si="4"/>
        <v>46.428571428571232</v>
      </c>
      <c r="H74" s="292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26"/>
      <c r="AH74" s="326"/>
      <c r="AI74" s="326"/>
      <c r="AJ74" s="326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6"/>
      <c r="AX74" s="326"/>
      <c r="AY74" s="326"/>
      <c r="AZ74" s="326"/>
      <c r="BA74" s="326"/>
      <c r="BB74" s="326"/>
      <c r="BC74" s="326"/>
      <c r="BD74" s="326"/>
      <c r="BE74" s="326"/>
      <c r="BF74" s="326"/>
      <c r="BG74" s="326"/>
      <c r="BH74" s="326"/>
      <c r="BI74" s="326"/>
      <c r="BJ74" s="326"/>
      <c r="BK74" s="326"/>
      <c r="BL74" s="326"/>
      <c r="BM74" s="326"/>
      <c r="BN74" s="326"/>
      <c r="BO74" s="326"/>
      <c r="BP74" s="326"/>
      <c r="BQ74" s="326"/>
      <c r="BR74" s="326"/>
      <c r="BS74" s="326"/>
      <c r="BT74" s="326"/>
      <c r="BU74" s="326"/>
      <c r="BV74" s="326"/>
      <c r="BW74" s="326"/>
      <c r="BX74" s="326"/>
      <c r="BY74" s="326"/>
      <c r="BZ74" s="326"/>
      <c r="CA74" s="326"/>
      <c r="CB74" s="326"/>
      <c r="CC74" s="326"/>
      <c r="CD74" s="326"/>
      <c r="CE74" s="326"/>
      <c r="CF74" s="326"/>
      <c r="CG74" s="326"/>
      <c r="CH74" s="326"/>
      <c r="CI74" s="326"/>
      <c r="CJ74" s="326"/>
      <c r="CK74" s="326"/>
      <c r="CL74" s="326"/>
      <c r="CM74" s="326"/>
      <c r="CN74" s="326"/>
      <c r="CO74" s="326"/>
      <c r="CP74" s="326"/>
      <c r="CQ74" s="326"/>
      <c r="CR74" s="326"/>
      <c r="CS74" s="326"/>
    </row>
    <row r="75" spans="2:97" s="289" customFormat="1" ht="51" customHeight="1">
      <c r="B75" s="365">
        <v>72</v>
      </c>
      <c r="C75" s="343">
        <f>IF(B75&lt;=RAROC!$D$20*12,G74,"")</f>
        <v>46.428571428571232</v>
      </c>
      <c r="D75" s="332">
        <f t="shared" si="7"/>
        <v>3.5714285714285716</v>
      </c>
      <c r="E75" s="341">
        <f t="shared" si="5"/>
        <v>1.5023833333333335E-3</v>
      </c>
      <c r="F75" s="331">
        <f t="shared" si="6"/>
        <v>6.9753511904761617E-2</v>
      </c>
      <c r="G75" s="364">
        <f t="shared" si="4"/>
        <v>42.857142857142662</v>
      </c>
      <c r="H75" s="323"/>
      <c r="I75" s="324">
        <f>SUM(F64:F75)</f>
        <v>1.1911753571428536</v>
      </c>
      <c r="J75" s="326"/>
      <c r="K75" s="326"/>
      <c r="L75" s="326"/>
      <c r="M75" s="326"/>
      <c r="N75" s="326"/>
      <c r="O75" s="326"/>
      <c r="P75" s="326"/>
      <c r="Q75" s="326"/>
      <c r="R75" s="326"/>
      <c r="S75" s="326"/>
      <c r="T75" s="326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26"/>
      <c r="AH75" s="326"/>
      <c r="AI75" s="326"/>
      <c r="AJ75" s="326"/>
      <c r="AK75" s="326"/>
      <c r="AL75" s="326"/>
      <c r="AM75" s="326"/>
      <c r="AN75" s="326"/>
      <c r="AO75" s="326"/>
      <c r="AP75" s="326"/>
      <c r="AQ75" s="326"/>
      <c r="AR75" s="326"/>
      <c r="AS75" s="326"/>
      <c r="AT75" s="326"/>
      <c r="AU75" s="326"/>
      <c r="AV75" s="326"/>
      <c r="AW75" s="326"/>
      <c r="AX75" s="326"/>
      <c r="AY75" s="326"/>
      <c r="AZ75" s="326"/>
      <c r="BA75" s="326"/>
      <c r="BB75" s="326"/>
      <c r="BC75" s="326"/>
      <c r="BD75" s="326"/>
      <c r="BE75" s="326"/>
      <c r="BF75" s="326"/>
      <c r="BG75" s="326"/>
      <c r="BH75" s="326"/>
      <c r="BI75" s="326"/>
      <c r="BJ75" s="326"/>
      <c r="BK75" s="326"/>
      <c r="BL75" s="326"/>
      <c r="BM75" s="326"/>
      <c r="BN75" s="326"/>
      <c r="BO75" s="326"/>
      <c r="BP75" s="326"/>
      <c r="BQ75" s="326"/>
      <c r="BR75" s="326"/>
      <c r="BS75" s="326"/>
      <c r="BT75" s="326"/>
      <c r="BU75" s="326"/>
      <c r="BV75" s="326"/>
      <c r="BW75" s="326"/>
      <c r="BX75" s="326"/>
      <c r="BY75" s="326"/>
      <c r="BZ75" s="326"/>
      <c r="CA75" s="326"/>
      <c r="CB75" s="326"/>
      <c r="CC75" s="326"/>
      <c r="CD75" s="326"/>
      <c r="CE75" s="326"/>
      <c r="CF75" s="326"/>
      <c r="CG75" s="326"/>
      <c r="CH75" s="326"/>
      <c r="CI75" s="326"/>
      <c r="CJ75" s="326"/>
      <c r="CK75" s="326"/>
      <c r="CL75" s="326"/>
      <c r="CM75" s="326"/>
      <c r="CN75" s="326"/>
      <c r="CO75" s="326"/>
      <c r="CP75" s="326"/>
      <c r="CQ75" s="326"/>
      <c r="CR75" s="326"/>
      <c r="CS75" s="326"/>
    </row>
    <row r="76" spans="2:97" s="289" customFormat="1" ht="51" customHeight="1">
      <c r="B76" s="363">
        <v>73</v>
      </c>
      <c r="C76" s="343">
        <f>IF(B76&lt;=RAROC!$D$20*12,G75,"")</f>
        <v>42.857142857142662</v>
      </c>
      <c r="D76" s="332">
        <f t="shared" si="7"/>
        <v>3.5714285714285716</v>
      </c>
      <c r="E76" s="341">
        <f t="shared" si="5"/>
        <v>1.5023833333333335E-3</v>
      </c>
      <c r="F76" s="331">
        <f t="shared" si="6"/>
        <v>6.4387857142856858E-2</v>
      </c>
      <c r="G76" s="364">
        <f t="shared" si="4"/>
        <v>39.285714285714093</v>
      </c>
      <c r="H76" s="292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26"/>
      <c r="AH76" s="326"/>
      <c r="AI76" s="326"/>
      <c r="AJ76" s="326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  <c r="BK76" s="326"/>
      <c r="BL76" s="326"/>
      <c r="BM76" s="326"/>
      <c r="BN76" s="326"/>
      <c r="BO76" s="326"/>
      <c r="BP76" s="326"/>
      <c r="BQ76" s="326"/>
      <c r="BR76" s="326"/>
      <c r="BS76" s="326"/>
      <c r="BT76" s="326"/>
      <c r="BU76" s="326"/>
      <c r="BV76" s="326"/>
      <c r="BW76" s="326"/>
      <c r="BX76" s="326"/>
      <c r="BY76" s="326"/>
      <c r="BZ76" s="326"/>
      <c r="CA76" s="326"/>
      <c r="CB76" s="326"/>
      <c r="CC76" s="326"/>
      <c r="CD76" s="326"/>
      <c r="CE76" s="326"/>
      <c r="CF76" s="326"/>
      <c r="CG76" s="326"/>
      <c r="CH76" s="326"/>
      <c r="CI76" s="326"/>
      <c r="CJ76" s="326"/>
      <c r="CK76" s="326"/>
      <c r="CL76" s="326"/>
      <c r="CM76" s="326"/>
      <c r="CN76" s="326"/>
      <c r="CO76" s="326"/>
      <c r="CP76" s="326"/>
      <c r="CQ76" s="326"/>
      <c r="CR76" s="326"/>
      <c r="CS76" s="326"/>
    </row>
    <row r="77" spans="2:97" s="289" customFormat="1" ht="51" customHeight="1">
      <c r="B77" s="363">
        <v>74</v>
      </c>
      <c r="C77" s="343">
        <f>IF(B77&lt;=RAROC!$D$20*12,G76,"")</f>
        <v>39.285714285714093</v>
      </c>
      <c r="D77" s="332">
        <f t="shared" si="7"/>
        <v>3.5714285714285716</v>
      </c>
      <c r="E77" s="341">
        <f t="shared" si="5"/>
        <v>1.5023833333333335E-3</v>
      </c>
      <c r="F77" s="331">
        <f t="shared" si="6"/>
        <v>5.9022202380952099E-2</v>
      </c>
      <c r="G77" s="364">
        <f t="shared" si="4"/>
        <v>35.714285714285523</v>
      </c>
      <c r="H77" s="292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26"/>
      <c r="AH77" s="326"/>
      <c r="AI77" s="326"/>
      <c r="AJ77" s="326"/>
      <c r="AK77" s="326"/>
      <c r="AL77" s="326"/>
      <c r="AM77" s="326"/>
      <c r="AN77" s="326"/>
      <c r="AO77" s="326"/>
      <c r="AP77" s="326"/>
      <c r="AQ77" s="326"/>
      <c r="AR77" s="326"/>
      <c r="AS77" s="326"/>
      <c r="AT77" s="326"/>
      <c r="AU77" s="326"/>
      <c r="AV77" s="326"/>
      <c r="AW77" s="326"/>
      <c r="AX77" s="326"/>
      <c r="AY77" s="326"/>
      <c r="AZ77" s="326"/>
      <c r="BA77" s="326"/>
      <c r="BB77" s="326"/>
      <c r="BC77" s="326"/>
      <c r="BD77" s="326"/>
      <c r="BE77" s="326"/>
      <c r="BF77" s="326"/>
      <c r="BG77" s="326"/>
      <c r="BH77" s="326"/>
      <c r="BI77" s="326"/>
      <c r="BJ77" s="326"/>
      <c r="BK77" s="326"/>
      <c r="BL77" s="326"/>
      <c r="BM77" s="326"/>
      <c r="BN77" s="326"/>
      <c r="BO77" s="326"/>
      <c r="BP77" s="326"/>
      <c r="BQ77" s="326"/>
      <c r="BR77" s="326"/>
      <c r="BS77" s="326"/>
      <c r="BT77" s="326"/>
      <c r="BU77" s="326"/>
      <c r="BV77" s="326"/>
      <c r="BW77" s="326"/>
      <c r="BX77" s="326"/>
      <c r="BY77" s="326"/>
      <c r="BZ77" s="326"/>
      <c r="CA77" s="326"/>
      <c r="CB77" s="326"/>
      <c r="CC77" s="326"/>
      <c r="CD77" s="326"/>
      <c r="CE77" s="326"/>
      <c r="CF77" s="326"/>
      <c r="CG77" s="326"/>
      <c r="CH77" s="326"/>
      <c r="CI77" s="326"/>
      <c r="CJ77" s="326"/>
      <c r="CK77" s="326"/>
      <c r="CL77" s="326"/>
      <c r="CM77" s="326"/>
      <c r="CN77" s="326"/>
      <c r="CO77" s="326"/>
      <c r="CP77" s="326"/>
      <c r="CQ77" s="326"/>
      <c r="CR77" s="326"/>
      <c r="CS77" s="326"/>
    </row>
    <row r="78" spans="2:97" s="289" customFormat="1" ht="51" customHeight="1">
      <c r="B78" s="363">
        <v>75</v>
      </c>
      <c r="C78" s="343">
        <f>IF(B78&lt;=RAROC!$D$20*12,G77,"")</f>
        <v>35.714285714285523</v>
      </c>
      <c r="D78" s="332">
        <f t="shared" si="7"/>
        <v>3.5714285714285716</v>
      </c>
      <c r="E78" s="341">
        <f t="shared" si="5"/>
        <v>1.5023833333333335E-3</v>
      </c>
      <c r="F78" s="331">
        <f t="shared" si="6"/>
        <v>5.365654761904734E-2</v>
      </c>
      <c r="G78" s="364">
        <f t="shared" si="4"/>
        <v>32.142857142856954</v>
      </c>
      <c r="H78" s="292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26"/>
      <c r="AH78" s="326"/>
      <c r="AI78" s="326"/>
      <c r="AJ78" s="326"/>
      <c r="AK78" s="326"/>
      <c r="AL78" s="326"/>
      <c r="AM78" s="326"/>
      <c r="AN78" s="326"/>
      <c r="AO78" s="326"/>
      <c r="AP78" s="326"/>
      <c r="AQ78" s="326"/>
      <c r="AR78" s="326"/>
      <c r="AS78" s="326"/>
      <c r="AT78" s="326"/>
      <c r="AU78" s="326"/>
      <c r="AV78" s="326"/>
      <c r="AW78" s="326"/>
      <c r="AX78" s="326"/>
      <c r="AY78" s="326"/>
      <c r="AZ78" s="326"/>
      <c r="BA78" s="326"/>
      <c r="BB78" s="326"/>
      <c r="BC78" s="326"/>
      <c r="BD78" s="326"/>
      <c r="BE78" s="326"/>
      <c r="BF78" s="326"/>
      <c r="BG78" s="326"/>
      <c r="BH78" s="326"/>
      <c r="BI78" s="326"/>
      <c r="BJ78" s="326"/>
      <c r="BK78" s="326"/>
      <c r="BL78" s="326"/>
      <c r="BM78" s="326"/>
      <c r="BN78" s="326"/>
      <c r="BO78" s="326"/>
      <c r="BP78" s="326"/>
      <c r="BQ78" s="326"/>
      <c r="BR78" s="326"/>
      <c r="BS78" s="326"/>
      <c r="BT78" s="326"/>
      <c r="BU78" s="326"/>
      <c r="BV78" s="326"/>
      <c r="BW78" s="326"/>
      <c r="BX78" s="326"/>
      <c r="BY78" s="326"/>
      <c r="BZ78" s="326"/>
      <c r="CA78" s="326"/>
      <c r="CB78" s="326"/>
      <c r="CC78" s="326"/>
      <c r="CD78" s="326"/>
      <c r="CE78" s="326"/>
      <c r="CF78" s="326"/>
      <c r="CG78" s="326"/>
      <c r="CH78" s="326"/>
      <c r="CI78" s="326"/>
      <c r="CJ78" s="326"/>
      <c r="CK78" s="326"/>
      <c r="CL78" s="326"/>
      <c r="CM78" s="326"/>
      <c r="CN78" s="326"/>
      <c r="CO78" s="326"/>
      <c r="CP78" s="326"/>
      <c r="CQ78" s="326"/>
      <c r="CR78" s="326"/>
      <c r="CS78" s="326"/>
    </row>
    <row r="79" spans="2:97" s="289" customFormat="1" ht="51" customHeight="1">
      <c r="B79" s="363">
        <v>76</v>
      </c>
      <c r="C79" s="343">
        <f>IF(B79&lt;=RAROC!$D$20*12,G78,"")</f>
        <v>32.142857142856954</v>
      </c>
      <c r="D79" s="332">
        <f t="shared" si="7"/>
        <v>3.5714285714285716</v>
      </c>
      <c r="E79" s="341">
        <f t="shared" si="5"/>
        <v>1.5023833333333335E-3</v>
      </c>
      <c r="F79" s="331">
        <f t="shared" si="6"/>
        <v>4.8290892857142581E-2</v>
      </c>
      <c r="G79" s="364">
        <f t="shared" si="4"/>
        <v>28.571428571428381</v>
      </c>
      <c r="H79" s="292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6"/>
      <c r="AX79" s="326"/>
      <c r="AY79" s="326"/>
      <c r="AZ79" s="326"/>
      <c r="BA79" s="326"/>
      <c r="BB79" s="326"/>
      <c r="BC79" s="326"/>
      <c r="BD79" s="326"/>
      <c r="BE79" s="326"/>
      <c r="BF79" s="326"/>
      <c r="BG79" s="326"/>
      <c r="BH79" s="326"/>
      <c r="BI79" s="326"/>
      <c r="BJ79" s="326"/>
      <c r="BK79" s="326"/>
      <c r="BL79" s="326"/>
      <c r="BM79" s="326"/>
      <c r="BN79" s="326"/>
      <c r="BO79" s="326"/>
      <c r="BP79" s="326"/>
      <c r="BQ79" s="326"/>
      <c r="BR79" s="326"/>
      <c r="BS79" s="326"/>
      <c r="BT79" s="326"/>
      <c r="BU79" s="326"/>
      <c r="BV79" s="326"/>
      <c r="BW79" s="326"/>
      <c r="BX79" s="326"/>
      <c r="BY79" s="326"/>
      <c r="BZ79" s="326"/>
      <c r="CA79" s="326"/>
      <c r="CB79" s="326"/>
      <c r="CC79" s="326"/>
      <c r="CD79" s="326"/>
      <c r="CE79" s="326"/>
      <c r="CF79" s="326"/>
      <c r="CG79" s="326"/>
      <c r="CH79" s="326"/>
      <c r="CI79" s="326"/>
      <c r="CJ79" s="326"/>
      <c r="CK79" s="326"/>
      <c r="CL79" s="326"/>
      <c r="CM79" s="326"/>
      <c r="CN79" s="326"/>
      <c r="CO79" s="326"/>
      <c r="CP79" s="326"/>
      <c r="CQ79" s="326"/>
      <c r="CR79" s="326"/>
      <c r="CS79" s="326"/>
    </row>
    <row r="80" spans="2:97" s="289" customFormat="1" ht="51" customHeight="1">
      <c r="B80" s="363">
        <v>77</v>
      </c>
      <c r="C80" s="343">
        <f>IF(B80&lt;=RAROC!$D$20*12,G79,"")</f>
        <v>28.571428571428381</v>
      </c>
      <c r="D80" s="332">
        <f t="shared" si="7"/>
        <v>3.5714285714285716</v>
      </c>
      <c r="E80" s="341">
        <f t="shared" si="5"/>
        <v>1.5023833333333335E-3</v>
      </c>
      <c r="F80" s="331">
        <f t="shared" si="6"/>
        <v>4.2925238095237815E-2</v>
      </c>
      <c r="G80" s="364">
        <f t="shared" si="4"/>
        <v>24.999999999999808</v>
      </c>
      <c r="H80" s="292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26"/>
      <c r="AH80" s="326"/>
      <c r="AI80" s="326"/>
      <c r="AJ80" s="326"/>
      <c r="AK80" s="326"/>
      <c r="AL80" s="326"/>
      <c r="AM80" s="326"/>
      <c r="AN80" s="326"/>
      <c r="AO80" s="326"/>
      <c r="AP80" s="326"/>
      <c r="AQ80" s="326"/>
      <c r="AR80" s="326"/>
      <c r="AS80" s="326"/>
      <c r="AT80" s="326"/>
      <c r="AU80" s="326"/>
      <c r="AV80" s="326"/>
      <c r="AW80" s="326"/>
      <c r="AX80" s="326"/>
      <c r="AY80" s="326"/>
      <c r="AZ80" s="326"/>
      <c r="BA80" s="326"/>
      <c r="BB80" s="326"/>
      <c r="BC80" s="326"/>
      <c r="BD80" s="326"/>
      <c r="BE80" s="326"/>
      <c r="BF80" s="326"/>
      <c r="BG80" s="326"/>
      <c r="BH80" s="326"/>
      <c r="BI80" s="326"/>
      <c r="BJ80" s="326"/>
      <c r="BK80" s="326"/>
      <c r="BL80" s="326"/>
      <c r="BM80" s="326"/>
      <c r="BN80" s="326"/>
      <c r="BO80" s="326"/>
      <c r="BP80" s="326"/>
      <c r="BQ80" s="326"/>
      <c r="BR80" s="326"/>
      <c r="BS80" s="326"/>
      <c r="BT80" s="326"/>
      <c r="BU80" s="326"/>
      <c r="BV80" s="326"/>
      <c r="BW80" s="326"/>
      <c r="BX80" s="326"/>
      <c r="BY80" s="326"/>
      <c r="BZ80" s="326"/>
      <c r="CA80" s="326"/>
      <c r="CB80" s="326"/>
      <c r="CC80" s="326"/>
      <c r="CD80" s="326"/>
      <c r="CE80" s="326"/>
      <c r="CF80" s="326"/>
      <c r="CG80" s="326"/>
      <c r="CH80" s="326"/>
      <c r="CI80" s="326"/>
      <c r="CJ80" s="326"/>
      <c r="CK80" s="326"/>
      <c r="CL80" s="326"/>
      <c r="CM80" s="326"/>
      <c r="CN80" s="326"/>
      <c r="CO80" s="326"/>
      <c r="CP80" s="326"/>
      <c r="CQ80" s="326"/>
      <c r="CR80" s="326"/>
      <c r="CS80" s="326"/>
    </row>
    <row r="81" spans="2:97" s="289" customFormat="1" ht="51" customHeight="1">
      <c r="B81" s="363">
        <v>78</v>
      </c>
      <c r="C81" s="343">
        <f>IF(B81&lt;=RAROC!$D$20*12,G80,"")</f>
        <v>24.999999999999808</v>
      </c>
      <c r="D81" s="332">
        <f t="shared" si="7"/>
        <v>3.5714285714285716</v>
      </c>
      <c r="E81" s="341">
        <f t="shared" si="5"/>
        <v>1.5023833333333335E-3</v>
      </c>
      <c r="F81" s="331">
        <f t="shared" si="6"/>
        <v>3.7559583333333049E-2</v>
      </c>
      <c r="G81" s="364">
        <f t="shared" si="4"/>
        <v>21.428571428571235</v>
      </c>
      <c r="H81" s="292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26"/>
      <c r="AH81" s="326"/>
      <c r="AI81" s="326"/>
      <c r="AJ81" s="326"/>
      <c r="AK81" s="326"/>
      <c r="AL81" s="326"/>
      <c r="AM81" s="326"/>
      <c r="AN81" s="326"/>
      <c r="AO81" s="326"/>
      <c r="AP81" s="326"/>
      <c r="AQ81" s="326"/>
      <c r="AR81" s="326"/>
      <c r="AS81" s="326"/>
      <c r="AT81" s="326"/>
      <c r="AU81" s="326"/>
      <c r="AV81" s="326"/>
      <c r="AW81" s="326"/>
      <c r="AX81" s="326"/>
      <c r="AY81" s="326"/>
      <c r="AZ81" s="326"/>
      <c r="BA81" s="326"/>
      <c r="BB81" s="326"/>
      <c r="BC81" s="326"/>
      <c r="BD81" s="326"/>
      <c r="BE81" s="326"/>
      <c r="BF81" s="326"/>
      <c r="BG81" s="326"/>
      <c r="BH81" s="326"/>
      <c r="BI81" s="326"/>
      <c r="BJ81" s="326"/>
      <c r="BK81" s="326"/>
      <c r="BL81" s="326"/>
      <c r="BM81" s="326"/>
      <c r="BN81" s="326"/>
      <c r="BO81" s="326"/>
      <c r="BP81" s="326"/>
      <c r="BQ81" s="326"/>
      <c r="BR81" s="326"/>
      <c r="BS81" s="326"/>
      <c r="BT81" s="326"/>
      <c r="BU81" s="326"/>
      <c r="BV81" s="326"/>
      <c r="BW81" s="326"/>
      <c r="BX81" s="326"/>
      <c r="BY81" s="326"/>
      <c r="BZ81" s="326"/>
      <c r="CA81" s="326"/>
      <c r="CB81" s="326"/>
      <c r="CC81" s="326"/>
      <c r="CD81" s="326"/>
      <c r="CE81" s="326"/>
      <c r="CF81" s="326"/>
      <c r="CG81" s="326"/>
      <c r="CH81" s="326"/>
      <c r="CI81" s="326"/>
      <c r="CJ81" s="326"/>
      <c r="CK81" s="326"/>
      <c r="CL81" s="326"/>
      <c r="CM81" s="326"/>
      <c r="CN81" s="326"/>
      <c r="CO81" s="326"/>
      <c r="CP81" s="326"/>
      <c r="CQ81" s="326"/>
      <c r="CR81" s="326"/>
      <c r="CS81" s="326"/>
    </row>
    <row r="82" spans="2:97" s="289" customFormat="1" ht="51" customHeight="1">
      <c r="B82" s="363">
        <v>79</v>
      </c>
      <c r="C82" s="343">
        <f>IF(B82&lt;=RAROC!$D$20*12,G81,"")</f>
        <v>21.428571428571235</v>
      </c>
      <c r="D82" s="332">
        <f t="shared" si="7"/>
        <v>3.5714285714285716</v>
      </c>
      <c r="E82" s="341">
        <f t="shared" si="5"/>
        <v>1.5023833333333335E-3</v>
      </c>
      <c r="F82" s="331">
        <f t="shared" si="6"/>
        <v>3.2193928571428283E-2</v>
      </c>
      <c r="G82" s="364">
        <f t="shared" si="4"/>
        <v>17.857142857142662</v>
      </c>
      <c r="H82" s="292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6"/>
      <c r="AI82" s="326"/>
      <c r="AJ82" s="326"/>
      <c r="AK82" s="326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6"/>
      <c r="AX82" s="326"/>
      <c r="AY82" s="326"/>
      <c r="AZ82" s="326"/>
      <c r="BA82" s="326"/>
      <c r="BB82" s="326"/>
      <c r="BC82" s="326"/>
      <c r="BD82" s="326"/>
      <c r="BE82" s="326"/>
      <c r="BF82" s="326"/>
      <c r="BG82" s="326"/>
      <c r="BH82" s="326"/>
      <c r="BI82" s="326"/>
      <c r="BJ82" s="326"/>
      <c r="BK82" s="326"/>
      <c r="BL82" s="326"/>
      <c r="BM82" s="326"/>
      <c r="BN82" s="326"/>
      <c r="BO82" s="326"/>
      <c r="BP82" s="326"/>
      <c r="BQ82" s="326"/>
      <c r="BR82" s="326"/>
      <c r="BS82" s="326"/>
      <c r="BT82" s="326"/>
      <c r="BU82" s="326"/>
      <c r="BV82" s="326"/>
      <c r="BW82" s="326"/>
      <c r="BX82" s="326"/>
      <c r="BY82" s="326"/>
      <c r="BZ82" s="326"/>
      <c r="CA82" s="326"/>
      <c r="CB82" s="326"/>
      <c r="CC82" s="326"/>
      <c r="CD82" s="326"/>
      <c r="CE82" s="326"/>
      <c r="CF82" s="326"/>
      <c r="CG82" s="326"/>
      <c r="CH82" s="326"/>
      <c r="CI82" s="326"/>
      <c r="CJ82" s="326"/>
      <c r="CK82" s="326"/>
      <c r="CL82" s="326"/>
      <c r="CM82" s="326"/>
      <c r="CN82" s="326"/>
      <c r="CO82" s="326"/>
      <c r="CP82" s="326"/>
      <c r="CQ82" s="326"/>
      <c r="CR82" s="326"/>
      <c r="CS82" s="326"/>
    </row>
    <row r="83" spans="2:97" s="289" customFormat="1" ht="51" customHeight="1">
      <c r="B83" s="363">
        <v>80</v>
      </c>
      <c r="C83" s="343">
        <f>IF(B83&lt;=RAROC!$D$20*12,G82,"")</f>
        <v>17.857142857142662</v>
      </c>
      <c r="D83" s="332">
        <f t="shared" si="7"/>
        <v>3.5714285714285716</v>
      </c>
      <c r="E83" s="341">
        <f t="shared" si="5"/>
        <v>1.5023833333333335E-3</v>
      </c>
      <c r="F83" s="331">
        <f t="shared" si="6"/>
        <v>2.6828273809523521E-2</v>
      </c>
      <c r="G83" s="364">
        <f t="shared" si="4"/>
        <v>14.285714285714091</v>
      </c>
      <c r="H83" s="292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26"/>
      <c r="AB83" s="326"/>
      <c r="AC83" s="326"/>
      <c r="AD83" s="326"/>
      <c r="AE83" s="326"/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6"/>
      <c r="BF83" s="326"/>
      <c r="BG83" s="326"/>
      <c r="BH83" s="326"/>
      <c r="BI83" s="326"/>
      <c r="BJ83" s="326"/>
      <c r="BK83" s="326"/>
      <c r="BL83" s="326"/>
      <c r="BM83" s="326"/>
      <c r="BN83" s="326"/>
      <c r="BO83" s="326"/>
      <c r="BP83" s="326"/>
      <c r="BQ83" s="326"/>
      <c r="BR83" s="326"/>
      <c r="BS83" s="326"/>
      <c r="BT83" s="326"/>
      <c r="BU83" s="326"/>
      <c r="BV83" s="326"/>
      <c r="BW83" s="326"/>
      <c r="BX83" s="326"/>
      <c r="BY83" s="326"/>
      <c r="BZ83" s="326"/>
      <c r="CA83" s="326"/>
      <c r="CB83" s="326"/>
      <c r="CC83" s="326"/>
      <c r="CD83" s="326"/>
      <c r="CE83" s="326"/>
      <c r="CF83" s="326"/>
      <c r="CG83" s="326"/>
      <c r="CH83" s="326"/>
      <c r="CI83" s="326"/>
      <c r="CJ83" s="326"/>
      <c r="CK83" s="326"/>
      <c r="CL83" s="326"/>
      <c r="CM83" s="326"/>
      <c r="CN83" s="326"/>
      <c r="CO83" s="326"/>
      <c r="CP83" s="326"/>
      <c r="CQ83" s="326"/>
      <c r="CR83" s="326"/>
      <c r="CS83" s="326"/>
    </row>
    <row r="84" spans="2:97" s="289" customFormat="1" ht="51" customHeight="1">
      <c r="B84" s="363">
        <v>81</v>
      </c>
      <c r="C84" s="343">
        <f>IF(B84&lt;=RAROC!$D$20*12,G83,"")</f>
        <v>14.285714285714091</v>
      </c>
      <c r="D84" s="332">
        <f t="shared" si="7"/>
        <v>3.5714285714285716</v>
      </c>
      <c r="E84" s="341">
        <f t="shared" si="5"/>
        <v>1.5023833333333335E-3</v>
      </c>
      <c r="F84" s="331">
        <f t="shared" si="6"/>
        <v>2.1462619047618758E-2</v>
      </c>
      <c r="G84" s="364">
        <f t="shared" si="4"/>
        <v>10.71428571428552</v>
      </c>
      <c r="H84" s="292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  <c r="AA84" s="326"/>
      <c r="AB84" s="326"/>
      <c r="AC84" s="326"/>
      <c r="AD84" s="326"/>
      <c r="AE84" s="326"/>
      <c r="AF84" s="326"/>
      <c r="AG84" s="326"/>
      <c r="AH84" s="326"/>
      <c r="AI84" s="326"/>
      <c r="AJ84" s="326"/>
      <c r="AK84" s="326"/>
      <c r="AL84" s="326"/>
      <c r="AM84" s="326"/>
      <c r="AN84" s="326"/>
      <c r="AO84" s="326"/>
      <c r="AP84" s="326"/>
      <c r="AQ84" s="326"/>
      <c r="AR84" s="326"/>
      <c r="AS84" s="326"/>
      <c r="AT84" s="326"/>
      <c r="AU84" s="326"/>
      <c r="AV84" s="326"/>
      <c r="AW84" s="326"/>
      <c r="AX84" s="326"/>
      <c r="AY84" s="326"/>
      <c r="AZ84" s="326"/>
      <c r="BA84" s="326"/>
      <c r="BB84" s="326"/>
      <c r="BC84" s="326"/>
      <c r="BD84" s="326"/>
      <c r="BE84" s="326"/>
      <c r="BF84" s="326"/>
      <c r="BG84" s="326"/>
      <c r="BH84" s="326"/>
      <c r="BI84" s="326"/>
      <c r="BJ84" s="326"/>
      <c r="BK84" s="326"/>
      <c r="BL84" s="326"/>
      <c r="BM84" s="326"/>
      <c r="BN84" s="326"/>
      <c r="BO84" s="326"/>
      <c r="BP84" s="326"/>
      <c r="BQ84" s="326"/>
      <c r="BR84" s="326"/>
      <c r="BS84" s="326"/>
      <c r="BT84" s="326"/>
      <c r="BU84" s="326"/>
      <c r="BV84" s="326"/>
      <c r="BW84" s="326"/>
      <c r="BX84" s="326"/>
      <c r="BY84" s="326"/>
      <c r="BZ84" s="326"/>
      <c r="CA84" s="326"/>
      <c r="CB84" s="326"/>
      <c r="CC84" s="326"/>
      <c r="CD84" s="326"/>
      <c r="CE84" s="326"/>
      <c r="CF84" s="326"/>
      <c r="CG84" s="326"/>
      <c r="CH84" s="326"/>
      <c r="CI84" s="326"/>
      <c r="CJ84" s="326"/>
      <c r="CK84" s="326"/>
      <c r="CL84" s="326"/>
      <c r="CM84" s="326"/>
      <c r="CN84" s="326"/>
      <c r="CO84" s="326"/>
      <c r="CP84" s="326"/>
      <c r="CQ84" s="326"/>
      <c r="CR84" s="326"/>
      <c r="CS84" s="326"/>
    </row>
    <row r="85" spans="2:97" s="289" customFormat="1" ht="51" customHeight="1">
      <c r="B85" s="363">
        <v>82</v>
      </c>
      <c r="C85" s="343">
        <f>IF(B85&lt;=RAROC!$D$20*12,G84,"")</f>
        <v>10.71428571428552</v>
      </c>
      <c r="D85" s="332">
        <f t="shared" si="7"/>
        <v>3.5714285714285716</v>
      </c>
      <c r="E85" s="341">
        <f t="shared" si="5"/>
        <v>1.5023833333333335E-3</v>
      </c>
      <c r="F85" s="331">
        <f t="shared" si="6"/>
        <v>1.6096964285713996E-2</v>
      </c>
      <c r="G85" s="364">
        <f t="shared" si="4"/>
        <v>7.1428571428569487</v>
      </c>
      <c r="H85" s="292"/>
      <c r="J85" s="326"/>
      <c r="K85" s="326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6"/>
      <c r="W85" s="326"/>
      <c r="X85" s="326"/>
      <c r="Y85" s="326"/>
      <c r="Z85" s="326"/>
      <c r="AA85" s="326"/>
      <c r="AB85" s="326"/>
      <c r="AC85" s="326"/>
      <c r="AD85" s="326"/>
      <c r="AE85" s="326"/>
      <c r="AF85" s="326"/>
      <c r="AG85" s="326"/>
      <c r="AH85" s="326"/>
      <c r="AI85" s="326"/>
      <c r="AJ85" s="326"/>
      <c r="AK85" s="326"/>
      <c r="AL85" s="326"/>
      <c r="AM85" s="326"/>
      <c r="AN85" s="326"/>
      <c r="AO85" s="326"/>
      <c r="AP85" s="326"/>
      <c r="AQ85" s="326"/>
      <c r="AR85" s="326"/>
      <c r="AS85" s="326"/>
      <c r="AT85" s="326"/>
      <c r="AU85" s="326"/>
      <c r="AV85" s="326"/>
      <c r="AW85" s="326"/>
      <c r="AX85" s="326"/>
      <c r="AY85" s="326"/>
      <c r="AZ85" s="326"/>
      <c r="BA85" s="326"/>
      <c r="BB85" s="326"/>
      <c r="BC85" s="326"/>
      <c r="BD85" s="326"/>
      <c r="BE85" s="326"/>
      <c r="BF85" s="326"/>
      <c r="BG85" s="326"/>
      <c r="BH85" s="326"/>
      <c r="BI85" s="326"/>
      <c r="BJ85" s="326"/>
      <c r="BK85" s="326"/>
      <c r="BL85" s="326"/>
      <c r="BM85" s="326"/>
      <c r="BN85" s="326"/>
      <c r="BO85" s="326"/>
      <c r="BP85" s="326"/>
      <c r="BQ85" s="326"/>
      <c r="BR85" s="326"/>
      <c r="BS85" s="326"/>
      <c r="BT85" s="326"/>
      <c r="BU85" s="326"/>
      <c r="BV85" s="326"/>
      <c r="BW85" s="326"/>
      <c r="BX85" s="326"/>
      <c r="BY85" s="326"/>
      <c r="BZ85" s="326"/>
      <c r="CA85" s="326"/>
      <c r="CB85" s="326"/>
      <c r="CC85" s="326"/>
      <c r="CD85" s="326"/>
      <c r="CE85" s="326"/>
      <c r="CF85" s="326"/>
      <c r="CG85" s="326"/>
      <c r="CH85" s="326"/>
      <c r="CI85" s="326"/>
      <c r="CJ85" s="326"/>
      <c r="CK85" s="326"/>
      <c r="CL85" s="326"/>
      <c r="CM85" s="326"/>
      <c r="CN85" s="326"/>
      <c r="CO85" s="326"/>
      <c r="CP85" s="326"/>
      <c r="CQ85" s="326"/>
      <c r="CR85" s="326"/>
      <c r="CS85" s="326"/>
    </row>
    <row r="86" spans="2:97" s="289" customFormat="1" ht="51" customHeight="1">
      <c r="B86" s="363">
        <v>83</v>
      </c>
      <c r="C86" s="343">
        <f>IF(B86&lt;=RAROC!$D$20*12,G85,"")</f>
        <v>7.1428571428569487</v>
      </c>
      <c r="D86" s="332">
        <f t="shared" si="7"/>
        <v>3.5714285714285716</v>
      </c>
      <c r="E86" s="341">
        <f t="shared" si="5"/>
        <v>1.5023833333333335E-3</v>
      </c>
      <c r="F86" s="331">
        <f t="shared" si="6"/>
        <v>1.0731309523809233E-2</v>
      </c>
      <c r="G86" s="364">
        <f t="shared" si="4"/>
        <v>3.5714285714283771</v>
      </c>
      <c r="H86" s="292"/>
      <c r="J86" s="326"/>
      <c r="K86" s="326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6"/>
      <c r="W86" s="326"/>
      <c r="X86" s="326"/>
      <c r="Y86" s="326"/>
      <c r="Z86" s="326"/>
      <c r="AA86" s="326"/>
      <c r="AB86" s="326"/>
      <c r="AC86" s="326"/>
      <c r="AD86" s="326"/>
      <c r="AE86" s="326"/>
      <c r="AF86" s="326"/>
      <c r="AG86" s="326"/>
      <c r="AH86" s="326"/>
      <c r="AI86" s="326"/>
      <c r="AJ86" s="326"/>
      <c r="AK86" s="326"/>
      <c r="AL86" s="326"/>
      <c r="AM86" s="326"/>
      <c r="AN86" s="326"/>
      <c r="AO86" s="326"/>
      <c r="AP86" s="326"/>
      <c r="AQ86" s="326"/>
      <c r="AR86" s="326"/>
      <c r="AS86" s="326"/>
      <c r="AT86" s="326"/>
      <c r="AU86" s="326"/>
      <c r="AV86" s="326"/>
      <c r="AW86" s="326"/>
      <c r="AX86" s="326"/>
      <c r="AY86" s="326"/>
      <c r="AZ86" s="326"/>
      <c r="BA86" s="326"/>
      <c r="BB86" s="326"/>
      <c r="BC86" s="326"/>
      <c r="BD86" s="326"/>
      <c r="BE86" s="326"/>
      <c r="BF86" s="326"/>
      <c r="BG86" s="326"/>
      <c r="BH86" s="326"/>
      <c r="BI86" s="326"/>
      <c r="BJ86" s="326"/>
      <c r="BK86" s="326"/>
      <c r="BL86" s="326"/>
      <c r="BM86" s="326"/>
      <c r="BN86" s="326"/>
      <c r="BO86" s="326"/>
      <c r="BP86" s="326"/>
      <c r="BQ86" s="326"/>
      <c r="BR86" s="326"/>
      <c r="BS86" s="326"/>
      <c r="BT86" s="326"/>
      <c r="BU86" s="326"/>
      <c r="BV86" s="326"/>
      <c r="BW86" s="326"/>
      <c r="BX86" s="326"/>
      <c r="BY86" s="326"/>
      <c r="BZ86" s="326"/>
      <c r="CA86" s="326"/>
      <c r="CB86" s="326"/>
      <c r="CC86" s="326"/>
      <c r="CD86" s="326"/>
      <c r="CE86" s="326"/>
      <c r="CF86" s="326"/>
      <c r="CG86" s="326"/>
      <c r="CH86" s="326"/>
      <c r="CI86" s="326"/>
      <c r="CJ86" s="326"/>
      <c r="CK86" s="326"/>
      <c r="CL86" s="326"/>
      <c r="CM86" s="326"/>
      <c r="CN86" s="326"/>
      <c r="CO86" s="326"/>
      <c r="CP86" s="326"/>
      <c r="CQ86" s="326"/>
      <c r="CR86" s="326"/>
      <c r="CS86" s="326"/>
    </row>
    <row r="87" spans="2:97" s="289" customFormat="1" ht="51" customHeight="1">
      <c r="B87" s="365">
        <v>84</v>
      </c>
      <c r="C87" s="343">
        <f>IF(B87&lt;=RAROC!$D$20*12,G86,"")</f>
        <v>3.5714285714283771</v>
      </c>
      <c r="D87" s="332">
        <f t="shared" si="7"/>
        <v>3.5714285714283771</v>
      </c>
      <c r="E87" s="341">
        <f t="shared" si="5"/>
        <v>1.5023833333333335E-3</v>
      </c>
      <c r="F87" s="331">
        <f t="shared" si="6"/>
        <v>5.365654761904471E-3</v>
      </c>
      <c r="G87" s="364">
        <f t="shared" si="4"/>
        <v>0</v>
      </c>
      <c r="H87" s="323"/>
      <c r="I87" s="324">
        <f>SUM(F76:F87)</f>
        <v>0.41852107142856798</v>
      </c>
      <c r="J87" s="326"/>
      <c r="K87" s="326"/>
      <c r="L87" s="326"/>
      <c r="M87" s="326"/>
      <c r="N87" s="326"/>
      <c r="O87" s="326"/>
      <c r="P87" s="326"/>
      <c r="Q87" s="326"/>
      <c r="R87" s="326"/>
      <c r="S87" s="326"/>
      <c r="T87" s="326"/>
      <c r="U87" s="326"/>
      <c r="V87" s="326"/>
      <c r="W87" s="326"/>
      <c r="X87" s="326"/>
      <c r="Y87" s="326"/>
      <c r="Z87" s="326"/>
      <c r="AA87" s="326"/>
      <c r="AB87" s="326"/>
      <c r="AC87" s="326"/>
      <c r="AD87" s="326"/>
      <c r="AE87" s="326"/>
      <c r="AF87" s="326"/>
      <c r="AG87" s="326"/>
      <c r="AH87" s="326"/>
      <c r="AI87" s="326"/>
      <c r="AJ87" s="326"/>
      <c r="AK87" s="326"/>
      <c r="AL87" s="326"/>
      <c r="AM87" s="326"/>
      <c r="AN87" s="326"/>
      <c r="AO87" s="326"/>
      <c r="AP87" s="326"/>
      <c r="AQ87" s="326"/>
      <c r="AR87" s="326"/>
      <c r="AS87" s="326"/>
      <c r="AT87" s="326"/>
      <c r="AU87" s="326"/>
      <c r="AV87" s="326"/>
      <c r="AW87" s="326"/>
      <c r="AX87" s="326"/>
      <c r="AY87" s="326"/>
      <c r="AZ87" s="326"/>
      <c r="BA87" s="326"/>
      <c r="BB87" s="326"/>
      <c r="BC87" s="326"/>
      <c r="BD87" s="326"/>
      <c r="BE87" s="326"/>
      <c r="BF87" s="326"/>
      <c r="BG87" s="326"/>
      <c r="BH87" s="326"/>
      <c r="BI87" s="326"/>
      <c r="BJ87" s="326"/>
      <c r="BK87" s="326"/>
      <c r="BL87" s="326"/>
      <c r="BM87" s="326"/>
      <c r="BN87" s="326"/>
      <c r="BO87" s="326"/>
      <c r="BP87" s="326"/>
      <c r="BQ87" s="326"/>
      <c r="BR87" s="326"/>
      <c r="BS87" s="326"/>
      <c r="BT87" s="326"/>
      <c r="BU87" s="326"/>
      <c r="BV87" s="326"/>
      <c r="BW87" s="326"/>
      <c r="BX87" s="326"/>
      <c r="BY87" s="326"/>
      <c r="BZ87" s="326"/>
      <c r="CA87" s="326"/>
      <c r="CB87" s="326"/>
      <c r="CC87" s="326"/>
      <c r="CD87" s="326"/>
      <c r="CE87" s="326"/>
      <c r="CF87" s="326"/>
      <c r="CG87" s="326"/>
      <c r="CH87" s="326"/>
      <c r="CI87" s="326"/>
      <c r="CJ87" s="326"/>
      <c r="CK87" s="326"/>
      <c r="CL87" s="326"/>
      <c r="CM87" s="326"/>
      <c r="CN87" s="326"/>
      <c r="CO87" s="326"/>
      <c r="CP87" s="326"/>
      <c r="CQ87" s="326"/>
      <c r="CR87" s="326"/>
      <c r="CS87" s="326"/>
    </row>
    <row r="88" spans="2:97" s="289" customFormat="1" ht="51" customHeight="1">
      <c r="B88" s="363">
        <v>85</v>
      </c>
      <c r="C88" s="343" t="str">
        <f>IF(B88&lt;=RAROC!$D$20*12,G87,"")</f>
        <v/>
      </c>
      <c r="D88" s="332">
        <f t="shared" si="7"/>
        <v>3.5714285714283771</v>
      </c>
      <c r="E88" s="341">
        <f t="shared" si="5"/>
        <v>1.5023833333333335E-3</v>
      </c>
      <c r="F88" s="331">
        <f t="shared" si="6"/>
        <v>0</v>
      </c>
      <c r="G88" s="364">
        <f t="shared" si="4"/>
        <v>0</v>
      </c>
      <c r="H88" s="292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6"/>
      <c r="W88" s="326"/>
      <c r="X88" s="326"/>
      <c r="Y88" s="326"/>
      <c r="Z88" s="326"/>
      <c r="AA88" s="326"/>
      <c r="AB88" s="326"/>
      <c r="AC88" s="326"/>
      <c r="AD88" s="326"/>
      <c r="AE88" s="326"/>
      <c r="AF88" s="326"/>
      <c r="AG88" s="326"/>
      <c r="AH88" s="326"/>
      <c r="AI88" s="326"/>
      <c r="AJ88" s="326"/>
      <c r="AK88" s="326"/>
      <c r="AL88" s="326"/>
      <c r="AM88" s="326"/>
      <c r="AN88" s="326"/>
      <c r="AO88" s="326"/>
      <c r="AP88" s="326"/>
      <c r="AQ88" s="326"/>
      <c r="AR88" s="326"/>
      <c r="AS88" s="326"/>
      <c r="AT88" s="326"/>
      <c r="AU88" s="326"/>
      <c r="AV88" s="326"/>
      <c r="AW88" s="326"/>
      <c r="AX88" s="326"/>
      <c r="AY88" s="326"/>
      <c r="AZ88" s="326"/>
      <c r="BA88" s="326"/>
      <c r="BB88" s="326"/>
      <c r="BC88" s="326"/>
      <c r="BD88" s="326"/>
      <c r="BE88" s="326"/>
      <c r="BF88" s="326"/>
      <c r="BG88" s="326"/>
      <c r="BH88" s="326"/>
      <c r="BI88" s="326"/>
      <c r="BJ88" s="326"/>
      <c r="BK88" s="326"/>
      <c r="BL88" s="326"/>
      <c r="BM88" s="326"/>
      <c r="BN88" s="326"/>
      <c r="BO88" s="326"/>
      <c r="BP88" s="326"/>
      <c r="BQ88" s="326"/>
      <c r="BR88" s="326"/>
      <c r="BS88" s="326"/>
      <c r="BT88" s="326"/>
      <c r="BU88" s="326"/>
      <c r="BV88" s="326"/>
      <c r="BW88" s="326"/>
      <c r="BX88" s="326"/>
      <c r="BY88" s="326"/>
      <c r="BZ88" s="326"/>
      <c r="CA88" s="326"/>
      <c r="CB88" s="326"/>
      <c r="CC88" s="326"/>
      <c r="CD88" s="326"/>
      <c r="CE88" s="326"/>
      <c r="CF88" s="326"/>
      <c r="CG88" s="326"/>
      <c r="CH88" s="326"/>
      <c r="CI88" s="326"/>
      <c r="CJ88" s="326"/>
      <c r="CK88" s="326"/>
      <c r="CL88" s="326"/>
      <c r="CM88" s="326"/>
      <c r="CN88" s="326"/>
      <c r="CO88" s="326"/>
      <c r="CP88" s="326"/>
      <c r="CQ88" s="326"/>
      <c r="CR88" s="326"/>
      <c r="CS88" s="326"/>
    </row>
    <row r="89" spans="2:97" s="289" customFormat="1" ht="51" customHeight="1">
      <c r="B89" s="363">
        <v>86</v>
      </c>
      <c r="C89" s="343" t="str">
        <f>IF(B89&lt;=RAROC!$D$20*12,G88,"")</f>
        <v/>
      </c>
      <c r="D89" s="332">
        <f t="shared" si="7"/>
        <v>3.5714285714283771</v>
      </c>
      <c r="E89" s="341">
        <f t="shared" si="5"/>
        <v>1.5023833333333335E-3</v>
      </c>
      <c r="F89" s="331">
        <f t="shared" si="6"/>
        <v>0</v>
      </c>
      <c r="G89" s="364">
        <f t="shared" si="4"/>
        <v>0</v>
      </c>
      <c r="H89" s="292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326"/>
      <c r="AB89" s="326"/>
      <c r="AC89" s="326"/>
      <c r="AD89" s="326"/>
      <c r="AE89" s="326"/>
      <c r="AF89" s="326"/>
      <c r="AG89" s="326"/>
      <c r="AH89" s="326"/>
      <c r="AI89" s="326"/>
      <c r="AJ89" s="326"/>
      <c r="AK89" s="326"/>
      <c r="AL89" s="326"/>
      <c r="AM89" s="326"/>
      <c r="AN89" s="326"/>
      <c r="AO89" s="326"/>
      <c r="AP89" s="326"/>
      <c r="AQ89" s="326"/>
      <c r="AR89" s="326"/>
      <c r="AS89" s="326"/>
      <c r="AT89" s="326"/>
      <c r="AU89" s="326"/>
      <c r="AV89" s="326"/>
      <c r="AW89" s="326"/>
      <c r="AX89" s="326"/>
      <c r="AY89" s="326"/>
      <c r="AZ89" s="326"/>
      <c r="BA89" s="326"/>
      <c r="BB89" s="326"/>
      <c r="BC89" s="326"/>
      <c r="BD89" s="326"/>
      <c r="BE89" s="326"/>
      <c r="BF89" s="326"/>
      <c r="BG89" s="326"/>
      <c r="BH89" s="326"/>
      <c r="BI89" s="326"/>
      <c r="BJ89" s="326"/>
      <c r="BK89" s="326"/>
      <c r="BL89" s="326"/>
      <c r="BM89" s="326"/>
      <c r="BN89" s="326"/>
      <c r="BO89" s="326"/>
      <c r="BP89" s="326"/>
      <c r="BQ89" s="326"/>
      <c r="BR89" s="326"/>
      <c r="BS89" s="326"/>
      <c r="BT89" s="326"/>
      <c r="BU89" s="326"/>
      <c r="BV89" s="326"/>
      <c r="BW89" s="326"/>
      <c r="BX89" s="326"/>
      <c r="BY89" s="326"/>
      <c r="BZ89" s="326"/>
      <c r="CA89" s="326"/>
      <c r="CB89" s="326"/>
      <c r="CC89" s="326"/>
      <c r="CD89" s="326"/>
      <c r="CE89" s="326"/>
      <c r="CF89" s="326"/>
      <c r="CG89" s="326"/>
      <c r="CH89" s="326"/>
      <c r="CI89" s="326"/>
      <c r="CJ89" s="326"/>
      <c r="CK89" s="326"/>
      <c r="CL89" s="326"/>
      <c r="CM89" s="326"/>
      <c r="CN89" s="326"/>
      <c r="CO89" s="326"/>
      <c r="CP89" s="326"/>
      <c r="CQ89" s="326"/>
      <c r="CR89" s="326"/>
      <c r="CS89" s="326"/>
    </row>
    <row r="90" spans="2:97" s="289" customFormat="1" ht="51" customHeight="1">
      <c r="B90" s="363">
        <v>87</v>
      </c>
      <c r="C90" s="343" t="str">
        <f>IF(B90&lt;=RAROC!$D$20*12,G89,"")</f>
        <v/>
      </c>
      <c r="D90" s="332">
        <f t="shared" si="7"/>
        <v>3.5714285714283771</v>
      </c>
      <c r="E90" s="341">
        <f t="shared" si="5"/>
        <v>1.5023833333333335E-3</v>
      </c>
      <c r="F90" s="331">
        <f t="shared" si="6"/>
        <v>0</v>
      </c>
      <c r="G90" s="364">
        <f t="shared" si="4"/>
        <v>0</v>
      </c>
      <c r="H90" s="292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26"/>
      <c r="AB90" s="326"/>
      <c r="AC90" s="326"/>
      <c r="AD90" s="326"/>
      <c r="AE90" s="326"/>
      <c r="AF90" s="326"/>
      <c r="AG90" s="326"/>
      <c r="AH90" s="326"/>
      <c r="AI90" s="326"/>
      <c r="AJ90" s="326"/>
      <c r="AK90" s="326"/>
      <c r="AL90" s="326"/>
      <c r="AM90" s="326"/>
      <c r="AN90" s="326"/>
      <c r="AO90" s="326"/>
      <c r="AP90" s="326"/>
      <c r="AQ90" s="326"/>
      <c r="AR90" s="326"/>
      <c r="AS90" s="326"/>
      <c r="AT90" s="326"/>
      <c r="AU90" s="326"/>
      <c r="AV90" s="326"/>
      <c r="AW90" s="326"/>
      <c r="AX90" s="326"/>
      <c r="AY90" s="326"/>
      <c r="AZ90" s="326"/>
      <c r="BA90" s="326"/>
      <c r="BB90" s="326"/>
      <c r="BC90" s="326"/>
      <c r="BD90" s="326"/>
      <c r="BE90" s="326"/>
      <c r="BF90" s="326"/>
      <c r="BG90" s="326"/>
      <c r="BH90" s="326"/>
      <c r="BI90" s="326"/>
      <c r="BJ90" s="326"/>
      <c r="BK90" s="326"/>
      <c r="BL90" s="326"/>
      <c r="BM90" s="326"/>
      <c r="BN90" s="326"/>
      <c r="BO90" s="326"/>
      <c r="BP90" s="326"/>
      <c r="BQ90" s="326"/>
      <c r="BR90" s="326"/>
      <c r="BS90" s="326"/>
      <c r="BT90" s="326"/>
      <c r="BU90" s="326"/>
      <c r="BV90" s="326"/>
      <c r="BW90" s="326"/>
      <c r="BX90" s="326"/>
      <c r="BY90" s="326"/>
      <c r="BZ90" s="326"/>
      <c r="CA90" s="326"/>
      <c r="CB90" s="326"/>
      <c r="CC90" s="326"/>
      <c r="CD90" s="326"/>
      <c r="CE90" s="326"/>
      <c r="CF90" s="326"/>
      <c r="CG90" s="326"/>
      <c r="CH90" s="326"/>
      <c r="CI90" s="326"/>
      <c r="CJ90" s="326"/>
      <c r="CK90" s="326"/>
      <c r="CL90" s="326"/>
      <c r="CM90" s="326"/>
      <c r="CN90" s="326"/>
      <c r="CO90" s="326"/>
      <c r="CP90" s="326"/>
      <c r="CQ90" s="326"/>
      <c r="CR90" s="326"/>
      <c r="CS90" s="326"/>
    </row>
    <row r="91" spans="2:97" s="289" customFormat="1" ht="51" customHeight="1">
      <c r="B91" s="363">
        <v>88</v>
      </c>
      <c r="C91" s="343" t="str">
        <f>IF(B91&lt;=RAROC!$D$20*12,G90,"")</f>
        <v/>
      </c>
      <c r="D91" s="332">
        <f t="shared" si="7"/>
        <v>3.5714285714283771</v>
      </c>
      <c r="E91" s="341">
        <f t="shared" si="5"/>
        <v>1.5023833333333335E-3</v>
      </c>
      <c r="F91" s="331">
        <f t="shared" si="6"/>
        <v>0</v>
      </c>
      <c r="G91" s="364">
        <f t="shared" si="4"/>
        <v>0</v>
      </c>
      <c r="H91" s="292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26"/>
      <c r="Z91" s="326"/>
      <c r="AA91" s="326"/>
      <c r="AB91" s="326"/>
      <c r="AC91" s="326"/>
      <c r="AD91" s="326"/>
      <c r="AE91" s="326"/>
      <c r="AF91" s="326"/>
      <c r="AG91" s="326"/>
      <c r="AH91" s="326"/>
      <c r="AI91" s="326"/>
      <c r="AJ91" s="326"/>
      <c r="AK91" s="326"/>
      <c r="AL91" s="326"/>
      <c r="AM91" s="326"/>
      <c r="AN91" s="326"/>
      <c r="AO91" s="326"/>
      <c r="AP91" s="326"/>
      <c r="AQ91" s="326"/>
      <c r="AR91" s="326"/>
      <c r="AS91" s="326"/>
      <c r="AT91" s="326"/>
      <c r="AU91" s="326"/>
      <c r="AV91" s="326"/>
      <c r="AW91" s="326"/>
      <c r="AX91" s="326"/>
      <c r="AY91" s="326"/>
      <c r="AZ91" s="326"/>
      <c r="BA91" s="326"/>
      <c r="BB91" s="326"/>
      <c r="BC91" s="326"/>
      <c r="BD91" s="326"/>
      <c r="BE91" s="326"/>
      <c r="BF91" s="326"/>
      <c r="BG91" s="326"/>
      <c r="BH91" s="326"/>
      <c r="BI91" s="326"/>
      <c r="BJ91" s="326"/>
      <c r="BK91" s="326"/>
      <c r="BL91" s="326"/>
      <c r="BM91" s="326"/>
      <c r="BN91" s="326"/>
      <c r="BO91" s="326"/>
      <c r="BP91" s="326"/>
      <c r="BQ91" s="326"/>
      <c r="BR91" s="326"/>
      <c r="BS91" s="326"/>
      <c r="BT91" s="326"/>
      <c r="BU91" s="326"/>
      <c r="BV91" s="326"/>
      <c r="BW91" s="326"/>
      <c r="BX91" s="326"/>
      <c r="BY91" s="326"/>
      <c r="BZ91" s="326"/>
      <c r="CA91" s="326"/>
      <c r="CB91" s="326"/>
      <c r="CC91" s="326"/>
      <c r="CD91" s="326"/>
      <c r="CE91" s="326"/>
      <c r="CF91" s="326"/>
      <c r="CG91" s="326"/>
      <c r="CH91" s="326"/>
      <c r="CI91" s="326"/>
      <c r="CJ91" s="326"/>
      <c r="CK91" s="326"/>
      <c r="CL91" s="326"/>
      <c r="CM91" s="326"/>
      <c r="CN91" s="326"/>
      <c r="CO91" s="326"/>
      <c r="CP91" s="326"/>
      <c r="CQ91" s="326"/>
      <c r="CR91" s="326"/>
      <c r="CS91" s="326"/>
    </row>
    <row r="92" spans="2:97" s="289" customFormat="1" ht="51" customHeight="1">
      <c r="B92" s="363">
        <v>89</v>
      </c>
      <c r="C92" s="343" t="str">
        <f>IF(B92&lt;=RAROC!$D$20*12,G91,"")</f>
        <v/>
      </c>
      <c r="D92" s="332">
        <f t="shared" si="7"/>
        <v>3.5714285714283771</v>
      </c>
      <c r="E92" s="341">
        <f t="shared" si="5"/>
        <v>1.5023833333333335E-3</v>
      </c>
      <c r="F92" s="331">
        <f t="shared" si="6"/>
        <v>0</v>
      </c>
      <c r="G92" s="364">
        <f t="shared" si="4"/>
        <v>0</v>
      </c>
      <c r="H92" s="292"/>
      <c r="J92" s="326"/>
      <c r="K92" s="326"/>
      <c r="L92" s="326"/>
      <c r="M92" s="326"/>
      <c r="N92" s="326"/>
      <c r="O92" s="326"/>
      <c r="P92" s="326"/>
      <c r="Q92" s="326"/>
      <c r="R92" s="326"/>
      <c r="S92" s="326"/>
      <c r="T92" s="326"/>
      <c r="U92" s="326"/>
      <c r="V92" s="326"/>
      <c r="W92" s="326"/>
      <c r="X92" s="326"/>
      <c r="Y92" s="326"/>
      <c r="Z92" s="326"/>
      <c r="AA92" s="326"/>
      <c r="AB92" s="326"/>
      <c r="AC92" s="326"/>
      <c r="AD92" s="326"/>
      <c r="AE92" s="326"/>
      <c r="AF92" s="326"/>
      <c r="AG92" s="326"/>
      <c r="AH92" s="326"/>
      <c r="AI92" s="326"/>
      <c r="AJ92" s="326"/>
      <c r="AK92" s="326"/>
      <c r="AL92" s="326"/>
      <c r="AM92" s="326"/>
      <c r="AN92" s="326"/>
      <c r="AO92" s="326"/>
      <c r="AP92" s="326"/>
      <c r="AQ92" s="326"/>
      <c r="AR92" s="326"/>
      <c r="AS92" s="326"/>
      <c r="AT92" s="326"/>
      <c r="AU92" s="326"/>
      <c r="AV92" s="326"/>
      <c r="AW92" s="326"/>
      <c r="AX92" s="326"/>
      <c r="AY92" s="326"/>
      <c r="AZ92" s="326"/>
      <c r="BA92" s="326"/>
      <c r="BB92" s="326"/>
      <c r="BC92" s="326"/>
      <c r="BD92" s="326"/>
      <c r="BE92" s="326"/>
      <c r="BF92" s="326"/>
      <c r="BG92" s="326"/>
      <c r="BH92" s="326"/>
      <c r="BI92" s="326"/>
      <c r="BJ92" s="326"/>
      <c r="BK92" s="326"/>
      <c r="BL92" s="326"/>
      <c r="BM92" s="326"/>
      <c r="BN92" s="326"/>
      <c r="BO92" s="326"/>
      <c r="BP92" s="326"/>
      <c r="BQ92" s="326"/>
      <c r="BR92" s="326"/>
      <c r="BS92" s="326"/>
      <c r="BT92" s="326"/>
      <c r="BU92" s="326"/>
      <c r="BV92" s="326"/>
      <c r="BW92" s="326"/>
      <c r="BX92" s="326"/>
      <c r="BY92" s="326"/>
      <c r="BZ92" s="326"/>
      <c r="CA92" s="326"/>
      <c r="CB92" s="326"/>
      <c r="CC92" s="326"/>
      <c r="CD92" s="326"/>
      <c r="CE92" s="326"/>
      <c r="CF92" s="326"/>
      <c r="CG92" s="326"/>
      <c r="CH92" s="326"/>
      <c r="CI92" s="326"/>
      <c r="CJ92" s="326"/>
      <c r="CK92" s="326"/>
      <c r="CL92" s="326"/>
      <c r="CM92" s="326"/>
      <c r="CN92" s="326"/>
      <c r="CO92" s="326"/>
      <c r="CP92" s="326"/>
      <c r="CQ92" s="326"/>
      <c r="CR92" s="326"/>
      <c r="CS92" s="326"/>
    </row>
    <row r="93" spans="2:97" s="289" customFormat="1" ht="51" customHeight="1">
      <c r="B93" s="363">
        <v>90</v>
      </c>
      <c r="C93" s="343" t="str">
        <f>IF(B93&lt;=RAROC!$D$20*12,G92,"")</f>
        <v/>
      </c>
      <c r="D93" s="332">
        <f t="shared" si="7"/>
        <v>3.5714285714283771</v>
      </c>
      <c r="E93" s="341">
        <f t="shared" si="5"/>
        <v>1.5023833333333335E-3</v>
      </c>
      <c r="F93" s="331">
        <f t="shared" si="6"/>
        <v>0</v>
      </c>
      <c r="G93" s="364">
        <f t="shared" ref="G93:G156" si="8">IFERROR(C93-D93,0)</f>
        <v>0</v>
      </c>
      <c r="H93" s="292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326"/>
      <c r="W93" s="326"/>
      <c r="X93" s="326"/>
      <c r="Y93" s="326"/>
      <c r="Z93" s="326"/>
      <c r="AA93" s="326"/>
      <c r="AB93" s="326"/>
      <c r="AC93" s="326"/>
      <c r="AD93" s="326"/>
      <c r="AE93" s="326"/>
      <c r="AF93" s="326"/>
      <c r="AG93" s="326"/>
      <c r="AH93" s="326"/>
      <c r="AI93" s="326"/>
      <c r="AJ93" s="326"/>
      <c r="AK93" s="326"/>
      <c r="AL93" s="326"/>
      <c r="AM93" s="326"/>
      <c r="AN93" s="326"/>
      <c r="AO93" s="326"/>
      <c r="AP93" s="326"/>
      <c r="AQ93" s="326"/>
      <c r="AR93" s="326"/>
      <c r="AS93" s="326"/>
      <c r="AT93" s="326"/>
      <c r="AU93" s="326"/>
      <c r="AV93" s="326"/>
      <c r="AW93" s="326"/>
      <c r="AX93" s="326"/>
      <c r="AY93" s="326"/>
      <c r="AZ93" s="326"/>
      <c r="BA93" s="326"/>
      <c r="BB93" s="326"/>
      <c r="BC93" s="326"/>
      <c r="BD93" s="326"/>
      <c r="BE93" s="326"/>
      <c r="BF93" s="326"/>
      <c r="BG93" s="326"/>
      <c r="BH93" s="326"/>
      <c r="BI93" s="326"/>
      <c r="BJ93" s="326"/>
      <c r="BK93" s="326"/>
      <c r="BL93" s="326"/>
      <c r="BM93" s="326"/>
      <c r="BN93" s="326"/>
      <c r="BO93" s="326"/>
      <c r="BP93" s="326"/>
      <c r="BQ93" s="326"/>
      <c r="BR93" s="326"/>
      <c r="BS93" s="326"/>
      <c r="BT93" s="326"/>
      <c r="BU93" s="326"/>
      <c r="BV93" s="326"/>
      <c r="BW93" s="326"/>
      <c r="BX93" s="326"/>
      <c r="BY93" s="326"/>
      <c r="BZ93" s="326"/>
      <c r="CA93" s="326"/>
      <c r="CB93" s="326"/>
      <c r="CC93" s="326"/>
      <c r="CD93" s="326"/>
      <c r="CE93" s="326"/>
      <c r="CF93" s="326"/>
      <c r="CG93" s="326"/>
      <c r="CH93" s="326"/>
      <c r="CI93" s="326"/>
      <c r="CJ93" s="326"/>
      <c r="CK93" s="326"/>
      <c r="CL93" s="326"/>
      <c r="CM93" s="326"/>
      <c r="CN93" s="326"/>
      <c r="CO93" s="326"/>
      <c r="CP93" s="326"/>
      <c r="CQ93" s="326"/>
      <c r="CR93" s="326"/>
      <c r="CS93" s="326"/>
    </row>
    <row r="94" spans="2:97" s="289" customFormat="1" ht="51" customHeight="1">
      <c r="B94" s="363">
        <v>91</v>
      </c>
      <c r="C94" s="343" t="str">
        <f>IF(B94&lt;=RAROC!$D$20*12,G93,"")</f>
        <v/>
      </c>
      <c r="D94" s="332">
        <f t="shared" si="7"/>
        <v>3.5714285714283771</v>
      </c>
      <c r="E94" s="341">
        <f t="shared" si="5"/>
        <v>1.5023833333333335E-3</v>
      </c>
      <c r="F94" s="331">
        <f t="shared" si="6"/>
        <v>0</v>
      </c>
      <c r="G94" s="364">
        <f t="shared" si="8"/>
        <v>0</v>
      </c>
      <c r="H94" s="292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  <c r="CB94" s="326"/>
      <c r="CC94" s="326"/>
      <c r="CD94" s="326"/>
      <c r="CE94" s="326"/>
      <c r="CF94" s="326"/>
      <c r="CG94" s="326"/>
      <c r="CH94" s="326"/>
      <c r="CI94" s="326"/>
      <c r="CJ94" s="326"/>
      <c r="CK94" s="326"/>
      <c r="CL94" s="326"/>
      <c r="CM94" s="326"/>
      <c r="CN94" s="326"/>
      <c r="CO94" s="326"/>
      <c r="CP94" s="326"/>
      <c r="CQ94" s="326"/>
      <c r="CR94" s="326"/>
      <c r="CS94" s="326"/>
    </row>
    <row r="95" spans="2:97" s="289" customFormat="1" ht="51" customHeight="1">
      <c r="B95" s="363">
        <v>92</v>
      </c>
      <c r="C95" s="343" t="str">
        <f>IF(B95&lt;=RAROC!$D$20*12,G94,"")</f>
        <v/>
      </c>
      <c r="D95" s="332">
        <f t="shared" si="7"/>
        <v>3.5714285714283771</v>
      </c>
      <c r="E95" s="341">
        <f t="shared" si="5"/>
        <v>1.5023833333333335E-3</v>
      </c>
      <c r="F95" s="331">
        <f t="shared" si="6"/>
        <v>0</v>
      </c>
      <c r="G95" s="364">
        <f t="shared" si="8"/>
        <v>0</v>
      </c>
      <c r="H95" s="292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326"/>
      <c r="W95" s="326"/>
      <c r="X95" s="326"/>
      <c r="Y95" s="326"/>
      <c r="Z95" s="326"/>
      <c r="AA95" s="326"/>
      <c r="AB95" s="326"/>
      <c r="AC95" s="326"/>
      <c r="AD95" s="326"/>
      <c r="AE95" s="326"/>
      <c r="AF95" s="326"/>
      <c r="AG95" s="326"/>
      <c r="AH95" s="326"/>
      <c r="AI95" s="326"/>
      <c r="AJ95" s="326"/>
      <c r="AK95" s="326"/>
      <c r="AL95" s="326"/>
      <c r="AM95" s="326"/>
      <c r="AN95" s="326"/>
      <c r="AO95" s="326"/>
      <c r="AP95" s="326"/>
      <c r="AQ95" s="326"/>
      <c r="AR95" s="326"/>
      <c r="AS95" s="326"/>
      <c r="AT95" s="326"/>
      <c r="AU95" s="326"/>
      <c r="AV95" s="326"/>
      <c r="AW95" s="326"/>
      <c r="AX95" s="326"/>
      <c r="AY95" s="326"/>
      <c r="AZ95" s="326"/>
      <c r="BA95" s="326"/>
      <c r="BB95" s="326"/>
      <c r="BC95" s="326"/>
      <c r="BD95" s="326"/>
      <c r="BE95" s="326"/>
      <c r="BF95" s="326"/>
      <c r="BG95" s="326"/>
      <c r="BH95" s="326"/>
      <c r="BI95" s="326"/>
      <c r="BJ95" s="326"/>
      <c r="BK95" s="326"/>
      <c r="BL95" s="326"/>
      <c r="BM95" s="326"/>
      <c r="BN95" s="326"/>
      <c r="BO95" s="326"/>
      <c r="BP95" s="326"/>
      <c r="BQ95" s="326"/>
      <c r="BR95" s="326"/>
      <c r="BS95" s="326"/>
      <c r="BT95" s="326"/>
      <c r="BU95" s="326"/>
      <c r="BV95" s="326"/>
      <c r="BW95" s="326"/>
      <c r="BX95" s="326"/>
      <c r="BY95" s="326"/>
      <c r="BZ95" s="326"/>
      <c r="CA95" s="326"/>
      <c r="CB95" s="326"/>
      <c r="CC95" s="326"/>
      <c r="CD95" s="326"/>
      <c r="CE95" s="326"/>
      <c r="CF95" s="326"/>
      <c r="CG95" s="326"/>
      <c r="CH95" s="326"/>
      <c r="CI95" s="326"/>
      <c r="CJ95" s="326"/>
      <c r="CK95" s="326"/>
      <c r="CL95" s="326"/>
      <c r="CM95" s="326"/>
      <c r="CN95" s="326"/>
      <c r="CO95" s="326"/>
      <c r="CP95" s="326"/>
      <c r="CQ95" s="326"/>
      <c r="CR95" s="326"/>
      <c r="CS95" s="326"/>
    </row>
    <row r="96" spans="2:97" s="289" customFormat="1" ht="51" customHeight="1">
      <c r="B96" s="363">
        <v>93</v>
      </c>
      <c r="C96" s="343" t="str">
        <f>IF(B96&lt;=RAROC!$D$20*12,G95,"")</f>
        <v/>
      </c>
      <c r="D96" s="332">
        <f t="shared" si="7"/>
        <v>3.5714285714283771</v>
      </c>
      <c r="E96" s="341">
        <f t="shared" si="5"/>
        <v>1.5023833333333335E-3</v>
      </c>
      <c r="F96" s="331">
        <f t="shared" si="6"/>
        <v>0</v>
      </c>
      <c r="G96" s="364">
        <f t="shared" si="8"/>
        <v>0</v>
      </c>
      <c r="H96" s="292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  <c r="X96" s="326"/>
      <c r="Y96" s="326"/>
      <c r="Z96" s="326"/>
      <c r="AA96" s="326"/>
      <c r="AB96" s="326"/>
      <c r="AC96" s="326"/>
      <c r="AD96" s="326"/>
      <c r="AE96" s="326"/>
      <c r="AF96" s="326"/>
      <c r="AG96" s="326"/>
      <c r="AH96" s="326"/>
      <c r="AI96" s="326"/>
      <c r="AJ96" s="326"/>
      <c r="AK96" s="326"/>
      <c r="AL96" s="326"/>
      <c r="AM96" s="326"/>
      <c r="AN96" s="326"/>
      <c r="AO96" s="326"/>
      <c r="AP96" s="326"/>
      <c r="AQ96" s="326"/>
      <c r="AR96" s="326"/>
      <c r="AS96" s="326"/>
      <c r="AT96" s="326"/>
      <c r="AU96" s="326"/>
      <c r="AV96" s="326"/>
      <c r="AW96" s="326"/>
      <c r="AX96" s="326"/>
      <c r="AY96" s="326"/>
      <c r="AZ96" s="326"/>
      <c r="BA96" s="326"/>
      <c r="BB96" s="326"/>
      <c r="BC96" s="326"/>
      <c r="BD96" s="326"/>
      <c r="BE96" s="326"/>
      <c r="BF96" s="326"/>
      <c r="BG96" s="326"/>
      <c r="BH96" s="326"/>
      <c r="BI96" s="326"/>
      <c r="BJ96" s="326"/>
      <c r="BK96" s="326"/>
      <c r="BL96" s="326"/>
      <c r="BM96" s="326"/>
      <c r="BN96" s="326"/>
      <c r="BO96" s="326"/>
      <c r="BP96" s="326"/>
      <c r="BQ96" s="326"/>
      <c r="BR96" s="326"/>
      <c r="BS96" s="326"/>
      <c r="BT96" s="326"/>
      <c r="BU96" s="326"/>
      <c r="BV96" s="326"/>
      <c r="BW96" s="326"/>
      <c r="BX96" s="326"/>
      <c r="BY96" s="326"/>
      <c r="BZ96" s="326"/>
      <c r="CA96" s="326"/>
      <c r="CB96" s="326"/>
      <c r="CC96" s="326"/>
      <c r="CD96" s="326"/>
      <c r="CE96" s="326"/>
      <c r="CF96" s="326"/>
      <c r="CG96" s="326"/>
      <c r="CH96" s="326"/>
      <c r="CI96" s="326"/>
      <c r="CJ96" s="326"/>
      <c r="CK96" s="326"/>
      <c r="CL96" s="326"/>
      <c r="CM96" s="326"/>
      <c r="CN96" s="326"/>
      <c r="CO96" s="326"/>
      <c r="CP96" s="326"/>
      <c r="CQ96" s="326"/>
      <c r="CR96" s="326"/>
      <c r="CS96" s="326"/>
    </row>
    <row r="97" spans="2:97" s="289" customFormat="1" ht="51" customHeight="1">
      <c r="B97" s="363">
        <v>94</v>
      </c>
      <c r="C97" s="343" t="str">
        <f>IF(B97&lt;=RAROC!$D$20*12,G96,"")</f>
        <v/>
      </c>
      <c r="D97" s="332">
        <f t="shared" si="7"/>
        <v>3.5714285714283771</v>
      </c>
      <c r="E97" s="341">
        <f t="shared" si="5"/>
        <v>1.5023833333333335E-3</v>
      </c>
      <c r="F97" s="331">
        <f t="shared" si="6"/>
        <v>0</v>
      </c>
      <c r="G97" s="364">
        <f t="shared" si="8"/>
        <v>0</v>
      </c>
      <c r="H97" s="292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26"/>
      <c r="AB97" s="326"/>
      <c r="AC97" s="326"/>
      <c r="AD97" s="326"/>
      <c r="AE97" s="326"/>
      <c r="AF97" s="326"/>
      <c r="AG97" s="326"/>
      <c r="AH97" s="326"/>
      <c r="AI97" s="326"/>
      <c r="AJ97" s="326"/>
      <c r="AK97" s="326"/>
      <c r="AL97" s="326"/>
      <c r="AM97" s="326"/>
      <c r="AN97" s="326"/>
      <c r="AO97" s="326"/>
      <c r="AP97" s="326"/>
      <c r="AQ97" s="326"/>
      <c r="AR97" s="326"/>
      <c r="AS97" s="326"/>
      <c r="AT97" s="326"/>
      <c r="AU97" s="326"/>
      <c r="AV97" s="326"/>
      <c r="AW97" s="326"/>
      <c r="AX97" s="326"/>
      <c r="AY97" s="326"/>
      <c r="AZ97" s="326"/>
      <c r="BA97" s="326"/>
      <c r="BB97" s="326"/>
      <c r="BC97" s="326"/>
      <c r="BD97" s="326"/>
      <c r="BE97" s="326"/>
      <c r="BF97" s="326"/>
      <c r="BG97" s="326"/>
      <c r="BH97" s="326"/>
      <c r="BI97" s="326"/>
      <c r="BJ97" s="326"/>
      <c r="BK97" s="326"/>
      <c r="BL97" s="326"/>
      <c r="BM97" s="326"/>
      <c r="BN97" s="326"/>
      <c r="BO97" s="326"/>
      <c r="BP97" s="326"/>
      <c r="BQ97" s="326"/>
      <c r="BR97" s="326"/>
      <c r="BS97" s="326"/>
      <c r="BT97" s="326"/>
      <c r="BU97" s="326"/>
      <c r="BV97" s="326"/>
      <c r="BW97" s="326"/>
      <c r="BX97" s="326"/>
      <c r="BY97" s="326"/>
      <c r="BZ97" s="326"/>
      <c r="CA97" s="326"/>
      <c r="CB97" s="326"/>
      <c r="CC97" s="326"/>
      <c r="CD97" s="326"/>
      <c r="CE97" s="326"/>
      <c r="CF97" s="326"/>
      <c r="CG97" s="326"/>
      <c r="CH97" s="326"/>
      <c r="CI97" s="326"/>
      <c r="CJ97" s="326"/>
      <c r="CK97" s="326"/>
      <c r="CL97" s="326"/>
      <c r="CM97" s="326"/>
      <c r="CN97" s="326"/>
      <c r="CO97" s="326"/>
      <c r="CP97" s="326"/>
      <c r="CQ97" s="326"/>
      <c r="CR97" s="326"/>
      <c r="CS97" s="326"/>
    </row>
    <row r="98" spans="2:97" s="289" customFormat="1" ht="51" customHeight="1">
      <c r="B98" s="363">
        <v>95</v>
      </c>
      <c r="C98" s="343" t="str">
        <f>IF(B98&lt;=RAROC!$D$20*12,G97,"")</f>
        <v/>
      </c>
      <c r="D98" s="332">
        <f t="shared" si="7"/>
        <v>3.5714285714283771</v>
      </c>
      <c r="E98" s="341">
        <f t="shared" si="5"/>
        <v>1.5023833333333335E-3</v>
      </c>
      <c r="F98" s="331">
        <f t="shared" si="6"/>
        <v>0</v>
      </c>
      <c r="G98" s="364">
        <f t="shared" si="8"/>
        <v>0</v>
      </c>
      <c r="H98" s="292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6"/>
      <c r="V98" s="326"/>
      <c r="W98" s="326"/>
      <c r="X98" s="326"/>
      <c r="Y98" s="326"/>
      <c r="Z98" s="326"/>
      <c r="AA98" s="326"/>
      <c r="AB98" s="326"/>
      <c r="AC98" s="326"/>
      <c r="AD98" s="326"/>
      <c r="AE98" s="326"/>
      <c r="AF98" s="326"/>
      <c r="AG98" s="326"/>
      <c r="AH98" s="326"/>
      <c r="AI98" s="326"/>
      <c r="AJ98" s="326"/>
      <c r="AK98" s="326"/>
      <c r="AL98" s="326"/>
      <c r="AM98" s="326"/>
      <c r="AN98" s="326"/>
      <c r="AO98" s="326"/>
      <c r="AP98" s="326"/>
      <c r="AQ98" s="326"/>
      <c r="AR98" s="326"/>
      <c r="AS98" s="326"/>
      <c r="AT98" s="326"/>
      <c r="AU98" s="326"/>
      <c r="AV98" s="326"/>
      <c r="AW98" s="326"/>
      <c r="AX98" s="326"/>
      <c r="AY98" s="326"/>
      <c r="AZ98" s="326"/>
      <c r="BA98" s="326"/>
      <c r="BB98" s="326"/>
      <c r="BC98" s="326"/>
      <c r="BD98" s="326"/>
      <c r="BE98" s="326"/>
      <c r="BF98" s="326"/>
      <c r="BG98" s="326"/>
      <c r="BH98" s="326"/>
      <c r="BI98" s="326"/>
      <c r="BJ98" s="326"/>
      <c r="BK98" s="326"/>
      <c r="BL98" s="326"/>
      <c r="BM98" s="326"/>
      <c r="BN98" s="326"/>
      <c r="BO98" s="326"/>
      <c r="BP98" s="326"/>
      <c r="BQ98" s="326"/>
      <c r="BR98" s="326"/>
      <c r="BS98" s="326"/>
      <c r="BT98" s="326"/>
      <c r="BU98" s="326"/>
      <c r="BV98" s="326"/>
      <c r="BW98" s="326"/>
      <c r="BX98" s="326"/>
      <c r="BY98" s="326"/>
      <c r="BZ98" s="326"/>
      <c r="CA98" s="326"/>
      <c r="CB98" s="326"/>
      <c r="CC98" s="326"/>
      <c r="CD98" s="326"/>
      <c r="CE98" s="326"/>
      <c r="CF98" s="326"/>
      <c r="CG98" s="326"/>
      <c r="CH98" s="326"/>
      <c r="CI98" s="326"/>
      <c r="CJ98" s="326"/>
      <c r="CK98" s="326"/>
      <c r="CL98" s="326"/>
      <c r="CM98" s="326"/>
      <c r="CN98" s="326"/>
      <c r="CO98" s="326"/>
      <c r="CP98" s="326"/>
      <c r="CQ98" s="326"/>
      <c r="CR98" s="326"/>
      <c r="CS98" s="326"/>
    </row>
    <row r="99" spans="2:97" s="289" customFormat="1" ht="51" customHeight="1">
      <c r="B99" s="363">
        <v>96</v>
      </c>
      <c r="C99" s="343" t="str">
        <f>IF(B99&lt;=RAROC!$D$20*12,G98,"")</f>
        <v/>
      </c>
      <c r="D99" s="332">
        <f t="shared" si="7"/>
        <v>3.5714285714283771</v>
      </c>
      <c r="E99" s="341">
        <f t="shared" si="5"/>
        <v>1.5023833333333335E-3</v>
      </c>
      <c r="F99" s="331">
        <f t="shared" si="6"/>
        <v>0</v>
      </c>
      <c r="G99" s="364">
        <f t="shared" si="8"/>
        <v>0</v>
      </c>
      <c r="H99" s="292"/>
      <c r="I99" s="293">
        <f>SUM(F88:F99)</f>
        <v>0</v>
      </c>
      <c r="J99" s="326"/>
      <c r="K99" s="326"/>
      <c r="L99" s="326"/>
      <c r="M99" s="326"/>
      <c r="N99" s="326"/>
      <c r="O99" s="326"/>
      <c r="P99" s="326"/>
      <c r="Q99" s="326"/>
      <c r="R99" s="326"/>
      <c r="S99" s="326"/>
      <c r="T99" s="326"/>
      <c r="U99" s="326"/>
      <c r="V99" s="326"/>
      <c r="W99" s="326"/>
      <c r="X99" s="326"/>
      <c r="Y99" s="326"/>
      <c r="Z99" s="326"/>
      <c r="AA99" s="326"/>
      <c r="AB99" s="326"/>
      <c r="AC99" s="326"/>
      <c r="AD99" s="326"/>
      <c r="AE99" s="326"/>
      <c r="AF99" s="326"/>
      <c r="AG99" s="326"/>
      <c r="AH99" s="326"/>
      <c r="AI99" s="326"/>
      <c r="AJ99" s="326"/>
      <c r="AK99" s="326"/>
      <c r="AL99" s="326"/>
      <c r="AM99" s="326"/>
      <c r="AN99" s="326"/>
      <c r="AO99" s="326"/>
      <c r="AP99" s="326"/>
      <c r="AQ99" s="326"/>
      <c r="AR99" s="326"/>
      <c r="AS99" s="326"/>
      <c r="AT99" s="326"/>
      <c r="AU99" s="326"/>
      <c r="AV99" s="326"/>
      <c r="AW99" s="326"/>
      <c r="AX99" s="326"/>
      <c r="AY99" s="326"/>
      <c r="AZ99" s="326"/>
      <c r="BA99" s="326"/>
      <c r="BB99" s="326"/>
      <c r="BC99" s="326"/>
      <c r="BD99" s="326"/>
      <c r="BE99" s="326"/>
      <c r="BF99" s="326"/>
      <c r="BG99" s="326"/>
      <c r="BH99" s="326"/>
      <c r="BI99" s="326"/>
      <c r="BJ99" s="326"/>
      <c r="BK99" s="326"/>
      <c r="BL99" s="326"/>
      <c r="BM99" s="326"/>
      <c r="BN99" s="326"/>
      <c r="BO99" s="326"/>
      <c r="BP99" s="326"/>
      <c r="BQ99" s="326"/>
      <c r="BR99" s="326"/>
      <c r="BS99" s="326"/>
      <c r="BT99" s="326"/>
      <c r="BU99" s="326"/>
      <c r="BV99" s="326"/>
      <c r="BW99" s="326"/>
      <c r="BX99" s="326"/>
      <c r="BY99" s="326"/>
      <c r="BZ99" s="326"/>
      <c r="CA99" s="326"/>
      <c r="CB99" s="326"/>
      <c r="CC99" s="326"/>
      <c r="CD99" s="326"/>
      <c r="CE99" s="326"/>
      <c r="CF99" s="326"/>
      <c r="CG99" s="326"/>
      <c r="CH99" s="326"/>
      <c r="CI99" s="326"/>
      <c r="CJ99" s="326"/>
      <c r="CK99" s="326"/>
      <c r="CL99" s="326"/>
      <c r="CM99" s="326"/>
      <c r="CN99" s="326"/>
      <c r="CO99" s="326"/>
      <c r="CP99" s="326"/>
      <c r="CQ99" s="326"/>
      <c r="CR99" s="326"/>
      <c r="CS99" s="326"/>
    </row>
    <row r="100" spans="2:97" s="289" customFormat="1" ht="51" customHeight="1">
      <c r="B100" s="363">
        <v>97</v>
      </c>
      <c r="C100" s="343" t="str">
        <f>IF(B100&lt;=RAROC!$D$20*12,G99,"")</f>
        <v/>
      </c>
      <c r="D100" s="332">
        <f t="shared" si="7"/>
        <v>3.5714285714283771</v>
      </c>
      <c r="E100" s="341">
        <f t="shared" si="5"/>
        <v>1.5023833333333335E-3</v>
      </c>
      <c r="F100" s="331">
        <f t="shared" si="6"/>
        <v>0</v>
      </c>
      <c r="G100" s="364">
        <f t="shared" si="8"/>
        <v>0</v>
      </c>
      <c r="H100" s="292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326"/>
      <c r="AB100" s="326"/>
      <c r="AC100" s="326"/>
      <c r="AD100" s="326"/>
      <c r="AE100" s="326"/>
      <c r="AF100" s="326"/>
      <c r="AG100" s="326"/>
      <c r="AH100" s="326"/>
      <c r="AI100" s="326"/>
      <c r="AJ100" s="326"/>
      <c r="AK100" s="326"/>
      <c r="AL100" s="326"/>
      <c r="AM100" s="326"/>
      <c r="AN100" s="326"/>
      <c r="AO100" s="326"/>
      <c r="AP100" s="326"/>
      <c r="AQ100" s="326"/>
      <c r="AR100" s="326"/>
      <c r="AS100" s="326"/>
      <c r="AT100" s="326"/>
      <c r="AU100" s="326"/>
      <c r="AV100" s="326"/>
      <c r="AW100" s="326"/>
      <c r="AX100" s="326"/>
      <c r="AY100" s="326"/>
      <c r="AZ100" s="326"/>
      <c r="BA100" s="326"/>
      <c r="BB100" s="326"/>
      <c r="BC100" s="326"/>
      <c r="BD100" s="326"/>
      <c r="BE100" s="326"/>
      <c r="BF100" s="326"/>
      <c r="BG100" s="326"/>
      <c r="BH100" s="326"/>
      <c r="BI100" s="326"/>
      <c r="BJ100" s="326"/>
      <c r="BK100" s="326"/>
      <c r="BL100" s="326"/>
      <c r="BM100" s="326"/>
      <c r="BN100" s="326"/>
      <c r="BO100" s="326"/>
      <c r="BP100" s="326"/>
      <c r="BQ100" s="326"/>
      <c r="BR100" s="326"/>
      <c r="BS100" s="326"/>
      <c r="BT100" s="326"/>
      <c r="BU100" s="326"/>
      <c r="BV100" s="326"/>
      <c r="BW100" s="326"/>
      <c r="BX100" s="326"/>
      <c r="BY100" s="326"/>
      <c r="BZ100" s="326"/>
      <c r="CA100" s="326"/>
      <c r="CB100" s="326"/>
      <c r="CC100" s="326"/>
      <c r="CD100" s="326"/>
      <c r="CE100" s="326"/>
      <c r="CF100" s="326"/>
      <c r="CG100" s="326"/>
      <c r="CH100" s="326"/>
      <c r="CI100" s="326"/>
      <c r="CJ100" s="326"/>
      <c r="CK100" s="326"/>
      <c r="CL100" s="326"/>
      <c r="CM100" s="326"/>
      <c r="CN100" s="326"/>
      <c r="CO100" s="326"/>
      <c r="CP100" s="326"/>
      <c r="CQ100" s="326"/>
      <c r="CR100" s="326"/>
      <c r="CS100" s="326"/>
    </row>
    <row r="101" spans="2:97" s="289" customFormat="1" ht="51" customHeight="1">
      <c r="B101" s="363">
        <v>98</v>
      </c>
      <c r="C101" s="343" t="str">
        <f>IF(B101&lt;=RAROC!$D$20*12,G100,"")</f>
        <v/>
      </c>
      <c r="D101" s="332">
        <f t="shared" si="7"/>
        <v>3.5714285714283771</v>
      </c>
      <c r="E101" s="341">
        <f t="shared" si="5"/>
        <v>1.5023833333333335E-3</v>
      </c>
      <c r="F101" s="331">
        <f t="shared" si="6"/>
        <v>0</v>
      </c>
      <c r="G101" s="364">
        <f t="shared" si="8"/>
        <v>0</v>
      </c>
      <c r="H101" s="292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  <c r="Y101" s="326"/>
      <c r="Z101" s="326"/>
      <c r="AA101" s="326"/>
      <c r="AB101" s="326"/>
      <c r="AC101" s="326"/>
      <c r="AD101" s="326"/>
      <c r="AE101" s="326"/>
      <c r="AF101" s="326"/>
      <c r="AG101" s="326"/>
      <c r="AH101" s="326"/>
      <c r="AI101" s="326"/>
      <c r="AJ101" s="326"/>
      <c r="AK101" s="326"/>
      <c r="AL101" s="326"/>
      <c r="AM101" s="326"/>
      <c r="AN101" s="326"/>
      <c r="AO101" s="326"/>
      <c r="AP101" s="326"/>
      <c r="AQ101" s="326"/>
      <c r="AR101" s="326"/>
      <c r="AS101" s="326"/>
      <c r="AT101" s="326"/>
      <c r="AU101" s="326"/>
      <c r="AV101" s="326"/>
      <c r="AW101" s="326"/>
      <c r="AX101" s="326"/>
      <c r="AY101" s="326"/>
      <c r="AZ101" s="326"/>
      <c r="BA101" s="326"/>
      <c r="BB101" s="326"/>
      <c r="BC101" s="326"/>
      <c r="BD101" s="326"/>
      <c r="BE101" s="326"/>
      <c r="BF101" s="326"/>
      <c r="BG101" s="326"/>
      <c r="BH101" s="326"/>
      <c r="BI101" s="326"/>
      <c r="BJ101" s="326"/>
      <c r="BK101" s="326"/>
      <c r="BL101" s="326"/>
      <c r="BM101" s="326"/>
      <c r="BN101" s="326"/>
      <c r="BO101" s="326"/>
      <c r="BP101" s="326"/>
      <c r="BQ101" s="326"/>
      <c r="BR101" s="326"/>
      <c r="BS101" s="326"/>
      <c r="BT101" s="326"/>
      <c r="BU101" s="326"/>
      <c r="BV101" s="326"/>
      <c r="BW101" s="326"/>
      <c r="BX101" s="326"/>
      <c r="BY101" s="326"/>
      <c r="BZ101" s="326"/>
      <c r="CA101" s="326"/>
      <c r="CB101" s="326"/>
      <c r="CC101" s="326"/>
      <c r="CD101" s="326"/>
      <c r="CE101" s="326"/>
      <c r="CF101" s="326"/>
      <c r="CG101" s="326"/>
      <c r="CH101" s="326"/>
      <c r="CI101" s="326"/>
      <c r="CJ101" s="326"/>
      <c r="CK101" s="326"/>
      <c r="CL101" s="326"/>
      <c r="CM101" s="326"/>
      <c r="CN101" s="326"/>
      <c r="CO101" s="326"/>
      <c r="CP101" s="326"/>
      <c r="CQ101" s="326"/>
      <c r="CR101" s="326"/>
      <c r="CS101" s="326"/>
    </row>
    <row r="102" spans="2:97" s="289" customFormat="1" ht="51" customHeight="1">
      <c r="B102" s="363">
        <v>99</v>
      </c>
      <c r="C102" s="343" t="str">
        <f>IF(B102&lt;=RAROC!$D$20*12,G101,"")</f>
        <v/>
      </c>
      <c r="D102" s="332">
        <f t="shared" si="7"/>
        <v>3.5714285714283771</v>
      </c>
      <c r="E102" s="341">
        <f t="shared" si="5"/>
        <v>1.5023833333333335E-3</v>
      </c>
      <c r="F102" s="331">
        <f t="shared" si="6"/>
        <v>0</v>
      </c>
      <c r="G102" s="364">
        <f t="shared" si="8"/>
        <v>0</v>
      </c>
      <c r="H102" s="292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26"/>
      <c r="Z102" s="326"/>
      <c r="AA102" s="326"/>
      <c r="AB102" s="326"/>
      <c r="AC102" s="326"/>
      <c r="AD102" s="326"/>
      <c r="AE102" s="326"/>
      <c r="AF102" s="326"/>
      <c r="AG102" s="326"/>
      <c r="AH102" s="326"/>
      <c r="AI102" s="326"/>
      <c r="AJ102" s="326"/>
      <c r="AK102" s="326"/>
      <c r="AL102" s="326"/>
      <c r="AM102" s="326"/>
      <c r="AN102" s="326"/>
      <c r="AO102" s="326"/>
      <c r="AP102" s="326"/>
      <c r="AQ102" s="326"/>
      <c r="AR102" s="326"/>
      <c r="AS102" s="326"/>
      <c r="AT102" s="326"/>
      <c r="AU102" s="326"/>
      <c r="AV102" s="326"/>
      <c r="AW102" s="326"/>
      <c r="AX102" s="326"/>
      <c r="AY102" s="326"/>
      <c r="AZ102" s="326"/>
      <c r="BA102" s="326"/>
      <c r="BB102" s="326"/>
      <c r="BC102" s="326"/>
      <c r="BD102" s="326"/>
      <c r="BE102" s="326"/>
      <c r="BF102" s="326"/>
      <c r="BG102" s="326"/>
      <c r="BH102" s="326"/>
      <c r="BI102" s="326"/>
      <c r="BJ102" s="326"/>
      <c r="BK102" s="326"/>
      <c r="BL102" s="326"/>
      <c r="BM102" s="326"/>
      <c r="BN102" s="326"/>
      <c r="BO102" s="326"/>
      <c r="BP102" s="326"/>
      <c r="BQ102" s="326"/>
      <c r="BR102" s="326"/>
      <c r="BS102" s="326"/>
      <c r="BT102" s="326"/>
      <c r="BU102" s="326"/>
      <c r="BV102" s="326"/>
      <c r="BW102" s="326"/>
      <c r="BX102" s="326"/>
      <c r="BY102" s="326"/>
      <c r="BZ102" s="326"/>
      <c r="CA102" s="326"/>
      <c r="CB102" s="326"/>
      <c r="CC102" s="326"/>
      <c r="CD102" s="326"/>
      <c r="CE102" s="326"/>
      <c r="CF102" s="326"/>
      <c r="CG102" s="326"/>
      <c r="CH102" s="326"/>
      <c r="CI102" s="326"/>
      <c r="CJ102" s="326"/>
      <c r="CK102" s="326"/>
      <c r="CL102" s="326"/>
      <c r="CM102" s="326"/>
      <c r="CN102" s="326"/>
      <c r="CO102" s="326"/>
      <c r="CP102" s="326"/>
      <c r="CQ102" s="326"/>
      <c r="CR102" s="326"/>
      <c r="CS102" s="326"/>
    </row>
    <row r="103" spans="2:97" s="289" customFormat="1" ht="51" customHeight="1">
      <c r="B103" s="363">
        <v>100</v>
      </c>
      <c r="C103" s="343" t="str">
        <f>IF(B103&lt;=RAROC!$D$20*12,G102,"")</f>
        <v/>
      </c>
      <c r="D103" s="332">
        <f t="shared" si="7"/>
        <v>3.5714285714283771</v>
      </c>
      <c r="E103" s="341">
        <f t="shared" si="5"/>
        <v>1.5023833333333335E-3</v>
      </c>
      <c r="F103" s="331">
        <f t="shared" si="6"/>
        <v>0</v>
      </c>
      <c r="G103" s="364">
        <f t="shared" si="8"/>
        <v>0</v>
      </c>
      <c r="H103" s="292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6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  <c r="AO103" s="326"/>
      <c r="AP103" s="326"/>
      <c r="AQ103" s="326"/>
      <c r="AR103" s="326"/>
      <c r="AS103" s="326"/>
      <c r="AT103" s="326"/>
      <c r="AU103" s="326"/>
      <c r="AV103" s="326"/>
      <c r="AW103" s="326"/>
      <c r="AX103" s="326"/>
      <c r="AY103" s="326"/>
      <c r="AZ103" s="326"/>
      <c r="BA103" s="326"/>
      <c r="BB103" s="326"/>
      <c r="BC103" s="326"/>
      <c r="BD103" s="326"/>
      <c r="BE103" s="326"/>
      <c r="BF103" s="326"/>
      <c r="BG103" s="326"/>
      <c r="BH103" s="326"/>
      <c r="BI103" s="326"/>
      <c r="BJ103" s="326"/>
      <c r="BK103" s="326"/>
      <c r="BL103" s="326"/>
      <c r="BM103" s="326"/>
      <c r="BN103" s="326"/>
      <c r="BO103" s="326"/>
      <c r="BP103" s="326"/>
      <c r="BQ103" s="326"/>
      <c r="BR103" s="326"/>
      <c r="BS103" s="326"/>
      <c r="BT103" s="326"/>
      <c r="BU103" s="326"/>
      <c r="BV103" s="326"/>
      <c r="BW103" s="326"/>
      <c r="BX103" s="326"/>
      <c r="BY103" s="326"/>
      <c r="BZ103" s="326"/>
      <c r="CA103" s="326"/>
      <c r="CB103" s="326"/>
      <c r="CC103" s="326"/>
      <c r="CD103" s="326"/>
      <c r="CE103" s="326"/>
      <c r="CF103" s="326"/>
      <c r="CG103" s="326"/>
      <c r="CH103" s="326"/>
      <c r="CI103" s="326"/>
      <c r="CJ103" s="326"/>
      <c r="CK103" s="326"/>
      <c r="CL103" s="326"/>
      <c r="CM103" s="326"/>
      <c r="CN103" s="326"/>
      <c r="CO103" s="326"/>
      <c r="CP103" s="326"/>
      <c r="CQ103" s="326"/>
      <c r="CR103" s="326"/>
      <c r="CS103" s="326"/>
    </row>
    <row r="104" spans="2:97" s="289" customFormat="1" ht="51" customHeight="1">
      <c r="B104" s="363">
        <v>101</v>
      </c>
      <c r="C104" s="343" t="str">
        <f>IF(B104&lt;=RAROC!$D$20*12,G103,"")</f>
        <v/>
      </c>
      <c r="D104" s="332">
        <f t="shared" si="7"/>
        <v>3.5714285714283771</v>
      </c>
      <c r="E104" s="341">
        <f t="shared" si="5"/>
        <v>1.5023833333333335E-3</v>
      </c>
      <c r="F104" s="331">
        <f t="shared" si="6"/>
        <v>0</v>
      </c>
      <c r="G104" s="364">
        <f t="shared" si="8"/>
        <v>0</v>
      </c>
      <c r="H104" s="292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  <c r="Y104" s="326"/>
      <c r="Z104" s="326"/>
      <c r="AA104" s="326"/>
      <c r="AB104" s="326"/>
      <c r="AC104" s="326"/>
      <c r="AD104" s="326"/>
      <c r="AE104" s="326"/>
      <c r="AF104" s="326"/>
      <c r="AG104" s="326"/>
      <c r="AH104" s="326"/>
      <c r="AI104" s="326"/>
      <c r="AJ104" s="326"/>
      <c r="AK104" s="326"/>
      <c r="AL104" s="326"/>
      <c r="AM104" s="326"/>
      <c r="AN104" s="326"/>
      <c r="AO104" s="326"/>
      <c r="AP104" s="326"/>
      <c r="AQ104" s="326"/>
      <c r="AR104" s="326"/>
      <c r="AS104" s="326"/>
      <c r="AT104" s="326"/>
      <c r="AU104" s="326"/>
      <c r="AV104" s="326"/>
      <c r="AW104" s="326"/>
      <c r="AX104" s="326"/>
      <c r="AY104" s="326"/>
      <c r="AZ104" s="326"/>
      <c r="BA104" s="326"/>
      <c r="BB104" s="326"/>
      <c r="BC104" s="326"/>
      <c r="BD104" s="326"/>
      <c r="BE104" s="326"/>
      <c r="BF104" s="326"/>
      <c r="BG104" s="326"/>
      <c r="BH104" s="326"/>
      <c r="BI104" s="326"/>
      <c r="BJ104" s="326"/>
      <c r="BK104" s="326"/>
      <c r="BL104" s="326"/>
      <c r="BM104" s="326"/>
      <c r="BN104" s="326"/>
      <c r="BO104" s="326"/>
      <c r="BP104" s="326"/>
      <c r="BQ104" s="326"/>
      <c r="BR104" s="326"/>
      <c r="BS104" s="326"/>
      <c r="BT104" s="326"/>
      <c r="BU104" s="326"/>
      <c r="BV104" s="326"/>
      <c r="BW104" s="326"/>
      <c r="BX104" s="326"/>
      <c r="BY104" s="326"/>
      <c r="BZ104" s="326"/>
      <c r="CA104" s="326"/>
      <c r="CB104" s="326"/>
      <c r="CC104" s="326"/>
      <c r="CD104" s="326"/>
      <c r="CE104" s="326"/>
      <c r="CF104" s="326"/>
      <c r="CG104" s="326"/>
      <c r="CH104" s="326"/>
      <c r="CI104" s="326"/>
      <c r="CJ104" s="326"/>
      <c r="CK104" s="326"/>
      <c r="CL104" s="326"/>
      <c r="CM104" s="326"/>
      <c r="CN104" s="326"/>
      <c r="CO104" s="326"/>
      <c r="CP104" s="326"/>
      <c r="CQ104" s="326"/>
      <c r="CR104" s="326"/>
      <c r="CS104" s="326"/>
    </row>
    <row r="105" spans="2:97" s="289" customFormat="1" ht="51" customHeight="1">
      <c r="B105" s="363">
        <v>102</v>
      </c>
      <c r="C105" s="343" t="str">
        <f>IF(B105&lt;=RAROC!$D$20*12,G104,"")</f>
        <v/>
      </c>
      <c r="D105" s="332">
        <f t="shared" si="7"/>
        <v>3.5714285714283771</v>
      </c>
      <c r="E105" s="341">
        <f t="shared" si="5"/>
        <v>1.5023833333333335E-3</v>
      </c>
      <c r="F105" s="331">
        <f t="shared" si="6"/>
        <v>0</v>
      </c>
      <c r="G105" s="364">
        <f t="shared" si="8"/>
        <v>0</v>
      </c>
      <c r="H105" s="292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  <c r="Y105" s="326"/>
      <c r="Z105" s="326"/>
      <c r="AA105" s="326"/>
      <c r="AB105" s="326"/>
      <c r="AC105" s="326"/>
      <c r="AD105" s="326"/>
      <c r="AE105" s="326"/>
      <c r="AF105" s="326"/>
      <c r="AG105" s="326"/>
      <c r="AH105" s="326"/>
      <c r="AI105" s="326"/>
      <c r="AJ105" s="326"/>
      <c r="AK105" s="326"/>
      <c r="AL105" s="326"/>
      <c r="AM105" s="326"/>
      <c r="AN105" s="326"/>
      <c r="AO105" s="326"/>
      <c r="AP105" s="326"/>
      <c r="AQ105" s="326"/>
      <c r="AR105" s="326"/>
      <c r="AS105" s="326"/>
      <c r="AT105" s="326"/>
      <c r="AU105" s="326"/>
      <c r="AV105" s="326"/>
      <c r="AW105" s="326"/>
      <c r="AX105" s="326"/>
      <c r="AY105" s="326"/>
      <c r="AZ105" s="326"/>
      <c r="BA105" s="326"/>
      <c r="BB105" s="326"/>
      <c r="BC105" s="326"/>
      <c r="BD105" s="326"/>
      <c r="BE105" s="326"/>
      <c r="BF105" s="326"/>
      <c r="BG105" s="326"/>
      <c r="BH105" s="326"/>
      <c r="BI105" s="326"/>
      <c r="BJ105" s="326"/>
      <c r="BK105" s="326"/>
      <c r="BL105" s="326"/>
      <c r="BM105" s="326"/>
      <c r="BN105" s="326"/>
      <c r="BO105" s="326"/>
      <c r="BP105" s="326"/>
      <c r="BQ105" s="326"/>
      <c r="BR105" s="326"/>
      <c r="BS105" s="326"/>
      <c r="BT105" s="326"/>
      <c r="BU105" s="326"/>
      <c r="BV105" s="326"/>
      <c r="BW105" s="326"/>
      <c r="BX105" s="326"/>
      <c r="BY105" s="326"/>
      <c r="BZ105" s="326"/>
      <c r="CA105" s="326"/>
      <c r="CB105" s="326"/>
      <c r="CC105" s="326"/>
      <c r="CD105" s="326"/>
      <c r="CE105" s="326"/>
      <c r="CF105" s="326"/>
      <c r="CG105" s="326"/>
      <c r="CH105" s="326"/>
      <c r="CI105" s="326"/>
      <c r="CJ105" s="326"/>
      <c r="CK105" s="326"/>
      <c r="CL105" s="326"/>
      <c r="CM105" s="326"/>
      <c r="CN105" s="326"/>
      <c r="CO105" s="326"/>
      <c r="CP105" s="326"/>
      <c r="CQ105" s="326"/>
      <c r="CR105" s="326"/>
      <c r="CS105" s="326"/>
    </row>
    <row r="106" spans="2:97" s="289" customFormat="1" ht="51" customHeight="1">
      <c r="B106" s="363">
        <v>103</v>
      </c>
      <c r="C106" s="343" t="str">
        <f>IF(B106&lt;=RAROC!$D$20*12,G105,"")</f>
        <v/>
      </c>
      <c r="D106" s="332">
        <f t="shared" si="7"/>
        <v>3.5714285714283771</v>
      </c>
      <c r="E106" s="341">
        <f t="shared" si="5"/>
        <v>1.5023833333333335E-3</v>
      </c>
      <c r="F106" s="331">
        <f t="shared" si="6"/>
        <v>0</v>
      </c>
      <c r="G106" s="364">
        <f t="shared" si="8"/>
        <v>0</v>
      </c>
      <c r="H106" s="292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  <c r="Y106" s="326"/>
      <c r="Z106" s="326"/>
      <c r="AA106" s="326"/>
      <c r="AB106" s="326"/>
      <c r="AC106" s="326"/>
      <c r="AD106" s="326"/>
      <c r="AE106" s="326"/>
      <c r="AF106" s="326"/>
      <c r="AG106" s="326"/>
      <c r="AH106" s="326"/>
      <c r="AI106" s="326"/>
      <c r="AJ106" s="326"/>
      <c r="AK106" s="326"/>
      <c r="AL106" s="326"/>
      <c r="AM106" s="326"/>
      <c r="AN106" s="326"/>
      <c r="AO106" s="326"/>
      <c r="AP106" s="326"/>
      <c r="AQ106" s="326"/>
      <c r="AR106" s="326"/>
      <c r="AS106" s="326"/>
      <c r="AT106" s="326"/>
      <c r="AU106" s="326"/>
      <c r="AV106" s="326"/>
      <c r="AW106" s="326"/>
      <c r="AX106" s="326"/>
      <c r="AY106" s="326"/>
      <c r="AZ106" s="326"/>
      <c r="BA106" s="326"/>
      <c r="BB106" s="326"/>
      <c r="BC106" s="326"/>
      <c r="BD106" s="326"/>
      <c r="BE106" s="326"/>
      <c r="BF106" s="326"/>
      <c r="BG106" s="326"/>
      <c r="BH106" s="326"/>
      <c r="BI106" s="326"/>
      <c r="BJ106" s="326"/>
      <c r="BK106" s="326"/>
      <c r="BL106" s="326"/>
      <c r="BM106" s="326"/>
      <c r="BN106" s="326"/>
      <c r="BO106" s="326"/>
      <c r="BP106" s="326"/>
      <c r="BQ106" s="326"/>
      <c r="BR106" s="326"/>
      <c r="BS106" s="326"/>
      <c r="BT106" s="326"/>
      <c r="BU106" s="326"/>
      <c r="BV106" s="326"/>
      <c r="BW106" s="326"/>
      <c r="BX106" s="326"/>
      <c r="BY106" s="326"/>
      <c r="BZ106" s="326"/>
      <c r="CA106" s="326"/>
      <c r="CB106" s="326"/>
      <c r="CC106" s="326"/>
      <c r="CD106" s="326"/>
      <c r="CE106" s="326"/>
      <c r="CF106" s="326"/>
      <c r="CG106" s="326"/>
      <c r="CH106" s="326"/>
      <c r="CI106" s="326"/>
      <c r="CJ106" s="326"/>
      <c r="CK106" s="326"/>
      <c r="CL106" s="326"/>
      <c r="CM106" s="326"/>
      <c r="CN106" s="326"/>
      <c r="CO106" s="326"/>
      <c r="CP106" s="326"/>
      <c r="CQ106" s="326"/>
      <c r="CR106" s="326"/>
      <c r="CS106" s="326"/>
    </row>
    <row r="107" spans="2:97" s="289" customFormat="1" ht="51" customHeight="1">
      <c r="B107" s="363">
        <v>104</v>
      </c>
      <c r="C107" s="343" t="str">
        <f>IF(B107&lt;=RAROC!$D$20*12,G106,"")</f>
        <v/>
      </c>
      <c r="D107" s="332">
        <f t="shared" si="7"/>
        <v>3.5714285714283771</v>
      </c>
      <c r="E107" s="341">
        <f t="shared" si="5"/>
        <v>1.5023833333333335E-3</v>
      </c>
      <c r="F107" s="331">
        <f t="shared" si="6"/>
        <v>0</v>
      </c>
      <c r="G107" s="364">
        <f t="shared" si="8"/>
        <v>0</v>
      </c>
      <c r="H107" s="292"/>
      <c r="J107" s="326"/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  <c r="Y107" s="326"/>
      <c r="Z107" s="326"/>
      <c r="AA107" s="326"/>
      <c r="AB107" s="326"/>
      <c r="AC107" s="326"/>
      <c r="AD107" s="326"/>
      <c r="AE107" s="326"/>
      <c r="AF107" s="326"/>
      <c r="AG107" s="326"/>
      <c r="AH107" s="326"/>
      <c r="AI107" s="326"/>
      <c r="AJ107" s="326"/>
      <c r="AK107" s="326"/>
      <c r="AL107" s="326"/>
      <c r="AM107" s="326"/>
      <c r="AN107" s="326"/>
      <c r="AO107" s="326"/>
      <c r="AP107" s="326"/>
      <c r="AQ107" s="326"/>
      <c r="AR107" s="326"/>
      <c r="AS107" s="326"/>
      <c r="AT107" s="326"/>
      <c r="AU107" s="326"/>
      <c r="AV107" s="326"/>
      <c r="AW107" s="326"/>
      <c r="AX107" s="326"/>
      <c r="AY107" s="326"/>
      <c r="AZ107" s="326"/>
      <c r="BA107" s="326"/>
      <c r="BB107" s="326"/>
      <c r="BC107" s="326"/>
      <c r="BD107" s="326"/>
      <c r="BE107" s="326"/>
      <c r="BF107" s="326"/>
      <c r="BG107" s="326"/>
      <c r="BH107" s="326"/>
      <c r="BI107" s="326"/>
      <c r="BJ107" s="326"/>
      <c r="BK107" s="326"/>
      <c r="BL107" s="326"/>
      <c r="BM107" s="326"/>
      <c r="BN107" s="326"/>
      <c r="BO107" s="326"/>
      <c r="BP107" s="326"/>
      <c r="BQ107" s="326"/>
      <c r="BR107" s="326"/>
      <c r="BS107" s="326"/>
      <c r="BT107" s="326"/>
      <c r="BU107" s="326"/>
      <c r="BV107" s="326"/>
      <c r="BW107" s="326"/>
      <c r="BX107" s="326"/>
      <c r="BY107" s="326"/>
      <c r="BZ107" s="326"/>
      <c r="CA107" s="326"/>
      <c r="CB107" s="326"/>
      <c r="CC107" s="326"/>
      <c r="CD107" s="326"/>
      <c r="CE107" s="326"/>
      <c r="CF107" s="326"/>
      <c r="CG107" s="326"/>
      <c r="CH107" s="326"/>
      <c r="CI107" s="326"/>
      <c r="CJ107" s="326"/>
      <c r="CK107" s="326"/>
      <c r="CL107" s="326"/>
      <c r="CM107" s="326"/>
      <c r="CN107" s="326"/>
      <c r="CO107" s="326"/>
      <c r="CP107" s="326"/>
      <c r="CQ107" s="326"/>
      <c r="CR107" s="326"/>
      <c r="CS107" s="326"/>
    </row>
    <row r="108" spans="2:97" s="289" customFormat="1" ht="51" customHeight="1">
      <c r="B108" s="363">
        <v>105</v>
      </c>
      <c r="C108" s="343" t="str">
        <f>IF(B108&lt;=RAROC!$D$20*12,G107,"")</f>
        <v/>
      </c>
      <c r="D108" s="332">
        <f t="shared" si="7"/>
        <v>3.5714285714283771</v>
      </c>
      <c r="E108" s="341">
        <f t="shared" si="5"/>
        <v>1.5023833333333335E-3</v>
      </c>
      <c r="F108" s="331">
        <f t="shared" si="6"/>
        <v>0</v>
      </c>
      <c r="G108" s="364">
        <f t="shared" si="8"/>
        <v>0</v>
      </c>
      <c r="H108" s="292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326"/>
      <c r="AG108" s="326"/>
      <c r="AH108" s="326"/>
      <c r="AI108" s="326"/>
      <c r="AJ108" s="326"/>
      <c r="AK108" s="326"/>
      <c r="AL108" s="326"/>
      <c r="AM108" s="326"/>
      <c r="AN108" s="326"/>
      <c r="AO108" s="326"/>
      <c r="AP108" s="326"/>
      <c r="AQ108" s="326"/>
      <c r="AR108" s="326"/>
      <c r="AS108" s="326"/>
      <c r="AT108" s="326"/>
      <c r="AU108" s="326"/>
      <c r="AV108" s="326"/>
      <c r="AW108" s="326"/>
      <c r="AX108" s="326"/>
      <c r="AY108" s="326"/>
      <c r="AZ108" s="326"/>
      <c r="BA108" s="326"/>
      <c r="BB108" s="326"/>
      <c r="BC108" s="326"/>
      <c r="BD108" s="326"/>
      <c r="BE108" s="326"/>
      <c r="BF108" s="326"/>
      <c r="BG108" s="326"/>
      <c r="BH108" s="326"/>
      <c r="BI108" s="326"/>
      <c r="BJ108" s="326"/>
      <c r="BK108" s="326"/>
      <c r="BL108" s="326"/>
      <c r="BM108" s="326"/>
      <c r="BN108" s="326"/>
      <c r="BO108" s="326"/>
      <c r="BP108" s="326"/>
      <c r="BQ108" s="326"/>
      <c r="BR108" s="326"/>
      <c r="BS108" s="326"/>
      <c r="BT108" s="326"/>
      <c r="BU108" s="326"/>
      <c r="BV108" s="326"/>
      <c r="BW108" s="326"/>
      <c r="BX108" s="326"/>
      <c r="BY108" s="326"/>
      <c r="BZ108" s="326"/>
      <c r="CA108" s="326"/>
      <c r="CB108" s="326"/>
      <c r="CC108" s="326"/>
      <c r="CD108" s="326"/>
      <c r="CE108" s="326"/>
      <c r="CF108" s="326"/>
      <c r="CG108" s="326"/>
      <c r="CH108" s="326"/>
      <c r="CI108" s="326"/>
      <c r="CJ108" s="326"/>
      <c r="CK108" s="326"/>
      <c r="CL108" s="326"/>
      <c r="CM108" s="326"/>
      <c r="CN108" s="326"/>
      <c r="CO108" s="326"/>
      <c r="CP108" s="326"/>
      <c r="CQ108" s="326"/>
      <c r="CR108" s="326"/>
      <c r="CS108" s="326"/>
    </row>
    <row r="109" spans="2:97" s="289" customFormat="1" ht="51" customHeight="1">
      <c r="B109" s="363">
        <v>106</v>
      </c>
      <c r="C109" s="343" t="str">
        <f>IF(B109&lt;=RAROC!$D$20*12,G108,"")</f>
        <v/>
      </c>
      <c r="D109" s="332">
        <f t="shared" si="7"/>
        <v>3.5714285714283771</v>
      </c>
      <c r="E109" s="341">
        <f t="shared" si="5"/>
        <v>1.5023833333333335E-3</v>
      </c>
      <c r="F109" s="331">
        <f t="shared" si="6"/>
        <v>0</v>
      </c>
      <c r="G109" s="364">
        <f t="shared" si="8"/>
        <v>0</v>
      </c>
      <c r="H109" s="292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  <c r="Y109" s="326"/>
      <c r="Z109" s="326"/>
      <c r="AA109" s="326"/>
      <c r="AB109" s="326"/>
      <c r="AC109" s="326"/>
      <c r="AD109" s="326"/>
      <c r="AE109" s="326"/>
      <c r="AF109" s="326"/>
      <c r="AG109" s="326"/>
      <c r="AH109" s="326"/>
      <c r="AI109" s="326"/>
      <c r="AJ109" s="326"/>
      <c r="AK109" s="326"/>
      <c r="AL109" s="326"/>
      <c r="AM109" s="326"/>
      <c r="AN109" s="326"/>
      <c r="AO109" s="326"/>
      <c r="AP109" s="326"/>
      <c r="AQ109" s="326"/>
      <c r="AR109" s="326"/>
      <c r="AS109" s="326"/>
      <c r="AT109" s="326"/>
      <c r="AU109" s="326"/>
      <c r="AV109" s="326"/>
      <c r="AW109" s="326"/>
      <c r="AX109" s="326"/>
      <c r="AY109" s="326"/>
      <c r="AZ109" s="326"/>
      <c r="BA109" s="326"/>
      <c r="BB109" s="326"/>
      <c r="BC109" s="326"/>
      <c r="BD109" s="326"/>
      <c r="BE109" s="326"/>
      <c r="BF109" s="326"/>
      <c r="BG109" s="326"/>
      <c r="BH109" s="326"/>
      <c r="BI109" s="326"/>
      <c r="BJ109" s="326"/>
      <c r="BK109" s="326"/>
      <c r="BL109" s="326"/>
      <c r="BM109" s="326"/>
      <c r="BN109" s="326"/>
      <c r="BO109" s="326"/>
      <c r="BP109" s="326"/>
      <c r="BQ109" s="326"/>
      <c r="BR109" s="326"/>
      <c r="BS109" s="326"/>
      <c r="BT109" s="326"/>
      <c r="BU109" s="326"/>
      <c r="BV109" s="326"/>
      <c r="BW109" s="326"/>
      <c r="BX109" s="326"/>
      <c r="BY109" s="326"/>
      <c r="BZ109" s="326"/>
      <c r="CA109" s="326"/>
      <c r="CB109" s="326"/>
      <c r="CC109" s="326"/>
      <c r="CD109" s="326"/>
      <c r="CE109" s="326"/>
      <c r="CF109" s="326"/>
      <c r="CG109" s="326"/>
      <c r="CH109" s="326"/>
      <c r="CI109" s="326"/>
      <c r="CJ109" s="326"/>
      <c r="CK109" s="326"/>
      <c r="CL109" s="326"/>
      <c r="CM109" s="326"/>
      <c r="CN109" s="326"/>
      <c r="CO109" s="326"/>
      <c r="CP109" s="326"/>
      <c r="CQ109" s="326"/>
      <c r="CR109" s="326"/>
      <c r="CS109" s="326"/>
    </row>
    <row r="110" spans="2:97" s="289" customFormat="1" ht="51" customHeight="1">
      <c r="B110" s="363">
        <v>107</v>
      </c>
      <c r="C110" s="343" t="str">
        <f>IF(B110&lt;=RAROC!$D$20*12,G109,"")</f>
        <v/>
      </c>
      <c r="D110" s="332">
        <f t="shared" si="7"/>
        <v>3.5714285714283771</v>
      </c>
      <c r="E110" s="341">
        <f t="shared" si="5"/>
        <v>1.5023833333333335E-3</v>
      </c>
      <c r="F110" s="331">
        <f t="shared" si="6"/>
        <v>0</v>
      </c>
      <c r="G110" s="364">
        <f t="shared" si="8"/>
        <v>0</v>
      </c>
      <c r="H110" s="292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  <c r="Y110" s="326"/>
      <c r="Z110" s="326"/>
      <c r="AA110" s="326"/>
      <c r="AB110" s="326"/>
      <c r="AC110" s="326"/>
      <c r="AD110" s="326"/>
      <c r="AE110" s="326"/>
      <c r="AF110" s="326"/>
      <c r="AG110" s="326"/>
      <c r="AH110" s="326"/>
      <c r="AI110" s="326"/>
      <c r="AJ110" s="326"/>
      <c r="AK110" s="326"/>
      <c r="AL110" s="326"/>
      <c r="AM110" s="326"/>
      <c r="AN110" s="326"/>
      <c r="AO110" s="326"/>
      <c r="AP110" s="326"/>
      <c r="AQ110" s="326"/>
      <c r="AR110" s="326"/>
      <c r="AS110" s="326"/>
      <c r="AT110" s="326"/>
      <c r="AU110" s="326"/>
      <c r="AV110" s="326"/>
      <c r="AW110" s="326"/>
      <c r="AX110" s="326"/>
      <c r="AY110" s="326"/>
      <c r="AZ110" s="326"/>
      <c r="BA110" s="326"/>
      <c r="BB110" s="326"/>
      <c r="BC110" s="326"/>
      <c r="BD110" s="326"/>
      <c r="BE110" s="326"/>
      <c r="BF110" s="326"/>
      <c r="BG110" s="326"/>
      <c r="BH110" s="326"/>
      <c r="BI110" s="326"/>
      <c r="BJ110" s="326"/>
      <c r="BK110" s="326"/>
      <c r="BL110" s="326"/>
      <c r="BM110" s="326"/>
      <c r="BN110" s="326"/>
      <c r="BO110" s="326"/>
      <c r="BP110" s="326"/>
      <c r="BQ110" s="326"/>
      <c r="BR110" s="326"/>
      <c r="BS110" s="326"/>
      <c r="BT110" s="326"/>
      <c r="BU110" s="326"/>
      <c r="BV110" s="326"/>
      <c r="BW110" s="326"/>
      <c r="BX110" s="326"/>
      <c r="BY110" s="326"/>
      <c r="BZ110" s="326"/>
      <c r="CA110" s="326"/>
      <c r="CB110" s="326"/>
      <c r="CC110" s="326"/>
      <c r="CD110" s="326"/>
      <c r="CE110" s="326"/>
      <c r="CF110" s="326"/>
      <c r="CG110" s="326"/>
      <c r="CH110" s="326"/>
      <c r="CI110" s="326"/>
      <c r="CJ110" s="326"/>
      <c r="CK110" s="326"/>
      <c r="CL110" s="326"/>
      <c r="CM110" s="326"/>
      <c r="CN110" s="326"/>
      <c r="CO110" s="326"/>
      <c r="CP110" s="326"/>
      <c r="CQ110" s="326"/>
      <c r="CR110" s="326"/>
      <c r="CS110" s="326"/>
    </row>
    <row r="111" spans="2:97" s="289" customFormat="1" ht="51" customHeight="1">
      <c r="B111" s="365">
        <v>108</v>
      </c>
      <c r="C111" s="343" t="str">
        <f>IF(B111&lt;=RAROC!$D$20*12,G110,"")</f>
        <v/>
      </c>
      <c r="D111" s="332">
        <f t="shared" si="7"/>
        <v>3.5714285714283771</v>
      </c>
      <c r="E111" s="341">
        <f t="shared" si="5"/>
        <v>1.5023833333333335E-3</v>
      </c>
      <c r="F111" s="331">
        <f t="shared" si="6"/>
        <v>0</v>
      </c>
      <c r="G111" s="364">
        <f t="shared" si="8"/>
        <v>0</v>
      </c>
      <c r="H111" s="323"/>
      <c r="I111" s="324">
        <f>SUM(F100:F111)</f>
        <v>0</v>
      </c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  <c r="AA111" s="326"/>
      <c r="AB111" s="326"/>
      <c r="AC111" s="326"/>
      <c r="AD111" s="326"/>
      <c r="AE111" s="326"/>
      <c r="AF111" s="326"/>
      <c r="AG111" s="326"/>
      <c r="AH111" s="326"/>
      <c r="AI111" s="326"/>
      <c r="AJ111" s="326"/>
      <c r="AK111" s="326"/>
      <c r="AL111" s="326"/>
      <c r="AM111" s="326"/>
      <c r="AN111" s="326"/>
      <c r="AO111" s="326"/>
      <c r="AP111" s="326"/>
      <c r="AQ111" s="326"/>
      <c r="AR111" s="326"/>
      <c r="AS111" s="326"/>
      <c r="AT111" s="326"/>
      <c r="AU111" s="326"/>
      <c r="AV111" s="326"/>
      <c r="AW111" s="326"/>
      <c r="AX111" s="326"/>
      <c r="AY111" s="326"/>
      <c r="AZ111" s="326"/>
      <c r="BA111" s="326"/>
      <c r="BB111" s="326"/>
      <c r="BC111" s="326"/>
      <c r="BD111" s="326"/>
      <c r="BE111" s="326"/>
      <c r="BF111" s="326"/>
      <c r="BG111" s="326"/>
      <c r="BH111" s="326"/>
      <c r="BI111" s="326"/>
      <c r="BJ111" s="326"/>
      <c r="BK111" s="326"/>
      <c r="BL111" s="326"/>
      <c r="BM111" s="326"/>
      <c r="BN111" s="326"/>
      <c r="BO111" s="326"/>
      <c r="BP111" s="326"/>
      <c r="BQ111" s="326"/>
      <c r="BR111" s="326"/>
      <c r="BS111" s="326"/>
      <c r="BT111" s="326"/>
      <c r="BU111" s="326"/>
      <c r="BV111" s="326"/>
      <c r="BW111" s="326"/>
      <c r="BX111" s="326"/>
      <c r="BY111" s="326"/>
      <c r="BZ111" s="326"/>
      <c r="CA111" s="326"/>
      <c r="CB111" s="326"/>
      <c r="CC111" s="326"/>
      <c r="CD111" s="326"/>
      <c r="CE111" s="326"/>
      <c r="CF111" s="326"/>
      <c r="CG111" s="326"/>
      <c r="CH111" s="326"/>
      <c r="CI111" s="326"/>
      <c r="CJ111" s="326"/>
      <c r="CK111" s="326"/>
      <c r="CL111" s="326"/>
      <c r="CM111" s="326"/>
      <c r="CN111" s="326"/>
      <c r="CO111" s="326"/>
      <c r="CP111" s="326"/>
      <c r="CQ111" s="326"/>
      <c r="CR111" s="326"/>
      <c r="CS111" s="326"/>
    </row>
    <row r="112" spans="2:97" s="289" customFormat="1" ht="51" customHeight="1">
      <c r="B112" s="363">
        <v>109</v>
      </c>
      <c r="C112" s="343" t="str">
        <f>IF(B112&lt;=RAROC!$D$20*12,G111,"")</f>
        <v/>
      </c>
      <c r="D112" s="332">
        <f t="shared" si="7"/>
        <v>3.5714285714283771</v>
      </c>
      <c r="E112" s="341">
        <f t="shared" si="5"/>
        <v>1.5023833333333335E-3</v>
      </c>
      <c r="F112" s="331">
        <f t="shared" si="6"/>
        <v>0</v>
      </c>
      <c r="G112" s="364">
        <f t="shared" si="8"/>
        <v>0</v>
      </c>
      <c r="H112" s="292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  <c r="Y112" s="326"/>
      <c r="Z112" s="326"/>
      <c r="AA112" s="326"/>
      <c r="AB112" s="326"/>
      <c r="AC112" s="326"/>
      <c r="AD112" s="326"/>
      <c r="AE112" s="326"/>
      <c r="AF112" s="326"/>
      <c r="AG112" s="326"/>
      <c r="AH112" s="326"/>
      <c r="AI112" s="326"/>
      <c r="AJ112" s="326"/>
      <c r="AK112" s="326"/>
      <c r="AL112" s="326"/>
      <c r="AM112" s="326"/>
      <c r="AN112" s="326"/>
      <c r="AO112" s="326"/>
      <c r="AP112" s="326"/>
      <c r="AQ112" s="326"/>
      <c r="AR112" s="326"/>
      <c r="AS112" s="326"/>
      <c r="AT112" s="326"/>
      <c r="AU112" s="326"/>
      <c r="AV112" s="326"/>
      <c r="AW112" s="326"/>
      <c r="AX112" s="326"/>
      <c r="AY112" s="326"/>
      <c r="AZ112" s="326"/>
      <c r="BA112" s="326"/>
      <c r="BB112" s="326"/>
      <c r="BC112" s="326"/>
      <c r="BD112" s="326"/>
      <c r="BE112" s="326"/>
      <c r="BF112" s="326"/>
      <c r="BG112" s="326"/>
      <c r="BH112" s="326"/>
      <c r="BI112" s="326"/>
      <c r="BJ112" s="326"/>
      <c r="BK112" s="326"/>
      <c r="BL112" s="326"/>
      <c r="BM112" s="326"/>
      <c r="BN112" s="326"/>
      <c r="BO112" s="326"/>
      <c r="BP112" s="326"/>
      <c r="BQ112" s="326"/>
      <c r="BR112" s="326"/>
      <c r="BS112" s="326"/>
      <c r="BT112" s="326"/>
      <c r="BU112" s="326"/>
      <c r="BV112" s="326"/>
      <c r="BW112" s="326"/>
      <c r="BX112" s="326"/>
      <c r="BY112" s="326"/>
      <c r="BZ112" s="326"/>
      <c r="CA112" s="326"/>
      <c r="CB112" s="326"/>
      <c r="CC112" s="326"/>
      <c r="CD112" s="326"/>
      <c r="CE112" s="326"/>
      <c r="CF112" s="326"/>
      <c r="CG112" s="326"/>
      <c r="CH112" s="326"/>
      <c r="CI112" s="326"/>
      <c r="CJ112" s="326"/>
      <c r="CK112" s="326"/>
      <c r="CL112" s="326"/>
      <c r="CM112" s="326"/>
      <c r="CN112" s="326"/>
      <c r="CO112" s="326"/>
      <c r="CP112" s="326"/>
      <c r="CQ112" s="326"/>
      <c r="CR112" s="326"/>
      <c r="CS112" s="326"/>
    </row>
    <row r="113" spans="2:97" s="289" customFormat="1" ht="51" customHeight="1">
      <c r="B113" s="363">
        <v>110</v>
      </c>
      <c r="C113" s="343" t="str">
        <f>IF(B113&lt;=RAROC!$D$20*12,G112,"")</f>
        <v/>
      </c>
      <c r="D113" s="332">
        <f t="shared" si="7"/>
        <v>3.5714285714283771</v>
      </c>
      <c r="E113" s="341">
        <f t="shared" si="5"/>
        <v>1.5023833333333335E-3</v>
      </c>
      <c r="F113" s="331">
        <f t="shared" si="6"/>
        <v>0</v>
      </c>
      <c r="G113" s="364">
        <f t="shared" si="8"/>
        <v>0</v>
      </c>
      <c r="H113" s="292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  <c r="AA113" s="326"/>
      <c r="AB113" s="326"/>
      <c r="AC113" s="326"/>
      <c r="AD113" s="326"/>
      <c r="AE113" s="326"/>
      <c r="AF113" s="326"/>
      <c r="AG113" s="326"/>
      <c r="AH113" s="326"/>
      <c r="AI113" s="326"/>
      <c r="AJ113" s="326"/>
      <c r="AK113" s="326"/>
      <c r="AL113" s="326"/>
      <c r="AM113" s="326"/>
      <c r="AN113" s="326"/>
      <c r="AO113" s="326"/>
      <c r="AP113" s="326"/>
      <c r="AQ113" s="326"/>
      <c r="AR113" s="326"/>
      <c r="AS113" s="326"/>
      <c r="AT113" s="326"/>
      <c r="AU113" s="326"/>
      <c r="AV113" s="326"/>
      <c r="AW113" s="326"/>
      <c r="AX113" s="326"/>
      <c r="AY113" s="326"/>
      <c r="AZ113" s="326"/>
      <c r="BA113" s="326"/>
      <c r="BB113" s="326"/>
      <c r="BC113" s="326"/>
      <c r="BD113" s="326"/>
      <c r="BE113" s="326"/>
      <c r="BF113" s="326"/>
      <c r="BG113" s="326"/>
      <c r="BH113" s="326"/>
      <c r="BI113" s="326"/>
      <c r="BJ113" s="326"/>
      <c r="BK113" s="326"/>
      <c r="BL113" s="326"/>
      <c r="BM113" s="326"/>
      <c r="BN113" s="326"/>
      <c r="BO113" s="326"/>
      <c r="BP113" s="326"/>
      <c r="BQ113" s="326"/>
      <c r="BR113" s="326"/>
      <c r="BS113" s="326"/>
      <c r="BT113" s="326"/>
      <c r="BU113" s="326"/>
      <c r="BV113" s="326"/>
      <c r="BW113" s="326"/>
      <c r="BX113" s="326"/>
      <c r="BY113" s="326"/>
      <c r="BZ113" s="326"/>
      <c r="CA113" s="326"/>
      <c r="CB113" s="326"/>
      <c r="CC113" s="326"/>
      <c r="CD113" s="326"/>
      <c r="CE113" s="326"/>
      <c r="CF113" s="326"/>
      <c r="CG113" s="326"/>
      <c r="CH113" s="326"/>
      <c r="CI113" s="326"/>
      <c r="CJ113" s="326"/>
      <c r="CK113" s="326"/>
      <c r="CL113" s="326"/>
      <c r="CM113" s="326"/>
      <c r="CN113" s="326"/>
      <c r="CO113" s="326"/>
      <c r="CP113" s="326"/>
      <c r="CQ113" s="326"/>
      <c r="CR113" s="326"/>
      <c r="CS113" s="326"/>
    </row>
    <row r="114" spans="2:97" s="289" customFormat="1" ht="51" customHeight="1">
      <c r="B114" s="363">
        <v>111</v>
      </c>
      <c r="C114" s="343" t="str">
        <f>IF(B114&lt;=RAROC!$D$20*12,G113,"")</f>
        <v/>
      </c>
      <c r="D114" s="332">
        <f t="shared" si="7"/>
        <v>3.5714285714283771</v>
      </c>
      <c r="E114" s="341">
        <f t="shared" si="5"/>
        <v>1.5023833333333335E-3</v>
      </c>
      <c r="F114" s="331">
        <f t="shared" si="6"/>
        <v>0</v>
      </c>
      <c r="G114" s="364">
        <f t="shared" si="8"/>
        <v>0</v>
      </c>
      <c r="H114" s="292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26"/>
      <c r="Z114" s="326"/>
      <c r="AA114" s="326"/>
      <c r="AB114" s="326"/>
      <c r="AC114" s="326"/>
      <c r="AD114" s="326"/>
      <c r="AE114" s="326"/>
      <c r="AF114" s="326"/>
      <c r="AG114" s="326"/>
      <c r="AH114" s="326"/>
      <c r="AI114" s="326"/>
      <c r="AJ114" s="326"/>
      <c r="AK114" s="326"/>
      <c r="AL114" s="326"/>
      <c r="AM114" s="326"/>
      <c r="AN114" s="326"/>
      <c r="AO114" s="326"/>
      <c r="AP114" s="326"/>
      <c r="AQ114" s="326"/>
      <c r="AR114" s="326"/>
      <c r="AS114" s="326"/>
      <c r="AT114" s="326"/>
      <c r="AU114" s="326"/>
      <c r="AV114" s="326"/>
      <c r="AW114" s="326"/>
      <c r="AX114" s="326"/>
      <c r="AY114" s="326"/>
      <c r="AZ114" s="326"/>
      <c r="BA114" s="326"/>
      <c r="BB114" s="326"/>
      <c r="BC114" s="326"/>
      <c r="BD114" s="326"/>
      <c r="BE114" s="326"/>
      <c r="BF114" s="326"/>
      <c r="BG114" s="326"/>
      <c r="BH114" s="326"/>
      <c r="BI114" s="326"/>
      <c r="BJ114" s="326"/>
      <c r="BK114" s="326"/>
      <c r="BL114" s="326"/>
      <c r="BM114" s="326"/>
      <c r="BN114" s="326"/>
      <c r="BO114" s="326"/>
      <c r="BP114" s="326"/>
      <c r="BQ114" s="326"/>
      <c r="BR114" s="326"/>
      <c r="BS114" s="326"/>
      <c r="BT114" s="326"/>
      <c r="BU114" s="326"/>
      <c r="BV114" s="326"/>
      <c r="BW114" s="326"/>
      <c r="BX114" s="326"/>
      <c r="BY114" s="326"/>
      <c r="BZ114" s="326"/>
      <c r="CA114" s="326"/>
      <c r="CB114" s="326"/>
      <c r="CC114" s="326"/>
      <c r="CD114" s="326"/>
      <c r="CE114" s="326"/>
      <c r="CF114" s="326"/>
      <c r="CG114" s="326"/>
      <c r="CH114" s="326"/>
      <c r="CI114" s="326"/>
      <c r="CJ114" s="326"/>
      <c r="CK114" s="326"/>
      <c r="CL114" s="326"/>
      <c r="CM114" s="326"/>
      <c r="CN114" s="326"/>
      <c r="CO114" s="326"/>
      <c r="CP114" s="326"/>
      <c r="CQ114" s="326"/>
      <c r="CR114" s="326"/>
      <c r="CS114" s="326"/>
    </row>
    <row r="115" spans="2:97" s="289" customFormat="1" ht="51" customHeight="1">
      <c r="B115" s="363">
        <v>112</v>
      </c>
      <c r="C115" s="343" t="str">
        <f>IF(B115&lt;=RAROC!$D$20*12,G114,"")</f>
        <v/>
      </c>
      <c r="D115" s="332">
        <f t="shared" si="7"/>
        <v>3.5714285714283771</v>
      </c>
      <c r="E115" s="341">
        <f t="shared" si="5"/>
        <v>1.5023833333333335E-3</v>
      </c>
      <c r="F115" s="331">
        <f t="shared" si="6"/>
        <v>0</v>
      </c>
      <c r="G115" s="364">
        <f t="shared" si="8"/>
        <v>0</v>
      </c>
      <c r="H115" s="292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  <c r="AA115" s="326"/>
      <c r="AB115" s="326"/>
      <c r="AC115" s="326"/>
      <c r="AD115" s="326"/>
      <c r="AE115" s="326"/>
      <c r="AF115" s="326"/>
      <c r="AG115" s="326"/>
      <c r="AH115" s="326"/>
      <c r="AI115" s="326"/>
      <c r="AJ115" s="326"/>
      <c r="AK115" s="326"/>
      <c r="AL115" s="326"/>
      <c r="AM115" s="326"/>
      <c r="AN115" s="326"/>
      <c r="AO115" s="326"/>
      <c r="AP115" s="326"/>
      <c r="AQ115" s="326"/>
      <c r="AR115" s="326"/>
      <c r="AS115" s="326"/>
      <c r="AT115" s="326"/>
      <c r="AU115" s="326"/>
      <c r="AV115" s="326"/>
      <c r="AW115" s="326"/>
      <c r="AX115" s="326"/>
      <c r="AY115" s="326"/>
      <c r="AZ115" s="326"/>
      <c r="BA115" s="326"/>
      <c r="BB115" s="326"/>
      <c r="BC115" s="326"/>
      <c r="BD115" s="326"/>
      <c r="BE115" s="326"/>
      <c r="BF115" s="326"/>
      <c r="BG115" s="326"/>
      <c r="BH115" s="326"/>
      <c r="BI115" s="326"/>
      <c r="BJ115" s="326"/>
      <c r="BK115" s="326"/>
      <c r="BL115" s="326"/>
      <c r="BM115" s="326"/>
      <c r="BN115" s="326"/>
      <c r="BO115" s="326"/>
      <c r="BP115" s="326"/>
      <c r="BQ115" s="326"/>
      <c r="BR115" s="326"/>
      <c r="BS115" s="326"/>
      <c r="BT115" s="326"/>
      <c r="BU115" s="326"/>
      <c r="BV115" s="326"/>
      <c r="BW115" s="326"/>
      <c r="BX115" s="326"/>
      <c r="BY115" s="326"/>
      <c r="BZ115" s="326"/>
      <c r="CA115" s="326"/>
      <c r="CB115" s="326"/>
      <c r="CC115" s="326"/>
      <c r="CD115" s="326"/>
      <c r="CE115" s="326"/>
      <c r="CF115" s="326"/>
      <c r="CG115" s="326"/>
      <c r="CH115" s="326"/>
      <c r="CI115" s="326"/>
      <c r="CJ115" s="326"/>
      <c r="CK115" s="326"/>
      <c r="CL115" s="326"/>
      <c r="CM115" s="326"/>
      <c r="CN115" s="326"/>
      <c r="CO115" s="326"/>
      <c r="CP115" s="326"/>
      <c r="CQ115" s="326"/>
      <c r="CR115" s="326"/>
      <c r="CS115" s="326"/>
    </row>
    <row r="116" spans="2:97" s="289" customFormat="1" ht="51" customHeight="1">
      <c r="B116" s="363">
        <v>113</v>
      </c>
      <c r="C116" s="343" t="str">
        <f>IF(B116&lt;=RAROC!$D$20*12,G115,"")</f>
        <v/>
      </c>
      <c r="D116" s="332">
        <f t="shared" si="7"/>
        <v>3.5714285714283771</v>
      </c>
      <c r="E116" s="341">
        <f t="shared" si="5"/>
        <v>1.5023833333333335E-3</v>
      </c>
      <c r="F116" s="331">
        <f t="shared" si="6"/>
        <v>0</v>
      </c>
      <c r="G116" s="364">
        <f t="shared" si="8"/>
        <v>0</v>
      </c>
      <c r="H116" s="292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  <c r="AA116" s="326"/>
      <c r="AB116" s="326"/>
      <c r="AC116" s="326"/>
      <c r="AD116" s="326"/>
      <c r="AE116" s="326"/>
      <c r="AF116" s="326"/>
      <c r="AG116" s="326"/>
      <c r="AH116" s="326"/>
      <c r="AI116" s="326"/>
      <c r="AJ116" s="326"/>
      <c r="AK116" s="326"/>
      <c r="AL116" s="326"/>
      <c r="AM116" s="326"/>
      <c r="AN116" s="326"/>
      <c r="AO116" s="326"/>
      <c r="AP116" s="326"/>
      <c r="AQ116" s="326"/>
      <c r="AR116" s="326"/>
      <c r="AS116" s="326"/>
      <c r="AT116" s="326"/>
      <c r="AU116" s="326"/>
      <c r="AV116" s="326"/>
      <c r="AW116" s="326"/>
      <c r="AX116" s="326"/>
      <c r="AY116" s="326"/>
      <c r="AZ116" s="326"/>
      <c r="BA116" s="326"/>
      <c r="BB116" s="326"/>
      <c r="BC116" s="326"/>
      <c r="BD116" s="326"/>
      <c r="BE116" s="326"/>
      <c r="BF116" s="326"/>
      <c r="BG116" s="326"/>
      <c r="BH116" s="326"/>
      <c r="BI116" s="326"/>
      <c r="BJ116" s="326"/>
      <c r="BK116" s="326"/>
      <c r="BL116" s="326"/>
      <c r="BM116" s="326"/>
      <c r="BN116" s="326"/>
      <c r="BO116" s="326"/>
      <c r="BP116" s="326"/>
      <c r="BQ116" s="326"/>
      <c r="BR116" s="326"/>
      <c r="BS116" s="326"/>
      <c r="BT116" s="326"/>
      <c r="BU116" s="326"/>
      <c r="BV116" s="326"/>
      <c r="BW116" s="326"/>
      <c r="BX116" s="326"/>
      <c r="BY116" s="326"/>
      <c r="BZ116" s="326"/>
      <c r="CA116" s="326"/>
      <c r="CB116" s="326"/>
      <c r="CC116" s="326"/>
      <c r="CD116" s="326"/>
      <c r="CE116" s="326"/>
      <c r="CF116" s="326"/>
      <c r="CG116" s="326"/>
      <c r="CH116" s="326"/>
      <c r="CI116" s="326"/>
      <c r="CJ116" s="326"/>
      <c r="CK116" s="326"/>
      <c r="CL116" s="326"/>
      <c r="CM116" s="326"/>
      <c r="CN116" s="326"/>
      <c r="CO116" s="326"/>
      <c r="CP116" s="326"/>
      <c r="CQ116" s="326"/>
      <c r="CR116" s="326"/>
      <c r="CS116" s="326"/>
    </row>
    <row r="117" spans="2:97" s="289" customFormat="1" ht="51" customHeight="1">
      <c r="B117" s="363">
        <v>114</v>
      </c>
      <c r="C117" s="343" t="str">
        <f>IF(B117&lt;=RAROC!$D$20*12,G116,"")</f>
        <v/>
      </c>
      <c r="D117" s="332">
        <f t="shared" si="7"/>
        <v>3.5714285714283771</v>
      </c>
      <c r="E117" s="341">
        <f t="shared" si="5"/>
        <v>1.5023833333333335E-3</v>
      </c>
      <c r="F117" s="331">
        <f t="shared" si="6"/>
        <v>0</v>
      </c>
      <c r="G117" s="364">
        <f t="shared" si="8"/>
        <v>0</v>
      </c>
      <c r="H117" s="292"/>
      <c r="J117" s="326"/>
      <c r="K117" s="326"/>
      <c r="L117" s="326"/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  <c r="AA117" s="326"/>
      <c r="AB117" s="326"/>
      <c r="AC117" s="326"/>
      <c r="AD117" s="326"/>
      <c r="AE117" s="326"/>
      <c r="AF117" s="326"/>
      <c r="AG117" s="326"/>
      <c r="AH117" s="326"/>
      <c r="AI117" s="326"/>
      <c r="AJ117" s="326"/>
      <c r="AK117" s="326"/>
      <c r="AL117" s="326"/>
      <c r="AM117" s="326"/>
      <c r="AN117" s="326"/>
      <c r="AO117" s="326"/>
      <c r="AP117" s="326"/>
      <c r="AQ117" s="326"/>
      <c r="AR117" s="326"/>
      <c r="AS117" s="326"/>
      <c r="AT117" s="326"/>
      <c r="AU117" s="326"/>
      <c r="AV117" s="326"/>
      <c r="AW117" s="326"/>
      <c r="AX117" s="326"/>
      <c r="AY117" s="326"/>
      <c r="AZ117" s="326"/>
      <c r="BA117" s="326"/>
      <c r="BB117" s="326"/>
      <c r="BC117" s="326"/>
      <c r="BD117" s="326"/>
      <c r="BE117" s="326"/>
      <c r="BF117" s="326"/>
      <c r="BG117" s="326"/>
      <c r="BH117" s="326"/>
      <c r="BI117" s="326"/>
      <c r="BJ117" s="326"/>
      <c r="BK117" s="326"/>
      <c r="BL117" s="326"/>
      <c r="BM117" s="326"/>
      <c r="BN117" s="326"/>
      <c r="BO117" s="326"/>
      <c r="BP117" s="326"/>
      <c r="BQ117" s="326"/>
      <c r="BR117" s="326"/>
      <c r="BS117" s="326"/>
      <c r="BT117" s="326"/>
      <c r="BU117" s="326"/>
      <c r="BV117" s="326"/>
      <c r="BW117" s="326"/>
      <c r="BX117" s="326"/>
      <c r="BY117" s="326"/>
      <c r="BZ117" s="326"/>
      <c r="CA117" s="326"/>
      <c r="CB117" s="326"/>
      <c r="CC117" s="326"/>
      <c r="CD117" s="326"/>
      <c r="CE117" s="326"/>
      <c r="CF117" s="326"/>
      <c r="CG117" s="326"/>
      <c r="CH117" s="326"/>
      <c r="CI117" s="326"/>
      <c r="CJ117" s="326"/>
      <c r="CK117" s="326"/>
      <c r="CL117" s="326"/>
      <c r="CM117" s="326"/>
      <c r="CN117" s="326"/>
      <c r="CO117" s="326"/>
      <c r="CP117" s="326"/>
      <c r="CQ117" s="326"/>
      <c r="CR117" s="326"/>
      <c r="CS117" s="326"/>
    </row>
    <row r="118" spans="2:97" s="289" customFormat="1" ht="51" customHeight="1">
      <c r="B118" s="363">
        <v>115</v>
      </c>
      <c r="C118" s="343" t="str">
        <f>IF(B118&lt;=RAROC!$D$20*12,G117,"")</f>
        <v/>
      </c>
      <c r="D118" s="332">
        <f t="shared" si="7"/>
        <v>3.5714285714283771</v>
      </c>
      <c r="E118" s="341">
        <f t="shared" si="5"/>
        <v>1.5023833333333335E-3</v>
      </c>
      <c r="F118" s="331">
        <f t="shared" si="6"/>
        <v>0</v>
      </c>
      <c r="G118" s="364">
        <f t="shared" si="8"/>
        <v>0</v>
      </c>
      <c r="H118" s="292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  <c r="AA118" s="326"/>
      <c r="AB118" s="326"/>
      <c r="AC118" s="326"/>
      <c r="AD118" s="326"/>
      <c r="AE118" s="326"/>
      <c r="AF118" s="326"/>
      <c r="AG118" s="326"/>
      <c r="AH118" s="326"/>
      <c r="AI118" s="326"/>
      <c r="AJ118" s="326"/>
      <c r="AK118" s="326"/>
      <c r="AL118" s="326"/>
      <c r="AM118" s="326"/>
      <c r="AN118" s="326"/>
      <c r="AO118" s="326"/>
      <c r="AP118" s="326"/>
      <c r="AQ118" s="326"/>
      <c r="AR118" s="326"/>
      <c r="AS118" s="326"/>
      <c r="AT118" s="326"/>
      <c r="AU118" s="326"/>
      <c r="AV118" s="326"/>
      <c r="AW118" s="326"/>
      <c r="AX118" s="326"/>
      <c r="AY118" s="326"/>
      <c r="AZ118" s="326"/>
      <c r="BA118" s="326"/>
      <c r="BB118" s="326"/>
      <c r="BC118" s="326"/>
      <c r="BD118" s="326"/>
      <c r="BE118" s="326"/>
      <c r="BF118" s="326"/>
      <c r="BG118" s="326"/>
      <c r="BH118" s="326"/>
      <c r="BI118" s="326"/>
      <c r="BJ118" s="326"/>
      <c r="BK118" s="326"/>
      <c r="BL118" s="326"/>
      <c r="BM118" s="326"/>
      <c r="BN118" s="326"/>
      <c r="BO118" s="326"/>
      <c r="BP118" s="326"/>
      <c r="BQ118" s="326"/>
      <c r="BR118" s="326"/>
      <c r="BS118" s="326"/>
      <c r="BT118" s="326"/>
      <c r="BU118" s="326"/>
      <c r="BV118" s="326"/>
      <c r="BW118" s="326"/>
      <c r="BX118" s="326"/>
      <c r="BY118" s="326"/>
      <c r="BZ118" s="326"/>
      <c r="CA118" s="326"/>
      <c r="CB118" s="326"/>
      <c r="CC118" s="326"/>
      <c r="CD118" s="326"/>
      <c r="CE118" s="326"/>
      <c r="CF118" s="326"/>
      <c r="CG118" s="326"/>
      <c r="CH118" s="326"/>
      <c r="CI118" s="326"/>
      <c r="CJ118" s="326"/>
      <c r="CK118" s="326"/>
      <c r="CL118" s="326"/>
      <c r="CM118" s="326"/>
      <c r="CN118" s="326"/>
      <c r="CO118" s="326"/>
      <c r="CP118" s="326"/>
      <c r="CQ118" s="326"/>
      <c r="CR118" s="326"/>
      <c r="CS118" s="326"/>
    </row>
    <row r="119" spans="2:97" s="289" customFormat="1" ht="51" customHeight="1">
      <c r="B119" s="363">
        <v>116</v>
      </c>
      <c r="C119" s="343" t="str">
        <f>IF(B119&lt;=RAROC!$D$20*12,G118,"")</f>
        <v/>
      </c>
      <c r="D119" s="332">
        <f t="shared" si="7"/>
        <v>3.5714285714283771</v>
      </c>
      <c r="E119" s="341">
        <f t="shared" si="5"/>
        <v>1.5023833333333335E-3</v>
      </c>
      <c r="F119" s="331">
        <f t="shared" si="6"/>
        <v>0</v>
      </c>
      <c r="G119" s="364">
        <f t="shared" si="8"/>
        <v>0</v>
      </c>
      <c r="H119" s="292"/>
      <c r="J119" s="326"/>
      <c r="K119" s="326"/>
      <c r="L119" s="326"/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  <c r="Y119" s="326"/>
      <c r="Z119" s="326"/>
      <c r="AA119" s="326"/>
      <c r="AB119" s="326"/>
      <c r="AC119" s="326"/>
      <c r="AD119" s="326"/>
      <c r="AE119" s="326"/>
      <c r="AF119" s="326"/>
      <c r="AG119" s="326"/>
      <c r="AH119" s="326"/>
      <c r="AI119" s="326"/>
      <c r="AJ119" s="326"/>
      <c r="AK119" s="326"/>
      <c r="AL119" s="326"/>
      <c r="AM119" s="326"/>
      <c r="AN119" s="326"/>
      <c r="AO119" s="326"/>
      <c r="AP119" s="326"/>
      <c r="AQ119" s="326"/>
      <c r="AR119" s="326"/>
      <c r="AS119" s="326"/>
      <c r="AT119" s="326"/>
      <c r="AU119" s="326"/>
      <c r="AV119" s="326"/>
      <c r="AW119" s="326"/>
      <c r="AX119" s="326"/>
      <c r="AY119" s="326"/>
      <c r="AZ119" s="326"/>
      <c r="BA119" s="326"/>
      <c r="BB119" s="326"/>
      <c r="BC119" s="326"/>
      <c r="BD119" s="326"/>
      <c r="BE119" s="326"/>
      <c r="BF119" s="326"/>
      <c r="BG119" s="326"/>
      <c r="BH119" s="326"/>
      <c r="BI119" s="326"/>
      <c r="BJ119" s="326"/>
      <c r="BK119" s="326"/>
      <c r="BL119" s="326"/>
      <c r="BM119" s="326"/>
      <c r="BN119" s="326"/>
      <c r="BO119" s="326"/>
      <c r="BP119" s="326"/>
      <c r="BQ119" s="326"/>
      <c r="BR119" s="326"/>
      <c r="BS119" s="326"/>
      <c r="BT119" s="326"/>
      <c r="BU119" s="326"/>
      <c r="BV119" s="326"/>
      <c r="BW119" s="326"/>
      <c r="BX119" s="326"/>
      <c r="BY119" s="326"/>
      <c r="BZ119" s="326"/>
      <c r="CA119" s="326"/>
      <c r="CB119" s="326"/>
      <c r="CC119" s="326"/>
      <c r="CD119" s="326"/>
      <c r="CE119" s="326"/>
      <c r="CF119" s="326"/>
      <c r="CG119" s="326"/>
      <c r="CH119" s="326"/>
      <c r="CI119" s="326"/>
      <c r="CJ119" s="326"/>
      <c r="CK119" s="326"/>
      <c r="CL119" s="326"/>
      <c r="CM119" s="326"/>
      <c r="CN119" s="326"/>
      <c r="CO119" s="326"/>
      <c r="CP119" s="326"/>
      <c r="CQ119" s="326"/>
      <c r="CR119" s="326"/>
      <c r="CS119" s="326"/>
    </row>
    <row r="120" spans="2:97" s="289" customFormat="1" ht="51" customHeight="1">
      <c r="B120" s="363">
        <v>117</v>
      </c>
      <c r="C120" s="343" t="str">
        <f>IF(B120&lt;=RAROC!$D$20*12,G119,"")</f>
        <v/>
      </c>
      <c r="D120" s="332">
        <f t="shared" si="7"/>
        <v>3.5714285714283771</v>
      </c>
      <c r="E120" s="341">
        <f t="shared" si="5"/>
        <v>1.5023833333333335E-3</v>
      </c>
      <c r="F120" s="331">
        <f t="shared" si="6"/>
        <v>0</v>
      </c>
      <c r="G120" s="364">
        <f t="shared" si="8"/>
        <v>0</v>
      </c>
      <c r="H120" s="292"/>
      <c r="J120" s="326"/>
      <c r="K120" s="326"/>
      <c r="L120" s="326"/>
      <c r="M120" s="326"/>
      <c r="N120" s="326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  <c r="Y120" s="326"/>
      <c r="Z120" s="326"/>
      <c r="AA120" s="326"/>
      <c r="AB120" s="326"/>
      <c r="AC120" s="326"/>
      <c r="AD120" s="326"/>
      <c r="AE120" s="326"/>
      <c r="AF120" s="326"/>
      <c r="AG120" s="326"/>
      <c r="AH120" s="326"/>
      <c r="AI120" s="326"/>
      <c r="AJ120" s="326"/>
      <c r="AK120" s="326"/>
      <c r="AL120" s="326"/>
      <c r="AM120" s="326"/>
      <c r="AN120" s="326"/>
      <c r="AO120" s="326"/>
      <c r="AP120" s="326"/>
      <c r="AQ120" s="326"/>
      <c r="AR120" s="326"/>
      <c r="AS120" s="326"/>
      <c r="AT120" s="326"/>
      <c r="AU120" s="326"/>
      <c r="AV120" s="326"/>
      <c r="AW120" s="326"/>
      <c r="AX120" s="326"/>
      <c r="AY120" s="326"/>
      <c r="AZ120" s="326"/>
      <c r="BA120" s="326"/>
      <c r="BB120" s="326"/>
      <c r="BC120" s="326"/>
      <c r="BD120" s="326"/>
      <c r="BE120" s="326"/>
      <c r="BF120" s="326"/>
      <c r="BG120" s="326"/>
      <c r="BH120" s="326"/>
      <c r="BI120" s="326"/>
      <c r="BJ120" s="326"/>
      <c r="BK120" s="326"/>
      <c r="BL120" s="326"/>
      <c r="BM120" s="326"/>
      <c r="BN120" s="326"/>
      <c r="BO120" s="326"/>
      <c r="BP120" s="326"/>
      <c r="BQ120" s="326"/>
      <c r="BR120" s="326"/>
      <c r="BS120" s="326"/>
      <c r="BT120" s="326"/>
      <c r="BU120" s="326"/>
      <c r="BV120" s="326"/>
      <c r="BW120" s="326"/>
      <c r="BX120" s="326"/>
      <c r="BY120" s="326"/>
      <c r="BZ120" s="326"/>
      <c r="CA120" s="326"/>
      <c r="CB120" s="326"/>
      <c r="CC120" s="326"/>
      <c r="CD120" s="326"/>
      <c r="CE120" s="326"/>
      <c r="CF120" s="326"/>
      <c r="CG120" s="326"/>
      <c r="CH120" s="326"/>
      <c r="CI120" s="326"/>
      <c r="CJ120" s="326"/>
      <c r="CK120" s="326"/>
      <c r="CL120" s="326"/>
      <c r="CM120" s="326"/>
      <c r="CN120" s="326"/>
      <c r="CO120" s="326"/>
      <c r="CP120" s="326"/>
      <c r="CQ120" s="326"/>
      <c r="CR120" s="326"/>
      <c r="CS120" s="326"/>
    </row>
    <row r="121" spans="2:97" s="289" customFormat="1" ht="51" customHeight="1">
      <c r="B121" s="363">
        <v>118</v>
      </c>
      <c r="C121" s="343" t="str">
        <f>IF(B121&lt;=RAROC!$D$20*12,G120,"")</f>
        <v/>
      </c>
      <c r="D121" s="332">
        <f t="shared" si="7"/>
        <v>3.5714285714283771</v>
      </c>
      <c r="E121" s="341">
        <f t="shared" si="5"/>
        <v>1.5023833333333335E-3</v>
      </c>
      <c r="F121" s="331">
        <f t="shared" si="6"/>
        <v>0</v>
      </c>
      <c r="G121" s="364">
        <f t="shared" si="8"/>
        <v>0</v>
      </c>
      <c r="H121" s="292"/>
      <c r="J121" s="326"/>
      <c r="K121" s="326"/>
      <c r="L121" s="326"/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  <c r="AA121" s="326"/>
      <c r="AB121" s="326"/>
      <c r="AC121" s="326"/>
      <c r="AD121" s="326"/>
      <c r="AE121" s="326"/>
      <c r="AF121" s="326"/>
      <c r="AG121" s="326"/>
      <c r="AH121" s="326"/>
      <c r="AI121" s="326"/>
      <c r="AJ121" s="326"/>
      <c r="AK121" s="326"/>
      <c r="AL121" s="326"/>
      <c r="AM121" s="326"/>
      <c r="AN121" s="326"/>
      <c r="AO121" s="326"/>
      <c r="AP121" s="326"/>
      <c r="AQ121" s="326"/>
      <c r="AR121" s="326"/>
      <c r="AS121" s="326"/>
      <c r="AT121" s="326"/>
      <c r="AU121" s="326"/>
      <c r="AV121" s="326"/>
      <c r="AW121" s="326"/>
      <c r="AX121" s="326"/>
      <c r="AY121" s="326"/>
      <c r="AZ121" s="326"/>
      <c r="BA121" s="326"/>
      <c r="BB121" s="326"/>
      <c r="BC121" s="326"/>
      <c r="BD121" s="326"/>
      <c r="BE121" s="326"/>
      <c r="BF121" s="326"/>
      <c r="BG121" s="326"/>
      <c r="BH121" s="326"/>
      <c r="BI121" s="326"/>
      <c r="BJ121" s="326"/>
      <c r="BK121" s="326"/>
      <c r="BL121" s="326"/>
      <c r="BM121" s="326"/>
      <c r="BN121" s="326"/>
      <c r="BO121" s="326"/>
      <c r="BP121" s="326"/>
      <c r="BQ121" s="326"/>
      <c r="BR121" s="326"/>
      <c r="BS121" s="326"/>
      <c r="BT121" s="326"/>
      <c r="BU121" s="326"/>
      <c r="BV121" s="326"/>
      <c r="BW121" s="326"/>
      <c r="BX121" s="326"/>
      <c r="BY121" s="326"/>
      <c r="BZ121" s="326"/>
      <c r="CA121" s="326"/>
      <c r="CB121" s="326"/>
      <c r="CC121" s="326"/>
      <c r="CD121" s="326"/>
      <c r="CE121" s="326"/>
      <c r="CF121" s="326"/>
      <c r="CG121" s="326"/>
      <c r="CH121" s="326"/>
      <c r="CI121" s="326"/>
      <c r="CJ121" s="326"/>
      <c r="CK121" s="326"/>
      <c r="CL121" s="326"/>
      <c r="CM121" s="326"/>
      <c r="CN121" s="326"/>
      <c r="CO121" s="326"/>
      <c r="CP121" s="326"/>
      <c r="CQ121" s="326"/>
      <c r="CR121" s="326"/>
      <c r="CS121" s="326"/>
    </row>
    <row r="122" spans="2:97" s="289" customFormat="1" ht="51" customHeight="1">
      <c r="B122" s="363">
        <v>119</v>
      </c>
      <c r="C122" s="343" t="str">
        <f>IF(B122&lt;=RAROC!$D$20*12,G121,"")</f>
        <v/>
      </c>
      <c r="D122" s="332">
        <f t="shared" si="7"/>
        <v>3.5714285714283771</v>
      </c>
      <c r="E122" s="341">
        <f t="shared" si="5"/>
        <v>1.5023833333333335E-3</v>
      </c>
      <c r="F122" s="331">
        <f t="shared" si="6"/>
        <v>0</v>
      </c>
      <c r="G122" s="364">
        <f t="shared" si="8"/>
        <v>0</v>
      </c>
      <c r="H122" s="292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326"/>
      <c r="AB122" s="326"/>
      <c r="AC122" s="326"/>
      <c r="AD122" s="326"/>
      <c r="AE122" s="326"/>
      <c r="AF122" s="326"/>
      <c r="AG122" s="326"/>
      <c r="AH122" s="326"/>
      <c r="AI122" s="326"/>
      <c r="AJ122" s="326"/>
      <c r="AK122" s="326"/>
      <c r="AL122" s="326"/>
      <c r="AM122" s="326"/>
      <c r="AN122" s="326"/>
      <c r="AO122" s="326"/>
      <c r="AP122" s="326"/>
      <c r="AQ122" s="326"/>
      <c r="AR122" s="326"/>
      <c r="AS122" s="326"/>
      <c r="AT122" s="326"/>
      <c r="AU122" s="326"/>
      <c r="AV122" s="326"/>
      <c r="AW122" s="326"/>
      <c r="AX122" s="326"/>
      <c r="AY122" s="326"/>
      <c r="AZ122" s="326"/>
      <c r="BA122" s="326"/>
      <c r="BB122" s="326"/>
      <c r="BC122" s="326"/>
      <c r="BD122" s="326"/>
      <c r="BE122" s="326"/>
      <c r="BF122" s="326"/>
      <c r="BG122" s="326"/>
      <c r="BH122" s="326"/>
      <c r="BI122" s="326"/>
      <c r="BJ122" s="326"/>
      <c r="BK122" s="326"/>
      <c r="BL122" s="326"/>
      <c r="BM122" s="326"/>
      <c r="BN122" s="326"/>
      <c r="BO122" s="326"/>
      <c r="BP122" s="326"/>
      <c r="BQ122" s="326"/>
      <c r="BR122" s="326"/>
      <c r="BS122" s="326"/>
      <c r="BT122" s="326"/>
      <c r="BU122" s="326"/>
      <c r="BV122" s="326"/>
      <c r="BW122" s="326"/>
      <c r="BX122" s="326"/>
      <c r="BY122" s="326"/>
      <c r="BZ122" s="326"/>
      <c r="CA122" s="326"/>
      <c r="CB122" s="326"/>
      <c r="CC122" s="326"/>
      <c r="CD122" s="326"/>
      <c r="CE122" s="326"/>
      <c r="CF122" s="326"/>
      <c r="CG122" s="326"/>
      <c r="CH122" s="326"/>
      <c r="CI122" s="326"/>
      <c r="CJ122" s="326"/>
      <c r="CK122" s="326"/>
      <c r="CL122" s="326"/>
      <c r="CM122" s="326"/>
      <c r="CN122" s="326"/>
      <c r="CO122" s="326"/>
      <c r="CP122" s="326"/>
      <c r="CQ122" s="326"/>
      <c r="CR122" s="326"/>
      <c r="CS122" s="326"/>
    </row>
    <row r="123" spans="2:97" s="289" customFormat="1" ht="51" customHeight="1">
      <c r="B123" s="365">
        <v>120</v>
      </c>
      <c r="C123" s="343" t="str">
        <f>IF(B123&lt;=RAROC!$D$20*12,G122,"")</f>
        <v/>
      </c>
      <c r="D123" s="332">
        <f t="shared" si="7"/>
        <v>3.5714285714283771</v>
      </c>
      <c r="E123" s="341">
        <f t="shared" si="5"/>
        <v>1.5023833333333335E-3</v>
      </c>
      <c r="F123" s="331">
        <f t="shared" si="6"/>
        <v>0</v>
      </c>
      <c r="G123" s="364">
        <f t="shared" si="8"/>
        <v>0</v>
      </c>
      <c r="H123" s="323"/>
      <c r="I123" s="324">
        <f>SUM(F112:F123)</f>
        <v>0</v>
      </c>
      <c r="J123" s="326"/>
      <c r="K123" s="326"/>
      <c r="L123" s="326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26"/>
      <c r="Z123" s="326"/>
      <c r="AA123" s="326"/>
      <c r="AB123" s="326"/>
      <c r="AC123" s="326"/>
      <c r="AD123" s="326"/>
      <c r="AE123" s="326"/>
      <c r="AF123" s="326"/>
      <c r="AG123" s="326"/>
      <c r="AH123" s="326"/>
      <c r="AI123" s="326"/>
      <c r="AJ123" s="326"/>
      <c r="AK123" s="326"/>
      <c r="AL123" s="326"/>
      <c r="AM123" s="326"/>
      <c r="AN123" s="326"/>
      <c r="AO123" s="326"/>
      <c r="AP123" s="326"/>
      <c r="AQ123" s="326"/>
      <c r="AR123" s="326"/>
      <c r="AS123" s="326"/>
      <c r="AT123" s="326"/>
      <c r="AU123" s="326"/>
      <c r="AV123" s="326"/>
      <c r="AW123" s="326"/>
      <c r="AX123" s="326"/>
      <c r="AY123" s="326"/>
      <c r="AZ123" s="326"/>
      <c r="BA123" s="326"/>
      <c r="BB123" s="326"/>
      <c r="BC123" s="326"/>
      <c r="BD123" s="326"/>
      <c r="BE123" s="326"/>
      <c r="BF123" s="326"/>
      <c r="BG123" s="326"/>
      <c r="BH123" s="326"/>
      <c r="BI123" s="326"/>
      <c r="BJ123" s="326"/>
      <c r="BK123" s="326"/>
      <c r="BL123" s="326"/>
      <c r="BM123" s="326"/>
      <c r="BN123" s="326"/>
      <c r="BO123" s="326"/>
      <c r="BP123" s="326"/>
      <c r="BQ123" s="326"/>
      <c r="BR123" s="326"/>
      <c r="BS123" s="326"/>
      <c r="BT123" s="326"/>
      <c r="BU123" s="326"/>
      <c r="BV123" s="326"/>
      <c r="BW123" s="326"/>
      <c r="BX123" s="326"/>
      <c r="BY123" s="326"/>
      <c r="BZ123" s="326"/>
      <c r="CA123" s="326"/>
      <c r="CB123" s="326"/>
      <c r="CC123" s="326"/>
      <c r="CD123" s="326"/>
      <c r="CE123" s="326"/>
      <c r="CF123" s="326"/>
      <c r="CG123" s="326"/>
      <c r="CH123" s="326"/>
      <c r="CI123" s="326"/>
      <c r="CJ123" s="326"/>
      <c r="CK123" s="326"/>
      <c r="CL123" s="326"/>
      <c r="CM123" s="326"/>
      <c r="CN123" s="326"/>
      <c r="CO123" s="326"/>
      <c r="CP123" s="326"/>
      <c r="CQ123" s="326"/>
      <c r="CR123" s="326"/>
      <c r="CS123" s="326"/>
    </row>
    <row r="124" spans="2:97" s="289" customFormat="1" ht="51" customHeight="1">
      <c r="B124" s="363">
        <v>121</v>
      </c>
      <c r="C124" s="343" t="str">
        <f>IF(B124&lt;=RAROC!$D$20*12,G123,"")</f>
        <v/>
      </c>
      <c r="D124" s="332">
        <f t="shared" si="7"/>
        <v>3.5714285714283771</v>
      </c>
      <c r="E124" s="341">
        <f t="shared" si="5"/>
        <v>1.5023833333333335E-3</v>
      </c>
      <c r="F124" s="331">
        <f t="shared" si="6"/>
        <v>0</v>
      </c>
      <c r="G124" s="364">
        <f t="shared" si="8"/>
        <v>0</v>
      </c>
      <c r="H124" s="292"/>
      <c r="J124" s="326"/>
      <c r="K124" s="326"/>
      <c r="L124" s="326"/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326"/>
      <c r="Z124" s="326"/>
      <c r="AA124" s="326"/>
      <c r="AB124" s="326"/>
      <c r="AC124" s="326"/>
      <c r="AD124" s="326"/>
      <c r="AE124" s="326"/>
      <c r="AF124" s="326"/>
      <c r="AG124" s="326"/>
      <c r="AH124" s="326"/>
      <c r="AI124" s="326"/>
      <c r="AJ124" s="326"/>
      <c r="AK124" s="326"/>
      <c r="AL124" s="326"/>
      <c r="AM124" s="326"/>
      <c r="AN124" s="326"/>
      <c r="AO124" s="326"/>
      <c r="AP124" s="326"/>
      <c r="AQ124" s="326"/>
      <c r="AR124" s="326"/>
      <c r="AS124" s="326"/>
      <c r="AT124" s="326"/>
      <c r="AU124" s="326"/>
      <c r="AV124" s="326"/>
      <c r="AW124" s="326"/>
      <c r="AX124" s="326"/>
      <c r="AY124" s="326"/>
      <c r="AZ124" s="326"/>
      <c r="BA124" s="326"/>
      <c r="BB124" s="326"/>
      <c r="BC124" s="326"/>
      <c r="BD124" s="326"/>
      <c r="BE124" s="326"/>
      <c r="BF124" s="326"/>
      <c r="BG124" s="326"/>
      <c r="BH124" s="326"/>
      <c r="BI124" s="326"/>
      <c r="BJ124" s="326"/>
      <c r="BK124" s="326"/>
      <c r="BL124" s="326"/>
      <c r="BM124" s="326"/>
      <c r="BN124" s="326"/>
      <c r="BO124" s="326"/>
      <c r="BP124" s="326"/>
      <c r="BQ124" s="326"/>
      <c r="BR124" s="326"/>
      <c r="BS124" s="326"/>
      <c r="BT124" s="326"/>
      <c r="BU124" s="326"/>
      <c r="BV124" s="326"/>
      <c r="BW124" s="326"/>
      <c r="BX124" s="326"/>
      <c r="BY124" s="326"/>
      <c r="BZ124" s="326"/>
      <c r="CA124" s="326"/>
      <c r="CB124" s="326"/>
      <c r="CC124" s="326"/>
      <c r="CD124" s="326"/>
      <c r="CE124" s="326"/>
      <c r="CF124" s="326"/>
      <c r="CG124" s="326"/>
      <c r="CH124" s="326"/>
      <c r="CI124" s="326"/>
      <c r="CJ124" s="326"/>
      <c r="CK124" s="326"/>
      <c r="CL124" s="326"/>
      <c r="CM124" s="326"/>
      <c r="CN124" s="326"/>
      <c r="CO124" s="326"/>
      <c r="CP124" s="326"/>
      <c r="CQ124" s="326"/>
      <c r="CR124" s="326"/>
      <c r="CS124" s="326"/>
    </row>
    <row r="125" spans="2:97" s="289" customFormat="1" ht="51" customHeight="1">
      <c r="B125" s="363">
        <v>122</v>
      </c>
      <c r="C125" s="343" t="str">
        <f>IF(B125&lt;=RAROC!$D$20*12,G124,"")</f>
        <v/>
      </c>
      <c r="D125" s="332">
        <f t="shared" si="7"/>
        <v>3.5714285714283771</v>
      </c>
      <c r="E125" s="341">
        <f t="shared" si="5"/>
        <v>1.5023833333333335E-3</v>
      </c>
      <c r="F125" s="331">
        <f t="shared" si="6"/>
        <v>0</v>
      </c>
      <c r="G125" s="364">
        <f t="shared" si="8"/>
        <v>0</v>
      </c>
      <c r="H125" s="292"/>
      <c r="J125" s="326"/>
      <c r="K125" s="326"/>
      <c r="L125" s="326"/>
      <c r="M125" s="326"/>
      <c r="N125" s="326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  <c r="Y125" s="326"/>
      <c r="Z125" s="326"/>
      <c r="AA125" s="326"/>
      <c r="AB125" s="326"/>
      <c r="AC125" s="326"/>
      <c r="AD125" s="326"/>
      <c r="AE125" s="326"/>
      <c r="AF125" s="326"/>
      <c r="AG125" s="326"/>
      <c r="AH125" s="326"/>
      <c r="AI125" s="326"/>
      <c r="AJ125" s="326"/>
      <c r="AK125" s="326"/>
      <c r="AL125" s="326"/>
      <c r="AM125" s="326"/>
      <c r="AN125" s="326"/>
      <c r="AO125" s="326"/>
      <c r="AP125" s="326"/>
      <c r="AQ125" s="326"/>
      <c r="AR125" s="326"/>
      <c r="AS125" s="326"/>
      <c r="AT125" s="326"/>
      <c r="AU125" s="326"/>
      <c r="AV125" s="326"/>
      <c r="AW125" s="326"/>
      <c r="AX125" s="326"/>
      <c r="AY125" s="326"/>
      <c r="AZ125" s="326"/>
      <c r="BA125" s="326"/>
      <c r="BB125" s="326"/>
      <c r="BC125" s="326"/>
      <c r="BD125" s="326"/>
      <c r="BE125" s="326"/>
      <c r="BF125" s="326"/>
      <c r="BG125" s="326"/>
      <c r="BH125" s="326"/>
      <c r="BI125" s="326"/>
      <c r="BJ125" s="326"/>
      <c r="BK125" s="326"/>
      <c r="BL125" s="326"/>
      <c r="BM125" s="326"/>
      <c r="BN125" s="326"/>
      <c r="BO125" s="326"/>
      <c r="BP125" s="326"/>
      <c r="BQ125" s="326"/>
      <c r="BR125" s="326"/>
      <c r="BS125" s="326"/>
      <c r="BT125" s="326"/>
      <c r="BU125" s="326"/>
      <c r="BV125" s="326"/>
      <c r="BW125" s="326"/>
      <c r="BX125" s="326"/>
      <c r="BY125" s="326"/>
      <c r="BZ125" s="326"/>
      <c r="CA125" s="326"/>
      <c r="CB125" s="326"/>
      <c r="CC125" s="326"/>
      <c r="CD125" s="326"/>
      <c r="CE125" s="326"/>
      <c r="CF125" s="326"/>
      <c r="CG125" s="326"/>
      <c r="CH125" s="326"/>
      <c r="CI125" s="326"/>
      <c r="CJ125" s="326"/>
      <c r="CK125" s="326"/>
      <c r="CL125" s="326"/>
      <c r="CM125" s="326"/>
      <c r="CN125" s="326"/>
      <c r="CO125" s="326"/>
      <c r="CP125" s="326"/>
      <c r="CQ125" s="326"/>
      <c r="CR125" s="326"/>
      <c r="CS125" s="326"/>
    </row>
    <row r="126" spans="2:97" s="289" customFormat="1" ht="51" customHeight="1">
      <c r="B126" s="363">
        <v>123</v>
      </c>
      <c r="C126" s="343" t="str">
        <f>IF(B126&lt;=RAROC!$D$20*12,G125,"")</f>
        <v/>
      </c>
      <c r="D126" s="332">
        <f t="shared" si="7"/>
        <v>3.5714285714283771</v>
      </c>
      <c r="E126" s="341">
        <f t="shared" si="5"/>
        <v>1.5023833333333335E-3</v>
      </c>
      <c r="F126" s="331">
        <f t="shared" si="6"/>
        <v>0</v>
      </c>
      <c r="G126" s="364">
        <f t="shared" si="8"/>
        <v>0</v>
      </c>
      <c r="H126" s="292"/>
      <c r="J126" s="326"/>
      <c r="K126" s="326"/>
      <c r="L126" s="326"/>
      <c r="M126" s="326"/>
      <c r="N126" s="326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  <c r="Y126" s="326"/>
      <c r="Z126" s="326"/>
      <c r="AA126" s="326"/>
      <c r="AB126" s="326"/>
      <c r="AC126" s="326"/>
      <c r="AD126" s="326"/>
      <c r="AE126" s="326"/>
      <c r="AF126" s="326"/>
      <c r="AG126" s="326"/>
      <c r="AH126" s="326"/>
      <c r="AI126" s="326"/>
      <c r="AJ126" s="326"/>
      <c r="AK126" s="326"/>
      <c r="AL126" s="326"/>
      <c r="AM126" s="326"/>
      <c r="AN126" s="326"/>
      <c r="AO126" s="326"/>
      <c r="AP126" s="326"/>
      <c r="AQ126" s="326"/>
      <c r="AR126" s="326"/>
      <c r="AS126" s="326"/>
      <c r="AT126" s="326"/>
      <c r="AU126" s="326"/>
      <c r="AV126" s="326"/>
      <c r="AW126" s="326"/>
      <c r="AX126" s="326"/>
      <c r="AY126" s="326"/>
      <c r="AZ126" s="326"/>
      <c r="BA126" s="326"/>
      <c r="BB126" s="326"/>
      <c r="BC126" s="326"/>
      <c r="BD126" s="326"/>
      <c r="BE126" s="326"/>
      <c r="BF126" s="326"/>
      <c r="BG126" s="326"/>
      <c r="BH126" s="326"/>
      <c r="BI126" s="326"/>
      <c r="BJ126" s="326"/>
      <c r="BK126" s="326"/>
      <c r="BL126" s="326"/>
      <c r="BM126" s="326"/>
      <c r="BN126" s="326"/>
      <c r="BO126" s="326"/>
      <c r="BP126" s="326"/>
      <c r="BQ126" s="326"/>
      <c r="BR126" s="326"/>
      <c r="BS126" s="326"/>
      <c r="BT126" s="326"/>
      <c r="BU126" s="326"/>
      <c r="BV126" s="326"/>
      <c r="BW126" s="326"/>
      <c r="BX126" s="326"/>
      <c r="BY126" s="326"/>
      <c r="BZ126" s="326"/>
      <c r="CA126" s="326"/>
      <c r="CB126" s="326"/>
      <c r="CC126" s="326"/>
      <c r="CD126" s="326"/>
      <c r="CE126" s="326"/>
      <c r="CF126" s="326"/>
      <c r="CG126" s="326"/>
      <c r="CH126" s="326"/>
      <c r="CI126" s="326"/>
      <c r="CJ126" s="326"/>
      <c r="CK126" s="326"/>
      <c r="CL126" s="326"/>
      <c r="CM126" s="326"/>
      <c r="CN126" s="326"/>
      <c r="CO126" s="326"/>
      <c r="CP126" s="326"/>
      <c r="CQ126" s="326"/>
      <c r="CR126" s="326"/>
      <c r="CS126" s="326"/>
    </row>
    <row r="127" spans="2:97" s="289" customFormat="1" ht="51" customHeight="1">
      <c r="B127" s="363">
        <v>124</v>
      </c>
      <c r="C127" s="343" t="str">
        <f>IF(B127&lt;=RAROC!$D$20*12,G126,"")</f>
        <v/>
      </c>
      <c r="D127" s="332">
        <f t="shared" si="7"/>
        <v>3.5714285714283771</v>
      </c>
      <c r="E127" s="341">
        <f t="shared" si="5"/>
        <v>1.5023833333333335E-3</v>
      </c>
      <c r="F127" s="331">
        <f t="shared" si="6"/>
        <v>0</v>
      </c>
      <c r="G127" s="364">
        <f t="shared" si="8"/>
        <v>0</v>
      </c>
      <c r="H127" s="292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  <c r="Y127" s="326"/>
      <c r="Z127" s="326"/>
      <c r="AA127" s="326"/>
      <c r="AB127" s="326"/>
      <c r="AC127" s="326"/>
      <c r="AD127" s="326"/>
      <c r="AE127" s="326"/>
      <c r="AF127" s="326"/>
      <c r="AG127" s="326"/>
      <c r="AH127" s="326"/>
      <c r="AI127" s="326"/>
      <c r="AJ127" s="326"/>
      <c r="AK127" s="326"/>
      <c r="AL127" s="326"/>
      <c r="AM127" s="326"/>
      <c r="AN127" s="326"/>
      <c r="AO127" s="326"/>
      <c r="AP127" s="326"/>
      <c r="AQ127" s="326"/>
      <c r="AR127" s="326"/>
      <c r="AS127" s="326"/>
      <c r="AT127" s="326"/>
      <c r="AU127" s="326"/>
      <c r="AV127" s="326"/>
      <c r="AW127" s="326"/>
      <c r="AX127" s="326"/>
      <c r="AY127" s="326"/>
      <c r="AZ127" s="326"/>
      <c r="BA127" s="326"/>
      <c r="BB127" s="326"/>
      <c r="BC127" s="326"/>
      <c r="BD127" s="326"/>
      <c r="BE127" s="326"/>
      <c r="BF127" s="326"/>
      <c r="BG127" s="326"/>
      <c r="BH127" s="326"/>
      <c r="BI127" s="326"/>
      <c r="BJ127" s="326"/>
      <c r="BK127" s="326"/>
      <c r="BL127" s="326"/>
      <c r="BM127" s="326"/>
      <c r="BN127" s="326"/>
      <c r="BO127" s="326"/>
      <c r="BP127" s="326"/>
      <c r="BQ127" s="326"/>
      <c r="BR127" s="326"/>
      <c r="BS127" s="326"/>
      <c r="BT127" s="326"/>
      <c r="BU127" s="326"/>
      <c r="BV127" s="326"/>
      <c r="BW127" s="326"/>
      <c r="BX127" s="326"/>
      <c r="BY127" s="326"/>
      <c r="BZ127" s="326"/>
      <c r="CA127" s="326"/>
      <c r="CB127" s="326"/>
      <c r="CC127" s="326"/>
      <c r="CD127" s="326"/>
      <c r="CE127" s="326"/>
      <c r="CF127" s="326"/>
      <c r="CG127" s="326"/>
      <c r="CH127" s="326"/>
      <c r="CI127" s="326"/>
      <c r="CJ127" s="326"/>
      <c r="CK127" s="326"/>
      <c r="CL127" s="326"/>
      <c r="CM127" s="326"/>
      <c r="CN127" s="326"/>
      <c r="CO127" s="326"/>
      <c r="CP127" s="326"/>
      <c r="CQ127" s="326"/>
      <c r="CR127" s="326"/>
      <c r="CS127" s="326"/>
    </row>
    <row r="128" spans="2:97" s="289" customFormat="1" ht="51" customHeight="1">
      <c r="B128" s="363">
        <v>125</v>
      </c>
      <c r="C128" s="343" t="str">
        <f>IF(B128&lt;=RAROC!$D$20*12,G127,"")</f>
        <v/>
      </c>
      <c r="D128" s="332">
        <f t="shared" si="7"/>
        <v>3.5714285714283771</v>
      </c>
      <c r="E128" s="341">
        <f t="shared" si="5"/>
        <v>1.5023833333333335E-3</v>
      </c>
      <c r="F128" s="331">
        <f t="shared" si="6"/>
        <v>0</v>
      </c>
      <c r="G128" s="364">
        <f t="shared" si="8"/>
        <v>0</v>
      </c>
      <c r="H128" s="292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  <c r="Y128" s="326"/>
      <c r="Z128" s="326"/>
      <c r="AA128" s="326"/>
      <c r="AB128" s="326"/>
      <c r="AC128" s="326"/>
      <c r="AD128" s="326"/>
      <c r="AE128" s="326"/>
      <c r="AF128" s="326"/>
      <c r="AG128" s="326"/>
      <c r="AH128" s="326"/>
      <c r="AI128" s="326"/>
      <c r="AJ128" s="326"/>
      <c r="AK128" s="326"/>
      <c r="AL128" s="326"/>
      <c r="AM128" s="326"/>
      <c r="AN128" s="326"/>
      <c r="AO128" s="326"/>
      <c r="AP128" s="326"/>
      <c r="AQ128" s="326"/>
      <c r="AR128" s="326"/>
      <c r="AS128" s="326"/>
      <c r="AT128" s="326"/>
      <c r="AU128" s="326"/>
      <c r="AV128" s="326"/>
      <c r="AW128" s="326"/>
      <c r="AX128" s="326"/>
      <c r="AY128" s="326"/>
      <c r="AZ128" s="326"/>
      <c r="BA128" s="326"/>
      <c r="BB128" s="326"/>
      <c r="BC128" s="326"/>
      <c r="BD128" s="326"/>
      <c r="BE128" s="326"/>
      <c r="BF128" s="326"/>
      <c r="BG128" s="326"/>
      <c r="BH128" s="326"/>
      <c r="BI128" s="326"/>
      <c r="BJ128" s="326"/>
      <c r="BK128" s="326"/>
      <c r="BL128" s="326"/>
      <c r="BM128" s="326"/>
      <c r="BN128" s="326"/>
      <c r="BO128" s="326"/>
      <c r="BP128" s="326"/>
      <c r="BQ128" s="326"/>
      <c r="BR128" s="326"/>
      <c r="BS128" s="326"/>
      <c r="BT128" s="326"/>
      <c r="BU128" s="326"/>
      <c r="BV128" s="326"/>
      <c r="BW128" s="326"/>
      <c r="BX128" s="326"/>
      <c r="BY128" s="326"/>
      <c r="BZ128" s="326"/>
      <c r="CA128" s="326"/>
      <c r="CB128" s="326"/>
      <c r="CC128" s="326"/>
      <c r="CD128" s="326"/>
      <c r="CE128" s="326"/>
      <c r="CF128" s="326"/>
      <c r="CG128" s="326"/>
      <c r="CH128" s="326"/>
      <c r="CI128" s="326"/>
      <c r="CJ128" s="326"/>
      <c r="CK128" s="326"/>
      <c r="CL128" s="326"/>
      <c r="CM128" s="326"/>
      <c r="CN128" s="326"/>
      <c r="CO128" s="326"/>
      <c r="CP128" s="326"/>
      <c r="CQ128" s="326"/>
      <c r="CR128" s="326"/>
      <c r="CS128" s="326"/>
    </row>
    <row r="129" spans="2:97" s="289" customFormat="1" ht="51" customHeight="1">
      <c r="B129" s="363">
        <v>126</v>
      </c>
      <c r="C129" s="343" t="str">
        <f>IF(B129&lt;=RAROC!$D$20*12,G128,"")</f>
        <v/>
      </c>
      <c r="D129" s="332">
        <f t="shared" si="7"/>
        <v>3.5714285714283771</v>
      </c>
      <c r="E129" s="341">
        <f t="shared" si="5"/>
        <v>1.5023833333333335E-3</v>
      </c>
      <c r="F129" s="331">
        <f t="shared" si="6"/>
        <v>0</v>
      </c>
      <c r="G129" s="364">
        <f t="shared" si="8"/>
        <v>0</v>
      </c>
      <c r="H129" s="292"/>
      <c r="J129" s="326"/>
      <c r="K129" s="326"/>
      <c r="L129" s="326"/>
      <c r="M129" s="326"/>
      <c r="N129" s="326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  <c r="Y129" s="326"/>
      <c r="Z129" s="326"/>
      <c r="AA129" s="326"/>
      <c r="AB129" s="326"/>
      <c r="AC129" s="326"/>
      <c r="AD129" s="326"/>
      <c r="AE129" s="326"/>
      <c r="AF129" s="326"/>
      <c r="AG129" s="326"/>
      <c r="AH129" s="326"/>
      <c r="AI129" s="326"/>
      <c r="AJ129" s="326"/>
      <c r="AK129" s="326"/>
      <c r="AL129" s="326"/>
      <c r="AM129" s="326"/>
      <c r="AN129" s="326"/>
      <c r="AO129" s="326"/>
      <c r="AP129" s="326"/>
      <c r="AQ129" s="326"/>
      <c r="AR129" s="326"/>
      <c r="AS129" s="326"/>
      <c r="AT129" s="326"/>
      <c r="AU129" s="326"/>
      <c r="AV129" s="326"/>
      <c r="AW129" s="326"/>
      <c r="AX129" s="326"/>
      <c r="AY129" s="326"/>
      <c r="AZ129" s="326"/>
      <c r="BA129" s="326"/>
      <c r="BB129" s="326"/>
      <c r="BC129" s="326"/>
      <c r="BD129" s="326"/>
      <c r="BE129" s="326"/>
      <c r="BF129" s="326"/>
      <c r="BG129" s="326"/>
      <c r="BH129" s="326"/>
      <c r="BI129" s="326"/>
      <c r="BJ129" s="326"/>
      <c r="BK129" s="326"/>
      <c r="BL129" s="326"/>
      <c r="BM129" s="326"/>
      <c r="BN129" s="326"/>
      <c r="BO129" s="326"/>
      <c r="BP129" s="326"/>
      <c r="BQ129" s="326"/>
      <c r="BR129" s="326"/>
      <c r="BS129" s="326"/>
      <c r="BT129" s="326"/>
      <c r="BU129" s="326"/>
      <c r="BV129" s="326"/>
      <c r="BW129" s="326"/>
      <c r="BX129" s="326"/>
      <c r="BY129" s="326"/>
      <c r="BZ129" s="326"/>
      <c r="CA129" s="326"/>
      <c r="CB129" s="326"/>
      <c r="CC129" s="326"/>
      <c r="CD129" s="326"/>
      <c r="CE129" s="326"/>
      <c r="CF129" s="326"/>
      <c r="CG129" s="326"/>
      <c r="CH129" s="326"/>
      <c r="CI129" s="326"/>
      <c r="CJ129" s="326"/>
      <c r="CK129" s="326"/>
      <c r="CL129" s="326"/>
      <c r="CM129" s="326"/>
      <c r="CN129" s="326"/>
      <c r="CO129" s="326"/>
      <c r="CP129" s="326"/>
      <c r="CQ129" s="326"/>
      <c r="CR129" s="326"/>
      <c r="CS129" s="326"/>
    </row>
    <row r="130" spans="2:97" s="289" customFormat="1" ht="51" customHeight="1">
      <c r="B130" s="363">
        <v>127</v>
      </c>
      <c r="C130" s="343" t="str">
        <f>IF(B130&lt;=RAROC!$D$20*12,G129,"")</f>
        <v/>
      </c>
      <c r="D130" s="332">
        <f t="shared" si="7"/>
        <v>3.5714285714283771</v>
      </c>
      <c r="E130" s="341">
        <f t="shared" si="5"/>
        <v>1.5023833333333335E-3</v>
      </c>
      <c r="F130" s="331">
        <f t="shared" si="6"/>
        <v>0</v>
      </c>
      <c r="G130" s="364">
        <f t="shared" si="8"/>
        <v>0</v>
      </c>
      <c r="H130" s="292"/>
      <c r="J130" s="326"/>
      <c r="K130" s="326"/>
      <c r="L130" s="326"/>
      <c r="M130" s="326"/>
      <c r="N130" s="326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  <c r="Y130" s="326"/>
      <c r="Z130" s="326"/>
      <c r="AA130" s="326"/>
      <c r="AB130" s="326"/>
      <c r="AC130" s="326"/>
      <c r="AD130" s="326"/>
      <c r="AE130" s="326"/>
      <c r="AF130" s="326"/>
      <c r="AG130" s="326"/>
      <c r="AH130" s="326"/>
      <c r="AI130" s="326"/>
      <c r="AJ130" s="326"/>
      <c r="AK130" s="326"/>
      <c r="AL130" s="326"/>
      <c r="AM130" s="326"/>
      <c r="AN130" s="326"/>
      <c r="AO130" s="326"/>
      <c r="AP130" s="326"/>
      <c r="AQ130" s="326"/>
      <c r="AR130" s="326"/>
      <c r="AS130" s="326"/>
      <c r="AT130" s="326"/>
      <c r="AU130" s="326"/>
      <c r="AV130" s="326"/>
      <c r="AW130" s="326"/>
      <c r="AX130" s="326"/>
      <c r="AY130" s="326"/>
      <c r="AZ130" s="326"/>
      <c r="BA130" s="326"/>
      <c r="BB130" s="326"/>
      <c r="BC130" s="326"/>
      <c r="BD130" s="326"/>
      <c r="BE130" s="326"/>
      <c r="BF130" s="326"/>
      <c r="BG130" s="326"/>
      <c r="BH130" s="326"/>
      <c r="BI130" s="326"/>
      <c r="BJ130" s="326"/>
      <c r="BK130" s="326"/>
      <c r="BL130" s="326"/>
      <c r="BM130" s="326"/>
      <c r="BN130" s="326"/>
      <c r="BO130" s="326"/>
      <c r="BP130" s="326"/>
      <c r="BQ130" s="326"/>
      <c r="BR130" s="326"/>
      <c r="BS130" s="326"/>
      <c r="BT130" s="326"/>
      <c r="BU130" s="326"/>
      <c r="BV130" s="326"/>
      <c r="BW130" s="326"/>
      <c r="BX130" s="326"/>
      <c r="BY130" s="326"/>
      <c r="BZ130" s="326"/>
      <c r="CA130" s="326"/>
      <c r="CB130" s="326"/>
      <c r="CC130" s="326"/>
      <c r="CD130" s="326"/>
      <c r="CE130" s="326"/>
      <c r="CF130" s="326"/>
      <c r="CG130" s="326"/>
      <c r="CH130" s="326"/>
      <c r="CI130" s="326"/>
      <c r="CJ130" s="326"/>
      <c r="CK130" s="326"/>
      <c r="CL130" s="326"/>
      <c r="CM130" s="326"/>
      <c r="CN130" s="326"/>
      <c r="CO130" s="326"/>
      <c r="CP130" s="326"/>
      <c r="CQ130" s="326"/>
      <c r="CR130" s="326"/>
      <c r="CS130" s="326"/>
    </row>
    <row r="131" spans="2:97" s="289" customFormat="1" ht="51" customHeight="1">
      <c r="B131" s="363">
        <v>128</v>
      </c>
      <c r="C131" s="343" t="str">
        <f>IF(B131&lt;=RAROC!$D$20*12,G130,"")</f>
        <v/>
      </c>
      <c r="D131" s="332">
        <f t="shared" si="7"/>
        <v>3.5714285714283771</v>
      </c>
      <c r="E131" s="341">
        <f t="shared" si="5"/>
        <v>1.5023833333333335E-3</v>
      </c>
      <c r="F131" s="331">
        <f t="shared" si="6"/>
        <v>0</v>
      </c>
      <c r="G131" s="364">
        <f t="shared" si="8"/>
        <v>0</v>
      </c>
      <c r="H131" s="292"/>
      <c r="J131" s="326"/>
      <c r="K131" s="326"/>
      <c r="L131" s="326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26"/>
      <c r="Z131" s="326"/>
      <c r="AA131" s="326"/>
      <c r="AB131" s="326"/>
      <c r="AC131" s="326"/>
      <c r="AD131" s="326"/>
      <c r="AE131" s="326"/>
      <c r="AF131" s="326"/>
      <c r="AG131" s="326"/>
      <c r="AH131" s="326"/>
      <c r="AI131" s="326"/>
      <c r="AJ131" s="326"/>
      <c r="AK131" s="326"/>
      <c r="AL131" s="326"/>
      <c r="AM131" s="326"/>
      <c r="AN131" s="326"/>
      <c r="AO131" s="326"/>
      <c r="AP131" s="326"/>
      <c r="AQ131" s="326"/>
      <c r="AR131" s="326"/>
      <c r="AS131" s="326"/>
      <c r="AT131" s="326"/>
      <c r="AU131" s="326"/>
      <c r="AV131" s="326"/>
      <c r="AW131" s="326"/>
      <c r="AX131" s="326"/>
      <c r="AY131" s="326"/>
      <c r="AZ131" s="326"/>
      <c r="BA131" s="326"/>
      <c r="BB131" s="326"/>
      <c r="BC131" s="326"/>
      <c r="BD131" s="326"/>
      <c r="BE131" s="326"/>
      <c r="BF131" s="326"/>
      <c r="BG131" s="326"/>
      <c r="BH131" s="326"/>
      <c r="BI131" s="326"/>
      <c r="BJ131" s="326"/>
      <c r="BK131" s="326"/>
      <c r="BL131" s="326"/>
      <c r="BM131" s="326"/>
      <c r="BN131" s="326"/>
      <c r="BO131" s="326"/>
      <c r="BP131" s="326"/>
      <c r="BQ131" s="326"/>
      <c r="BR131" s="326"/>
      <c r="BS131" s="326"/>
      <c r="BT131" s="326"/>
      <c r="BU131" s="326"/>
      <c r="BV131" s="326"/>
      <c r="BW131" s="326"/>
      <c r="BX131" s="326"/>
      <c r="BY131" s="326"/>
      <c r="BZ131" s="326"/>
      <c r="CA131" s="326"/>
      <c r="CB131" s="326"/>
      <c r="CC131" s="326"/>
      <c r="CD131" s="326"/>
      <c r="CE131" s="326"/>
      <c r="CF131" s="326"/>
      <c r="CG131" s="326"/>
      <c r="CH131" s="326"/>
      <c r="CI131" s="326"/>
      <c r="CJ131" s="326"/>
      <c r="CK131" s="326"/>
      <c r="CL131" s="326"/>
      <c r="CM131" s="326"/>
      <c r="CN131" s="326"/>
      <c r="CO131" s="326"/>
      <c r="CP131" s="326"/>
      <c r="CQ131" s="326"/>
      <c r="CR131" s="326"/>
      <c r="CS131" s="326"/>
    </row>
    <row r="132" spans="2:97" s="289" customFormat="1" ht="51" customHeight="1">
      <c r="B132" s="363">
        <v>129</v>
      </c>
      <c r="C132" s="343" t="str">
        <f>IF(B132&lt;=RAROC!$D$20*12,G131,"")</f>
        <v/>
      </c>
      <c r="D132" s="332">
        <f t="shared" si="7"/>
        <v>3.5714285714283771</v>
      </c>
      <c r="E132" s="341">
        <f t="shared" ref="E132:E195" si="9">InterestRate/12</f>
        <v>1.5023833333333335E-3</v>
      </c>
      <c r="F132" s="331">
        <f t="shared" si="6"/>
        <v>0</v>
      </c>
      <c r="G132" s="364">
        <f t="shared" si="8"/>
        <v>0</v>
      </c>
      <c r="H132" s="292"/>
      <c r="J132" s="326"/>
      <c r="K132" s="326"/>
      <c r="L132" s="326"/>
      <c r="M132" s="326"/>
      <c r="N132" s="326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  <c r="Y132" s="326"/>
      <c r="Z132" s="326"/>
      <c r="AA132" s="326"/>
      <c r="AB132" s="326"/>
      <c r="AC132" s="326"/>
      <c r="AD132" s="326"/>
      <c r="AE132" s="326"/>
      <c r="AF132" s="326"/>
      <c r="AG132" s="326"/>
      <c r="AH132" s="326"/>
      <c r="AI132" s="326"/>
      <c r="AJ132" s="326"/>
      <c r="AK132" s="326"/>
      <c r="AL132" s="326"/>
      <c r="AM132" s="326"/>
      <c r="AN132" s="326"/>
      <c r="AO132" s="326"/>
      <c r="AP132" s="326"/>
      <c r="AQ132" s="326"/>
      <c r="AR132" s="326"/>
      <c r="AS132" s="326"/>
      <c r="AT132" s="326"/>
      <c r="AU132" s="326"/>
      <c r="AV132" s="326"/>
      <c r="AW132" s="326"/>
      <c r="AX132" s="326"/>
      <c r="AY132" s="326"/>
      <c r="AZ132" s="326"/>
      <c r="BA132" s="326"/>
      <c r="BB132" s="326"/>
      <c r="BC132" s="326"/>
      <c r="BD132" s="326"/>
      <c r="BE132" s="326"/>
      <c r="BF132" s="326"/>
      <c r="BG132" s="326"/>
      <c r="BH132" s="326"/>
      <c r="BI132" s="326"/>
      <c r="BJ132" s="326"/>
      <c r="BK132" s="326"/>
      <c r="BL132" s="326"/>
      <c r="BM132" s="326"/>
      <c r="BN132" s="326"/>
      <c r="BO132" s="326"/>
      <c r="BP132" s="326"/>
      <c r="BQ132" s="326"/>
      <c r="BR132" s="326"/>
      <c r="BS132" s="326"/>
      <c r="BT132" s="326"/>
      <c r="BU132" s="326"/>
      <c r="BV132" s="326"/>
      <c r="BW132" s="326"/>
      <c r="BX132" s="326"/>
      <c r="BY132" s="326"/>
      <c r="BZ132" s="326"/>
      <c r="CA132" s="326"/>
      <c r="CB132" s="326"/>
      <c r="CC132" s="326"/>
      <c r="CD132" s="326"/>
      <c r="CE132" s="326"/>
      <c r="CF132" s="326"/>
      <c r="CG132" s="326"/>
      <c r="CH132" s="326"/>
      <c r="CI132" s="326"/>
      <c r="CJ132" s="326"/>
      <c r="CK132" s="326"/>
      <c r="CL132" s="326"/>
      <c r="CM132" s="326"/>
      <c r="CN132" s="326"/>
      <c r="CO132" s="326"/>
      <c r="CP132" s="326"/>
      <c r="CQ132" s="326"/>
      <c r="CR132" s="326"/>
      <c r="CS132" s="326"/>
    </row>
    <row r="133" spans="2:97" s="289" customFormat="1" ht="51" customHeight="1">
      <c r="B133" s="363">
        <v>130</v>
      </c>
      <c r="C133" s="343" t="str">
        <f>IF(B133&lt;=RAROC!$D$20*12,G132,"")</f>
        <v/>
      </c>
      <c r="D133" s="332">
        <f t="shared" si="7"/>
        <v>3.5714285714283771</v>
      </c>
      <c r="E133" s="341">
        <f t="shared" si="9"/>
        <v>1.5023833333333335E-3</v>
      </c>
      <c r="F133" s="331">
        <f t="shared" ref="F133:F196" si="10">IFERROR(C133*E133,0)</f>
        <v>0</v>
      </c>
      <c r="G133" s="364">
        <f t="shared" si="8"/>
        <v>0</v>
      </c>
      <c r="H133" s="292"/>
      <c r="J133" s="326"/>
      <c r="K133" s="326"/>
      <c r="L133" s="326"/>
      <c r="M133" s="326"/>
      <c r="N133" s="326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  <c r="Y133" s="326"/>
      <c r="Z133" s="326"/>
      <c r="AA133" s="326"/>
      <c r="AB133" s="326"/>
      <c r="AC133" s="326"/>
      <c r="AD133" s="326"/>
      <c r="AE133" s="326"/>
      <c r="AF133" s="326"/>
      <c r="AG133" s="326"/>
      <c r="AH133" s="326"/>
      <c r="AI133" s="326"/>
      <c r="AJ133" s="326"/>
      <c r="AK133" s="326"/>
      <c r="AL133" s="326"/>
      <c r="AM133" s="326"/>
      <c r="AN133" s="326"/>
      <c r="AO133" s="326"/>
      <c r="AP133" s="326"/>
      <c r="AQ133" s="326"/>
      <c r="AR133" s="326"/>
      <c r="AS133" s="326"/>
      <c r="AT133" s="326"/>
      <c r="AU133" s="326"/>
      <c r="AV133" s="326"/>
      <c r="AW133" s="326"/>
      <c r="AX133" s="326"/>
      <c r="AY133" s="326"/>
      <c r="AZ133" s="326"/>
      <c r="BA133" s="326"/>
      <c r="BB133" s="326"/>
      <c r="BC133" s="326"/>
      <c r="BD133" s="326"/>
      <c r="BE133" s="326"/>
      <c r="BF133" s="326"/>
      <c r="BG133" s="326"/>
      <c r="BH133" s="326"/>
      <c r="BI133" s="326"/>
      <c r="BJ133" s="326"/>
      <c r="BK133" s="326"/>
      <c r="BL133" s="326"/>
      <c r="BM133" s="326"/>
      <c r="BN133" s="326"/>
      <c r="BO133" s="326"/>
      <c r="BP133" s="326"/>
      <c r="BQ133" s="326"/>
      <c r="BR133" s="326"/>
      <c r="BS133" s="326"/>
      <c r="BT133" s="326"/>
      <c r="BU133" s="326"/>
      <c r="BV133" s="326"/>
      <c r="BW133" s="326"/>
      <c r="BX133" s="326"/>
      <c r="BY133" s="326"/>
      <c r="BZ133" s="326"/>
      <c r="CA133" s="326"/>
      <c r="CB133" s="326"/>
      <c r="CC133" s="326"/>
      <c r="CD133" s="326"/>
      <c r="CE133" s="326"/>
      <c r="CF133" s="326"/>
      <c r="CG133" s="326"/>
      <c r="CH133" s="326"/>
      <c r="CI133" s="326"/>
      <c r="CJ133" s="326"/>
      <c r="CK133" s="326"/>
      <c r="CL133" s="326"/>
      <c r="CM133" s="326"/>
      <c r="CN133" s="326"/>
      <c r="CO133" s="326"/>
      <c r="CP133" s="326"/>
      <c r="CQ133" s="326"/>
      <c r="CR133" s="326"/>
      <c r="CS133" s="326"/>
    </row>
    <row r="134" spans="2:97" s="289" customFormat="1" ht="51" customHeight="1">
      <c r="B134" s="363">
        <v>131</v>
      </c>
      <c r="C134" s="343" t="str">
        <f>IF(B134&lt;=RAROC!$D$20*12,G133,"")</f>
        <v/>
      </c>
      <c r="D134" s="332">
        <f t="shared" ref="D134:D197" si="11">IF(D133&lt;C134,D133,C134)</f>
        <v>3.5714285714283771</v>
      </c>
      <c r="E134" s="341">
        <f t="shared" si="9"/>
        <v>1.5023833333333335E-3</v>
      </c>
      <c r="F134" s="331">
        <f t="shared" si="10"/>
        <v>0</v>
      </c>
      <c r="G134" s="364">
        <f t="shared" si="8"/>
        <v>0</v>
      </c>
      <c r="H134" s="292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326"/>
      <c r="AB134" s="326"/>
      <c r="AC134" s="326"/>
      <c r="AD134" s="326"/>
      <c r="AE134" s="326"/>
      <c r="AF134" s="326"/>
      <c r="AG134" s="326"/>
      <c r="AH134" s="326"/>
      <c r="AI134" s="326"/>
      <c r="AJ134" s="326"/>
      <c r="AK134" s="326"/>
      <c r="AL134" s="326"/>
      <c r="AM134" s="326"/>
      <c r="AN134" s="326"/>
      <c r="AO134" s="326"/>
      <c r="AP134" s="326"/>
      <c r="AQ134" s="326"/>
      <c r="AR134" s="326"/>
      <c r="AS134" s="326"/>
      <c r="AT134" s="326"/>
      <c r="AU134" s="326"/>
      <c r="AV134" s="326"/>
      <c r="AW134" s="326"/>
      <c r="AX134" s="326"/>
      <c r="AY134" s="326"/>
      <c r="AZ134" s="326"/>
      <c r="BA134" s="326"/>
      <c r="BB134" s="326"/>
      <c r="BC134" s="326"/>
      <c r="BD134" s="326"/>
      <c r="BE134" s="326"/>
      <c r="BF134" s="326"/>
      <c r="BG134" s="326"/>
      <c r="BH134" s="326"/>
      <c r="BI134" s="326"/>
      <c r="BJ134" s="326"/>
      <c r="BK134" s="326"/>
      <c r="BL134" s="326"/>
      <c r="BM134" s="326"/>
      <c r="BN134" s="326"/>
      <c r="BO134" s="326"/>
      <c r="BP134" s="326"/>
      <c r="BQ134" s="326"/>
      <c r="BR134" s="326"/>
      <c r="BS134" s="326"/>
      <c r="BT134" s="326"/>
      <c r="BU134" s="326"/>
      <c r="BV134" s="326"/>
      <c r="BW134" s="326"/>
      <c r="BX134" s="326"/>
      <c r="BY134" s="326"/>
      <c r="BZ134" s="326"/>
      <c r="CA134" s="326"/>
      <c r="CB134" s="326"/>
      <c r="CC134" s="326"/>
      <c r="CD134" s="326"/>
      <c r="CE134" s="326"/>
      <c r="CF134" s="326"/>
      <c r="CG134" s="326"/>
      <c r="CH134" s="326"/>
      <c r="CI134" s="326"/>
      <c r="CJ134" s="326"/>
      <c r="CK134" s="326"/>
      <c r="CL134" s="326"/>
      <c r="CM134" s="326"/>
      <c r="CN134" s="326"/>
      <c r="CO134" s="326"/>
      <c r="CP134" s="326"/>
      <c r="CQ134" s="326"/>
      <c r="CR134" s="326"/>
      <c r="CS134" s="326"/>
    </row>
    <row r="135" spans="2:97" s="289" customFormat="1" ht="51" customHeight="1">
      <c r="B135" s="365">
        <v>132</v>
      </c>
      <c r="C135" s="343" t="str">
        <f>IF(B135&lt;=RAROC!$D$20*12,G134,"")</f>
        <v/>
      </c>
      <c r="D135" s="332">
        <f t="shared" si="11"/>
        <v>3.5714285714283771</v>
      </c>
      <c r="E135" s="341">
        <f t="shared" si="9"/>
        <v>1.5023833333333335E-3</v>
      </c>
      <c r="F135" s="331">
        <f t="shared" si="10"/>
        <v>0</v>
      </c>
      <c r="G135" s="364">
        <f t="shared" si="8"/>
        <v>0</v>
      </c>
      <c r="H135" s="323"/>
      <c r="I135" s="324">
        <f>SUM(F124:F135)</f>
        <v>0</v>
      </c>
      <c r="J135" s="326"/>
      <c r="K135" s="326"/>
      <c r="L135" s="326"/>
      <c r="M135" s="326"/>
      <c r="N135" s="326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  <c r="Y135" s="326"/>
      <c r="Z135" s="326"/>
      <c r="AA135" s="326"/>
      <c r="AB135" s="326"/>
      <c r="AC135" s="326"/>
      <c r="AD135" s="326"/>
      <c r="AE135" s="326"/>
      <c r="AF135" s="326"/>
      <c r="AG135" s="326"/>
      <c r="AH135" s="326"/>
      <c r="AI135" s="326"/>
      <c r="AJ135" s="326"/>
      <c r="AK135" s="326"/>
      <c r="AL135" s="326"/>
      <c r="AM135" s="326"/>
      <c r="AN135" s="326"/>
      <c r="AO135" s="326"/>
      <c r="AP135" s="326"/>
      <c r="AQ135" s="326"/>
      <c r="AR135" s="326"/>
      <c r="AS135" s="326"/>
      <c r="AT135" s="326"/>
      <c r="AU135" s="326"/>
      <c r="AV135" s="326"/>
      <c r="AW135" s="326"/>
      <c r="AX135" s="326"/>
      <c r="AY135" s="326"/>
      <c r="AZ135" s="326"/>
      <c r="BA135" s="326"/>
      <c r="BB135" s="326"/>
      <c r="BC135" s="326"/>
      <c r="BD135" s="326"/>
      <c r="BE135" s="326"/>
      <c r="BF135" s="326"/>
      <c r="BG135" s="326"/>
      <c r="BH135" s="326"/>
      <c r="BI135" s="326"/>
      <c r="BJ135" s="326"/>
      <c r="BK135" s="326"/>
      <c r="BL135" s="326"/>
      <c r="BM135" s="326"/>
      <c r="BN135" s="326"/>
      <c r="BO135" s="326"/>
      <c r="BP135" s="326"/>
      <c r="BQ135" s="326"/>
      <c r="BR135" s="326"/>
      <c r="BS135" s="326"/>
      <c r="BT135" s="326"/>
      <c r="BU135" s="326"/>
      <c r="BV135" s="326"/>
      <c r="BW135" s="326"/>
      <c r="BX135" s="326"/>
      <c r="BY135" s="326"/>
      <c r="BZ135" s="326"/>
      <c r="CA135" s="326"/>
      <c r="CB135" s="326"/>
      <c r="CC135" s="326"/>
      <c r="CD135" s="326"/>
      <c r="CE135" s="326"/>
      <c r="CF135" s="326"/>
      <c r="CG135" s="326"/>
      <c r="CH135" s="326"/>
      <c r="CI135" s="326"/>
      <c r="CJ135" s="326"/>
      <c r="CK135" s="326"/>
      <c r="CL135" s="326"/>
      <c r="CM135" s="326"/>
      <c r="CN135" s="326"/>
      <c r="CO135" s="326"/>
      <c r="CP135" s="326"/>
      <c r="CQ135" s="326"/>
      <c r="CR135" s="326"/>
      <c r="CS135" s="326"/>
    </row>
    <row r="136" spans="2:97" s="289" customFormat="1" ht="51" customHeight="1">
      <c r="B136" s="363">
        <v>133</v>
      </c>
      <c r="C136" s="343" t="str">
        <f>IF(B136&lt;=RAROC!$D$20*12,G135,"")</f>
        <v/>
      </c>
      <c r="D136" s="332">
        <f t="shared" si="11"/>
        <v>3.5714285714283771</v>
      </c>
      <c r="E136" s="341">
        <f t="shared" si="9"/>
        <v>1.5023833333333335E-3</v>
      </c>
      <c r="F136" s="331">
        <f t="shared" si="10"/>
        <v>0</v>
      </c>
      <c r="G136" s="364">
        <f t="shared" si="8"/>
        <v>0</v>
      </c>
      <c r="H136" s="292"/>
      <c r="J136" s="326"/>
      <c r="K136" s="326"/>
      <c r="L136" s="326"/>
      <c r="M136" s="326"/>
      <c r="N136" s="326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  <c r="Y136" s="326"/>
      <c r="Z136" s="326"/>
      <c r="AA136" s="326"/>
      <c r="AB136" s="326"/>
      <c r="AC136" s="326"/>
      <c r="AD136" s="326"/>
      <c r="AE136" s="326"/>
      <c r="AF136" s="326"/>
      <c r="AG136" s="326"/>
      <c r="AH136" s="326"/>
      <c r="AI136" s="326"/>
      <c r="AJ136" s="326"/>
      <c r="AK136" s="326"/>
      <c r="AL136" s="326"/>
      <c r="AM136" s="326"/>
      <c r="AN136" s="326"/>
      <c r="AO136" s="326"/>
      <c r="AP136" s="326"/>
      <c r="AQ136" s="326"/>
      <c r="AR136" s="326"/>
      <c r="AS136" s="326"/>
      <c r="AT136" s="326"/>
      <c r="AU136" s="326"/>
      <c r="AV136" s="326"/>
      <c r="AW136" s="326"/>
      <c r="AX136" s="326"/>
      <c r="AY136" s="326"/>
      <c r="AZ136" s="326"/>
      <c r="BA136" s="326"/>
      <c r="BB136" s="326"/>
      <c r="BC136" s="326"/>
      <c r="BD136" s="326"/>
      <c r="BE136" s="326"/>
      <c r="BF136" s="326"/>
      <c r="BG136" s="326"/>
      <c r="BH136" s="326"/>
      <c r="BI136" s="326"/>
      <c r="BJ136" s="326"/>
      <c r="BK136" s="326"/>
      <c r="BL136" s="326"/>
      <c r="BM136" s="326"/>
      <c r="BN136" s="326"/>
      <c r="BO136" s="326"/>
      <c r="BP136" s="326"/>
      <c r="BQ136" s="326"/>
      <c r="BR136" s="326"/>
      <c r="BS136" s="326"/>
      <c r="BT136" s="326"/>
      <c r="BU136" s="326"/>
      <c r="BV136" s="326"/>
      <c r="BW136" s="326"/>
      <c r="BX136" s="326"/>
      <c r="BY136" s="326"/>
      <c r="BZ136" s="326"/>
      <c r="CA136" s="326"/>
      <c r="CB136" s="326"/>
      <c r="CC136" s="326"/>
      <c r="CD136" s="326"/>
      <c r="CE136" s="326"/>
      <c r="CF136" s="326"/>
      <c r="CG136" s="326"/>
      <c r="CH136" s="326"/>
      <c r="CI136" s="326"/>
      <c r="CJ136" s="326"/>
      <c r="CK136" s="326"/>
      <c r="CL136" s="326"/>
      <c r="CM136" s="326"/>
      <c r="CN136" s="326"/>
      <c r="CO136" s="326"/>
      <c r="CP136" s="326"/>
      <c r="CQ136" s="326"/>
      <c r="CR136" s="326"/>
      <c r="CS136" s="326"/>
    </row>
    <row r="137" spans="2:97" s="289" customFormat="1" ht="51" customHeight="1">
      <c r="B137" s="363">
        <v>134</v>
      </c>
      <c r="C137" s="343" t="str">
        <f>IF(B137&lt;=RAROC!$D$20*12,G136,"")</f>
        <v/>
      </c>
      <c r="D137" s="332">
        <f t="shared" si="11"/>
        <v>3.5714285714283771</v>
      </c>
      <c r="E137" s="341">
        <f t="shared" si="9"/>
        <v>1.5023833333333335E-3</v>
      </c>
      <c r="F137" s="331">
        <f t="shared" si="10"/>
        <v>0</v>
      </c>
      <c r="G137" s="364">
        <f t="shared" si="8"/>
        <v>0</v>
      </c>
      <c r="H137" s="292"/>
      <c r="J137" s="326"/>
      <c r="K137" s="326"/>
      <c r="L137" s="326"/>
      <c r="M137" s="326"/>
      <c r="N137" s="326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  <c r="Y137" s="326"/>
      <c r="Z137" s="326"/>
      <c r="AA137" s="326"/>
      <c r="AB137" s="326"/>
      <c r="AC137" s="326"/>
      <c r="AD137" s="326"/>
      <c r="AE137" s="326"/>
      <c r="AF137" s="326"/>
      <c r="AG137" s="326"/>
      <c r="AH137" s="326"/>
      <c r="AI137" s="326"/>
      <c r="AJ137" s="326"/>
      <c r="AK137" s="326"/>
      <c r="AL137" s="326"/>
      <c r="AM137" s="326"/>
      <c r="AN137" s="326"/>
      <c r="AO137" s="326"/>
      <c r="AP137" s="326"/>
      <c r="AQ137" s="326"/>
      <c r="AR137" s="326"/>
      <c r="AS137" s="326"/>
      <c r="AT137" s="326"/>
      <c r="AU137" s="326"/>
      <c r="AV137" s="326"/>
      <c r="AW137" s="326"/>
      <c r="AX137" s="326"/>
      <c r="AY137" s="326"/>
      <c r="AZ137" s="326"/>
      <c r="BA137" s="326"/>
      <c r="BB137" s="326"/>
      <c r="BC137" s="326"/>
      <c r="BD137" s="326"/>
      <c r="BE137" s="326"/>
      <c r="BF137" s="326"/>
      <c r="BG137" s="326"/>
      <c r="BH137" s="326"/>
      <c r="BI137" s="326"/>
      <c r="BJ137" s="326"/>
      <c r="BK137" s="326"/>
      <c r="BL137" s="326"/>
      <c r="BM137" s="326"/>
      <c r="BN137" s="326"/>
      <c r="BO137" s="326"/>
      <c r="BP137" s="326"/>
      <c r="BQ137" s="326"/>
      <c r="BR137" s="326"/>
      <c r="BS137" s="326"/>
      <c r="BT137" s="326"/>
      <c r="BU137" s="326"/>
      <c r="BV137" s="326"/>
      <c r="BW137" s="326"/>
      <c r="BX137" s="326"/>
      <c r="BY137" s="326"/>
      <c r="BZ137" s="326"/>
      <c r="CA137" s="326"/>
      <c r="CB137" s="326"/>
      <c r="CC137" s="326"/>
      <c r="CD137" s="326"/>
      <c r="CE137" s="326"/>
      <c r="CF137" s="326"/>
      <c r="CG137" s="326"/>
      <c r="CH137" s="326"/>
      <c r="CI137" s="326"/>
      <c r="CJ137" s="326"/>
      <c r="CK137" s="326"/>
      <c r="CL137" s="326"/>
      <c r="CM137" s="326"/>
      <c r="CN137" s="326"/>
      <c r="CO137" s="326"/>
      <c r="CP137" s="326"/>
      <c r="CQ137" s="326"/>
      <c r="CR137" s="326"/>
      <c r="CS137" s="326"/>
    </row>
    <row r="138" spans="2:97" s="289" customFormat="1" ht="51" customHeight="1">
      <c r="B138" s="363">
        <v>135</v>
      </c>
      <c r="C138" s="343" t="str">
        <f>IF(B138&lt;=RAROC!$D$20*12,G137,"")</f>
        <v/>
      </c>
      <c r="D138" s="332">
        <f t="shared" si="11"/>
        <v>3.5714285714283771</v>
      </c>
      <c r="E138" s="341">
        <f t="shared" si="9"/>
        <v>1.5023833333333335E-3</v>
      </c>
      <c r="F138" s="331">
        <f t="shared" si="10"/>
        <v>0</v>
      </c>
      <c r="G138" s="364">
        <f t="shared" si="8"/>
        <v>0</v>
      </c>
      <c r="H138" s="292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26"/>
      <c r="Z138" s="326"/>
      <c r="AA138" s="326"/>
      <c r="AB138" s="326"/>
      <c r="AC138" s="326"/>
      <c r="AD138" s="326"/>
      <c r="AE138" s="326"/>
      <c r="AF138" s="326"/>
      <c r="AG138" s="326"/>
      <c r="AH138" s="326"/>
      <c r="AI138" s="326"/>
      <c r="AJ138" s="326"/>
      <c r="AK138" s="326"/>
      <c r="AL138" s="326"/>
      <c r="AM138" s="326"/>
      <c r="AN138" s="326"/>
      <c r="AO138" s="326"/>
      <c r="AP138" s="326"/>
      <c r="AQ138" s="326"/>
      <c r="AR138" s="326"/>
      <c r="AS138" s="326"/>
      <c r="AT138" s="326"/>
      <c r="AU138" s="326"/>
      <c r="AV138" s="326"/>
      <c r="AW138" s="326"/>
      <c r="AX138" s="326"/>
      <c r="AY138" s="326"/>
      <c r="AZ138" s="326"/>
      <c r="BA138" s="326"/>
      <c r="BB138" s="326"/>
      <c r="BC138" s="326"/>
      <c r="BD138" s="326"/>
      <c r="BE138" s="326"/>
      <c r="BF138" s="326"/>
      <c r="BG138" s="326"/>
      <c r="BH138" s="326"/>
      <c r="BI138" s="326"/>
      <c r="BJ138" s="326"/>
      <c r="BK138" s="326"/>
      <c r="BL138" s="326"/>
      <c r="BM138" s="326"/>
      <c r="BN138" s="326"/>
      <c r="BO138" s="326"/>
      <c r="BP138" s="326"/>
      <c r="BQ138" s="326"/>
      <c r="BR138" s="326"/>
      <c r="BS138" s="326"/>
      <c r="BT138" s="326"/>
      <c r="BU138" s="326"/>
      <c r="BV138" s="326"/>
      <c r="BW138" s="326"/>
      <c r="BX138" s="326"/>
      <c r="BY138" s="326"/>
      <c r="BZ138" s="326"/>
      <c r="CA138" s="326"/>
      <c r="CB138" s="326"/>
      <c r="CC138" s="326"/>
      <c r="CD138" s="326"/>
      <c r="CE138" s="326"/>
      <c r="CF138" s="326"/>
      <c r="CG138" s="326"/>
      <c r="CH138" s="326"/>
      <c r="CI138" s="326"/>
      <c r="CJ138" s="326"/>
      <c r="CK138" s="326"/>
      <c r="CL138" s="326"/>
      <c r="CM138" s="326"/>
      <c r="CN138" s="326"/>
      <c r="CO138" s="326"/>
      <c r="CP138" s="326"/>
      <c r="CQ138" s="326"/>
      <c r="CR138" s="326"/>
      <c r="CS138" s="326"/>
    </row>
    <row r="139" spans="2:97" s="289" customFormat="1" ht="51" customHeight="1">
      <c r="B139" s="363">
        <v>136</v>
      </c>
      <c r="C139" s="343" t="str">
        <f>IF(B139&lt;=RAROC!$D$20*12,G138,"")</f>
        <v/>
      </c>
      <c r="D139" s="332">
        <f t="shared" si="11"/>
        <v>3.5714285714283771</v>
      </c>
      <c r="E139" s="341">
        <f t="shared" si="9"/>
        <v>1.5023833333333335E-3</v>
      </c>
      <c r="F139" s="331">
        <f t="shared" si="10"/>
        <v>0</v>
      </c>
      <c r="G139" s="364">
        <f t="shared" si="8"/>
        <v>0</v>
      </c>
      <c r="H139" s="292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26"/>
      <c r="Z139" s="326"/>
      <c r="AA139" s="326"/>
      <c r="AB139" s="326"/>
      <c r="AC139" s="326"/>
      <c r="AD139" s="326"/>
      <c r="AE139" s="326"/>
      <c r="AF139" s="326"/>
      <c r="AG139" s="326"/>
      <c r="AH139" s="326"/>
      <c r="AI139" s="326"/>
      <c r="AJ139" s="326"/>
      <c r="AK139" s="326"/>
      <c r="AL139" s="326"/>
      <c r="AM139" s="326"/>
      <c r="AN139" s="326"/>
      <c r="AO139" s="326"/>
      <c r="AP139" s="326"/>
      <c r="AQ139" s="326"/>
      <c r="AR139" s="326"/>
      <c r="AS139" s="326"/>
      <c r="AT139" s="326"/>
      <c r="AU139" s="326"/>
      <c r="AV139" s="326"/>
      <c r="AW139" s="326"/>
      <c r="AX139" s="326"/>
      <c r="AY139" s="326"/>
      <c r="AZ139" s="326"/>
      <c r="BA139" s="326"/>
      <c r="BB139" s="326"/>
      <c r="BC139" s="326"/>
      <c r="BD139" s="326"/>
      <c r="BE139" s="326"/>
      <c r="BF139" s="326"/>
      <c r="BG139" s="326"/>
      <c r="BH139" s="326"/>
      <c r="BI139" s="326"/>
      <c r="BJ139" s="326"/>
      <c r="BK139" s="326"/>
      <c r="BL139" s="326"/>
      <c r="BM139" s="326"/>
      <c r="BN139" s="326"/>
      <c r="BO139" s="326"/>
      <c r="BP139" s="326"/>
      <c r="BQ139" s="326"/>
      <c r="BR139" s="326"/>
      <c r="BS139" s="326"/>
      <c r="BT139" s="326"/>
      <c r="BU139" s="326"/>
      <c r="BV139" s="326"/>
      <c r="BW139" s="326"/>
      <c r="BX139" s="326"/>
      <c r="BY139" s="326"/>
      <c r="BZ139" s="326"/>
      <c r="CA139" s="326"/>
      <c r="CB139" s="326"/>
      <c r="CC139" s="326"/>
      <c r="CD139" s="326"/>
      <c r="CE139" s="326"/>
      <c r="CF139" s="326"/>
      <c r="CG139" s="326"/>
      <c r="CH139" s="326"/>
      <c r="CI139" s="326"/>
      <c r="CJ139" s="326"/>
      <c r="CK139" s="326"/>
      <c r="CL139" s="326"/>
      <c r="CM139" s="326"/>
      <c r="CN139" s="326"/>
      <c r="CO139" s="326"/>
      <c r="CP139" s="326"/>
      <c r="CQ139" s="326"/>
      <c r="CR139" s="326"/>
      <c r="CS139" s="326"/>
    </row>
    <row r="140" spans="2:97" s="289" customFormat="1" ht="51" customHeight="1">
      <c r="B140" s="363">
        <v>137</v>
      </c>
      <c r="C140" s="343" t="str">
        <f>IF(B140&lt;=RAROC!$D$20*12,G139,"")</f>
        <v/>
      </c>
      <c r="D140" s="332">
        <f t="shared" si="11"/>
        <v>3.5714285714283771</v>
      </c>
      <c r="E140" s="341">
        <f t="shared" si="9"/>
        <v>1.5023833333333335E-3</v>
      </c>
      <c r="F140" s="331">
        <f t="shared" si="10"/>
        <v>0</v>
      </c>
      <c r="G140" s="364">
        <f t="shared" si="8"/>
        <v>0</v>
      </c>
      <c r="H140" s="292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326"/>
      <c r="AB140" s="326"/>
      <c r="AC140" s="326"/>
      <c r="AD140" s="326"/>
      <c r="AE140" s="326"/>
      <c r="AF140" s="326"/>
      <c r="AG140" s="326"/>
      <c r="AH140" s="326"/>
      <c r="AI140" s="326"/>
      <c r="AJ140" s="326"/>
      <c r="AK140" s="326"/>
      <c r="AL140" s="326"/>
      <c r="AM140" s="326"/>
      <c r="AN140" s="326"/>
      <c r="AO140" s="326"/>
      <c r="AP140" s="326"/>
      <c r="AQ140" s="326"/>
      <c r="AR140" s="326"/>
      <c r="AS140" s="326"/>
      <c r="AT140" s="326"/>
      <c r="AU140" s="326"/>
      <c r="AV140" s="326"/>
      <c r="AW140" s="326"/>
      <c r="AX140" s="326"/>
      <c r="AY140" s="326"/>
      <c r="AZ140" s="326"/>
      <c r="BA140" s="326"/>
      <c r="BB140" s="326"/>
      <c r="BC140" s="326"/>
      <c r="BD140" s="326"/>
      <c r="BE140" s="326"/>
      <c r="BF140" s="326"/>
      <c r="BG140" s="326"/>
      <c r="BH140" s="326"/>
      <c r="BI140" s="326"/>
      <c r="BJ140" s="326"/>
      <c r="BK140" s="326"/>
      <c r="BL140" s="326"/>
      <c r="BM140" s="326"/>
      <c r="BN140" s="326"/>
      <c r="BO140" s="326"/>
      <c r="BP140" s="326"/>
      <c r="BQ140" s="326"/>
      <c r="BR140" s="326"/>
      <c r="BS140" s="326"/>
      <c r="BT140" s="326"/>
      <c r="BU140" s="326"/>
      <c r="BV140" s="326"/>
      <c r="BW140" s="326"/>
      <c r="BX140" s="326"/>
      <c r="BY140" s="326"/>
      <c r="BZ140" s="326"/>
      <c r="CA140" s="326"/>
      <c r="CB140" s="326"/>
      <c r="CC140" s="326"/>
      <c r="CD140" s="326"/>
      <c r="CE140" s="326"/>
      <c r="CF140" s="326"/>
      <c r="CG140" s="326"/>
      <c r="CH140" s="326"/>
      <c r="CI140" s="326"/>
      <c r="CJ140" s="326"/>
      <c r="CK140" s="326"/>
      <c r="CL140" s="326"/>
      <c r="CM140" s="326"/>
      <c r="CN140" s="326"/>
      <c r="CO140" s="326"/>
      <c r="CP140" s="326"/>
      <c r="CQ140" s="326"/>
      <c r="CR140" s="326"/>
      <c r="CS140" s="326"/>
    </row>
    <row r="141" spans="2:97" s="289" customFormat="1" ht="51" customHeight="1">
      <c r="B141" s="363">
        <v>138</v>
      </c>
      <c r="C141" s="343" t="str">
        <f>IF(B141&lt;=RAROC!$D$20*12,G140,"")</f>
        <v/>
      </c>
      <c r="D141" s="332">
        <f t="shared" si="11"/>
        <v>3.5714285714283771</v>
      </c>
      <c r="E141" s="341">
        <f t="shared" si="9"/>
        <v>1.5023833333333335E-3</v>
      </c>
      <c r="F141" s="331">
        <f t="shared" si="10"/>
        <v>0</v>
      </c>
      <c r="G141" s="364">
        <f t="shared" si="8"/>
        <v>0</v>
      </c>
      <c r="H141" s="292"/>
      <c r="J141" s="326"/>
      <c r="K141" s="326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26"/>
      <c r="Z141" s="326"/>
      <c r="AA141" s="326"/>
      <c r="AB141" s="326"/>
      <c r="AC141" s="326"/>
      <c r="AD141" s="326"/>
      <c r="AE141" s="326"/>
      <c r="AF141" s="326"/>
      <c r="AG141" s="326"/>
      <c r="AH141" s="326"/>
      <c r="AI141" s="326"/>
      <c r="AJ141" s="326"/>
      <c r="AK141" s="326"/>
      <c r="AL141" s="326"/>
      <c r="AM141" s="326"/>
      <c r="AN141" s="326"/>
      <c r="AO141" s="326"/>
      <c r="AP141" s="326"/>
      <c r="AQ141" s="326"/>
      <c r="AR141" s="326"/>
      <c r="AS141" s="326"/>
      <c r="AT141" s="326"/>
      <c r="AU141" s="326"/>
      <c r="AV141" s="326"/>
      <c r="AW141" s="326"/>
      <c r="AX141" s="326"/>
      <c r="AY141" s="326"/>
      <c r="AZ141" s="326"/>
      <c r="BA141" s="326"/>
      <c r="BB141" s="326"/>
      <c r="BC141" s="326"/>
      <c r="BD141" s="326"/>
      <c r="BE141" s="326"/>
      <c r="BF141" s="326"/>
      <c r="BG141" s="326"/>
      <c r="BH141" s="326"/>
      <c r="BI141" s="326"/>
      <c r="BJ141" s="326"/>
      <c r="BK141" s="326"/>
      <c r="BL141" s="326"/>
      <c r="BM141" s="326"/>
      <c r="BN141" s="326"/>
      <c r="BO141" s="326"/>
      <c r="BP141" s="326"/>
      <c r="BQ141" s="326"/>
      <c r="BR141" s="326"/>
      <c r="BS141" s="326"/>
      <c r="BT141" s="326"/>
      <c r="BU141" s="326"/>
      <c r="BV141" s="326"/>
      <c r="BW141" s="326"/>
      <c r="BX141" s="326"/>
      <c r="BY141" s="326"/>
      <c r="BZ141" s="326"/>
      <c r="CA141" s="326"/>
      <c r="CB141" s="326"/>
      <c r="CC141" s="326"/>
      <c r="CD141" s="326"/>
      <c r="CE141" s="326"/>
      <c r="CF141" s="326"/>
      <c r="CG141" s="326"/>
      <c r="CH141" s="326"/>
      <c r="CI141" s="326"/>
      <c r="CJ141" s="326"/>
      <c r="CK141" s="326"/>
      <c r="CL141" s="326"/>
      <c r="CM141" s="326"/>
      <c r="CN141" s="326"/>
      <c r="CO141" s="326"/>
      <c r="CP141" s="326"/>
      <c r="CQ141" s="326"/>
      <c r="CR141" s="326"/>
      <c r="CS141" s="326"/>
    </row>
    <row r="142" spans="2:97" s="289" customFormat="1" ht="51" customHeight="1">
      <c r="B142" s="363">
        <v>139</v>
      </c>
      <c r="C142" s="343" t="str">
        <f>IF(B142&lt;=RAROC!$D$20*12,G141,"")</f>
        <v/>
      </c>
      <c r="D142" s="332">
        <f t="shared" si="11"/>
        <v>3.5714285714283771</v>
      </c>
      <c r="E142" s="341">
        <f t="shared" si="9"/>
        <v>1.5023833333333335E-3</v>
      </c>
      <c r="F142" s="331">
        <f t="shared" si="10"/>
        <v>0</v>
      </c>
      <c r="G142" s="364">
        <f t="shared" si="8"/>
        <v>0</v>
      </c>
      <c r="H142" s="292"/>
      <c r="J142" s="326"/>
      <c r="K142" s="326"/>
      <c r="L142" s="326"/>
      <c r="M142" s="326"/>
      <c r="N142" s="326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  <c r="Y142" s="326"/>
      <c r="Z142" s="326"/>
      <c r="AA142" s="326"/>
      <c r="AB142" s="326"/>
      <c r="AC142" s="326"/>
      <c r="AD142" s="326"/>
      <c r="AE142" s="326"/>
      <c r="AF142" s="326"/>
      <c r="AG142" s="326"/>
      <c r="AH142" s="326"/>
      <c r="AI142" s="326"/>
      <c r="AJ142" s="326"/>
      <c r="AK142" s="326"/>
      <c r="AL142" s="326"/>
      <c r="AM142" s="326"/>
      <c r="AN142" s="326"/>
      <c r="AO142" s="326"/>
      <c r="AP142" s="326"/>
      <c r="AQ142" s="326"/>
      <c r="AR142" s="326"/>
      <c r="AS142" s="326"/>
      <c r="AT142" s="326"/>
      <c r="AU142" s="326"/>
      <c r="AV142" s="326"/>
      <c r="AW142" s="326"/>
      <c r="AX142" s="326"/>
      <c r="AY142" s="326"/>
      <c r="AZ142" s="326"/>
      <c r="BA142" s="326"/>
      <c r="BB142" s="326"/>
      <c r="BC142" s="326"/>
      <c r="BD142" s="326"/>
      <c r="BE142" s="326"/>
      <c r="BF142" s="326"/>
      <c r="BG142" s="326"/>
      <c r="BH142" s="326"/>
      <c r="BI142" s="326"/>
      <c r="BJ142" s="326"/>
      <c r="BK142" s="326"/>
      <c r="BL142" s="326"/>
      <c r="BM142" s="326"/>
      <c r="BN142" s="326"/>
      <c r="BO142" s="326"/>
      <c r="BP142" s="326"/>
      <c r="BQ142" s="326"/>
      <c r="BR142" s="326"/>
      <c r="BS142" s="326"/>
      <c r="BT142" s="326"/>
      <c r="BU142" s="326"/>
      <c r="BV142" s="326"/>
      <c r="BW142" s="326"/>
      <c r="BX142" s="326"/>
      <c r="BY142" s="326"/>
      <c r="BZ142" s="326"/>
      <c r="CA142" s="326"/>
      <c r="CB142" s="326"/>
      <c r="CC142" s="326"/>
      <c r="CD142" s="326"/>
      <c r="CE142" s="326"/>
      <c r="CF142" s="326"/>
      <c r="CG142" s="326"/>
      <c r="CH142" s="326"/>
      <c r="CI142" s="326"/>
      <c r="CJ142" s="326"/>
      <c r="CK142" s="326"/>
      <c r="CL142" s="326"/>
      <c r="CM142" s="326"/>
      <c r="CN142" s="326"/>
      <c r="CO142" s="326"/>
      <c r="CP142" s="326"/>
      <c r="CQ142" s="326"/>
      <c r="CR142" s="326"/>
      <c r="CS142" s="326"/>
    </row>
    <row r="143" spans="2:97" s="289" customFormat="1" ht="51" customHeight="1">
      <c r="B143" s="363">
        <v>140</v>
      </c>
      <c r="C143" s="343" t="str">
        <f>IF(B143&lt;=RAROC!$D$20*12,G142,"")</f>
        <v/>
      </c>
      <c r="D143" s="332">
        <f t="shared" si="11"/>
        <v>3.5714285714283771</v>
      </c>
      <c r="E143" s="341">
        <f t="shared" si="9"/>
        <v>1.5023833333333335E-3</v>
      </c>
      <c r="F143" s="331">
        <f t="shared" si="10"/>
        <v>0</v>
      </c>
      <c r="G143" s="364">
        <f t="shared" si="8"/>
        <v>0</v>
      </c>
      <c r="H143" s="292"/>
      <c r="J143" s="326"/>
      <c r="K143" s="326"/>
      <c r="L143" s="326"/>
      <c r="M143" s="326"/>
      <c r="N143" s="326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  <c r="Y143" s="326"/>
      <c r="Z143" s="326"/>
      <c r="AA143" s="326"/>
      <c r="AB143" s="326"/>
      <c r="AC143" s="326"/>
      <c r="AD143" s="326"/>
      <c r="AE143" s="326"/>
      <c r="AF143" s="326"/>
      <c r="AG143" s="326"/>
      <c r="AH143" s="326"/>
      <c r="AI143" s="326"/>
      <c r="AJ143" s="326"/>
      <c r="AK143" s="326"/>
      <c r="AL143" s="326"/>
      <c r="AM143" s="326"/>
      <c r="AN143" s="326"/>
      <c r="AO143" s="326"/>
      <c r="AP143" s="326"/>
      <c r="AQ143" s="326"/>
      <c r="AR143" s="326"/>
      <c r="AS143" s="326"/>
      <c r="AT143" s="326"/>
      <c r="AU143" s="326"/>
      <c r="AV143" s="326"/>
      <c r="AW143" s="326"/>
      <c r="AX143" s="326"/>
      <c r="AY143" s="326"/>
      <c r="AZ143" s="326"/>
      <c r="BA143" s="326"/>
      <c r="BB143" s="326"/>
      <c r="BC143" s="326"/>
      <c r="BD143" s="326"/>
      <c r="BE143" s="326"/>
      <c r="BF143" s="326"/>
      <c r="BG143" s="326"/>
      <c r="BH143" s="326"/>
      <c r="BI143" s="326"/>
      <c r="BJ143" s="326"/>
      <c r="BK143" s="326"/>
      <c r="BL143" s="326"/>
      <c r="BM143" s="326"/>
      <c r="BN143" s="326"/>
      <c r="BO143" s="326"/>
      <c r="BP143" s="326"/>
      <c r="BQ143" s="326"/>
      <c r="BR143" s="326"/>
      <c r="BS143" s="326"/>
      <c r="BT143" s="326"/>
      <c r="BU143" s="326"/>
      <c r="BV143" s="326"/>
      <c r="BW143" s="326"/>
      <c r="BX143" s="326"/>
      <c r="BY143" s="326"/>
      <c r="BZ143" s="326"/>
      <c r="CA143" s="326"/>
      <c r="CB143" s="326"/>
      <c r="CC143" s="326"/>
      <c r="CD143" s="326"/>
      <c r="CE143" s="326"/>
      <c r="CF143" s="326"/>
      <c r="CG143" s="326"/>
      <c r="CH143" s="326"/>
      <c r="CI143" s="326"/>
      <c r="CJ143" s="326"/>
      <c r="CK143" s="326"/>
      <c r="CL143" s="326"/>
      <c r="CM143" s="326"/>
      <c r="CN143" s="326"/>
      <c r="CO143" s="326"/>
      <c r="CP143" s="326"/>
      <c r="CQ143" s="326"/>
      <c r="CR143" s="326"/>
      <c r="CS143" s="326"/>
    </row>
    <row r="144" spans="2:97" s="289" customFormat="1" ht="51" customHeight="1">
      <c r="B144" s="363">
        <v>141</v>
      </c>
      <c r="C144" s="343" t="str">
        <f>IF(B144&lt;=RAROC!$D$20*12,G143,"")</f>
        <v/>
      </c>
      <c r="D144" s="332">
        <f t="shared" si="11"/>
        <v>3.5714285714283771</v>
      </c>
      <c r="E144" s="341">
        <f t="shared" si="9"/>
        <v>1.5023833333333335E-3</v>
      </c>
      <c r="F144" s="331">
        <f t="shared" si="10"/>
        <v>0</v>
      </c>
      <c r="G144" s="364">
        <f t="shared" si="8"/>
        <v>0</v>
      </c>
      <c r="H144" s="292"/>
      <c r="J144" s="326"/>
      <c r="K144" s="326"/>
      <c r="L144" s="326"/>
      <c r="M144" s="326"/>
      <c r="N144" s="326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  <c r="Y144" s="326"/>
      <c r="Z144" s="326"/>
      <c r="AA144" s="326"/>
      <c r="AB144" s="326"/>
      <c r="AC144" s="326"/>
      <c r="AD144" s="326"/>
      <c r="AE144" s="326"/>
      <c r="AF144" s="326"/>
      <c r="AG144" s="326"/>
      <c r="AH144" s="326"/>
      <c r="AI144" s="326"/>
      <c r="AJ144" s="326"/>
      <c r="AK144" s="326"/>
      <c r="AL144" s="326"/>
      <c r="AM144" s="326"/>
      <c r="AN144" s="326"/>
      <c r="AO144" s="326"/>
      <c r="AP144" s="326"/>
      <c r="AQ144" s="326"/>
      <c r="AR144" s="326"/>
      <c r="AS144" s="326"/>
      <c r="AT144" s="326"/>
      <c r="AU144" s="326"/>
      <c r="AV144" s="326"/>
      <c r="AW144" s="326"/>
      <c r="AX144" s="326"/>
      <c r="AY144" s="326"/>
      <c r="AZ144" s="326"/>
      <c r="BA144" s="326"/>
      <c r="BB144" s="326"/>
      <c r="BC144" s="326"/>
      <c r="BD144" s="326"/>
      <c r="BE144" s="326"/>
      <c r="BF144" s="326"/>
      <c r="BG144" s="326"/>
      <c r="BH144" s="326"/>
      <c r="BI144" s="326"/>
      <c r="BJ144" s="326"/>
      <c r="BK144" s="326"/>
      <c r="BL144" s="326"/>
      <c r="BM144" s="326"/>
      <c r="BN144" s="326"/>
      <c r="BO144" s="326"/>
      <c r="BP144" s="326"/>
      <c r="BQ144" s="326"/>
      <c r="BR144" s="326"/>
      <c r="BS144" s="326"/>
      <c r="BT144" s="326"/>
      <c r="BU144" s="326"/>
      <c r="BV144" s="326"/>
      <c r="BW144" s="326"/>
      <c r="BX144" s="326"/>
      <c r="BY144" s="326"/>
      <c r="BZ144" s="326"/>
      <c r="CA144" s="326"/>
      <c r="CB144" s="326"/>
      <c r="CC144" s="326"/>
      <c r="CD144" s="326"/>
      <c r="CE144" s="326"/>
      <c r="CF144" s="326"/>
      <c r="CG144" s="326"/>
      <c r="CH144" s="326"/>
      <c r="CI144" s="326"/>
      <c r="CJ144" s="326"/>
      <c r="CK144" s="326"/>
      <c r="CL144" s="326"/>
      <c r="CM144" s="326"/>
      <c r="CN144" s="326"/>
      <c r="CO144" s="326"/>
      <c r="CP144" s="326"/>
      <c r="CQ144" s="326"/>
      <c r="CR144" s="326"/>
      <c r="CS144" s="326"/>
    </row>
    <row r="145" spans="2:97" s="289" customFormat="1" ht="51" customHeight="1">
      <c r="B145" s="363">
        <v>142</v>
      </c>
      <c r="C145" s="343" t="str">
        <f>IF(B145&lt;=RAROC!$D$20*12,G144,"")</f>
        <v/>
      </c>
      <c r="D145" s="332">
        <f t="shared" si="11"/>
        <v>3.5714285714283771</v>
      </c>
      <c r="E145" s="341">
        <f t="shared" si="9"/>
        <v>1.5023833333333335E-3</v>
      </c>
      <c r="F145" s="331">
        <f t="shared" si="10"/>
        <v>0</v>
      </c>
      <c r="G145" s="364">
        <f t="shared" si="8"/>
        <v>0</v>
      </c>
      <c r="H145" s="292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  <c r="Y145" s="326"/>
      <c r="Z145" s="326"/>
      <c r="AA145" s="326"/>
      <c r="AB145" s="326"/>
      <c r="AC145" s="326"/>
      <c r="AD145" s="326"/>
      <c r="AE145" s="326"/>
      <c r="AF145" s="326"/>
      <c r="AG145" s="326"/>
      <c r="AH145" s="326"/>
      <c r="AI145" s="326"/>
      <c r="AJ145" s="326"/>
      <c r="AK145" s="326"/>
      <c r="AL145" s="326"/>
      <c r="AM145" s="326"/>
      <c r="AN145" s="326"/>
      <c r="AO145" s="326"/>
      <c r="AP145" s="326"/>
      <c r="AQ145" s="326"/>
      <c r="AR145" s="326"/>
      <c r="AS145" s="326"/>
      <c r="AT145" s="326"/>
      <c r="AU145" s="326"/>
      <c r="AV145" s="326"/>
      <c r="AW145" s="326"/>
      <c r="AX145" s="326"/>
      <c r="AY145" s="326"/>
      <c r="AZ145" s="326"/>
      <c r="BA145" s="326"/>
      <c r="BB145" s="326"/>
      <c r="BC145" s="326"/>
      <c r="BD145" s="326"/>
      <c r="BE145" s="326"/>
      <c r="BF145" s="326"/>
      <c r="BG145" s="326"/>
      <c r="BH145" s="326"/>
      <c r="BI145" s="326"/>
      <c r="BJ145" s="326"/>
      <c r="BK145" s="326"/>
      <c r="BL145" s="326"/>
      <c r="BM145" s="326"/>
      <c r="BN145" s="326"/>
      <c r="BO145" s="326"/>
      <c r="BP145" s="326"/>
      <c r="BQ145" s="326"/>
      <c r="BR145" s="326"/>
      <c r="BS145" s="326"/>
      <c r="BT145" s="326"/>
      <c r="BU145" s="326"/>
      <c r="BV145" s="326"/>
      <c r="BW145" s="326"/>
      <c r="BX145" s="326"/>
      <c r="BY145" s="326"/>
      <c r="BZ145" s="326"/>
      <c r="CA145" s="326"/>
      <c r="CB145" s="326"/>
      <c r="CC145" s="326"/>
      <c r="CD145" s="326"/>
      <c r="CE145" s="326"/>
      <c r="CF145" s="326"/>
      <c r="CG145" s="326"/>
      <c r="CH145" s="326"/>
      <c r="CI145" s="326"/>
      <c r="CJ145" s="326"/>
      <c r="CK145" s="326"/>
      <c r="CL145" s="326"/>
      <c r="CM145" s="326"/>
      <c r="CN145" s="326"/>
      <c r="CO145" s="326"/>
      <c r="CP145" s="326"/>
      <c r="CQ145" s="326"/>
      <c r="CR145" s="326"/>
      <c r="CS145" s="326"/>
    </row>
    <row r="146" spans="2:97" s="289" customFormat="1" ht="51" customHeight="1">
      <c r="B146" s="363">
        <v>143</v>
      </c>
      <c r="C146" s="343" t="str">
        <f>IF(B146&lt;=RAROC!$D$20*12,G145,"")</f>
        <v/>
      </c>
      <c r="D146" s="332">
        <f t="shared" si="11"/>
        <v>3.5714285714283771</v>
      </c>
      <c r="E146" s="341">
        <f t="shared" si="9"/>
        <v>1.5023833333333335E-3</v>
      </c>
      <c r="F146" s="331">
        <f t="shared" si="10"/>
        <v>0</v>
      </c>
      <c r="G146" s="364">
        <f t="shared" si="8"/>
        <v>0</v>
      </c>
      <c r="H146" s="292"/>
      <c r="J146" s="326"/>
      <c r="K146" s="326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26"/>
      <c r="Z146" s="326"/>
      <c r="AA146" s="326"/>
      <c r="AB146" s="326"/>
      <c r="AC146" s="326"/>
      <c r="AD146" s="326"/>
      <c r="AE146" s="326"/>
      <c r="AF146" s="326"/>
      <c r="AG146" s="326"/>
      <c r="AH146" s="326"/>
      <c r="AI146" s="326"/>
      <c r="AJ146" s="326"/>
      <c r="AK146" s="326"/>
      <c r="AL146" s="326"/>
      <c r="AM146" s="326"/>
      <c r="AN146" s="326"/>
      <c r="AO146" s="326"/>
      <c r="AP146" s="326"/>
      <c r="AQ146" s="326"/>
      <c r="AR146" s="326"/>
      <c r="AS146" s="326"/>
      <c r="AT146" s="326"/>
      <c r="AU146" s="326"/>
      <c r="AV146" s="326"/>
      <c r="AW146" s="326"/>
      <c r="AX146" s="326"/>
      <c r="AY146" s="326"/>
      <c r="AZ146" s="326"/>
      <c r="BA146" s="326"/>
      <c r="BB146" s="326"/>
      <c r="BC146" s="326"/>
      <c r="BD146" s="326"/>
      <c r="BE146" s="326"/>
      <c r="BF146" s="326"/>
      <c r="BG146" s="326"/>
      <c r="BH146" s="326"/>
      <c r="BI146" s="326"/>
      <c r="BJ146" s="326"/>
      <c r="BK146" s="326"/>
      <c r="BL146" s="326"/>
      <c r="BM146" s="326"/>
      <c r="BN146" s="326"/>
      <c r="BO146" s="326"/>
      <c r="BP146" s="326"/>
      <c r="BQ146" s="326"/>
      <c r="BR146" s="326"/>
      <c r="BS146" s="326"/>
      <c r="BT146" s="326"/>
      <c r="BU146" s="326"/>
      <c r="BV146" s="326"/>
      <c r="BW146" s="326"/>
      <c r="BX146" s="326"/>
      <c r="BY146" s="326"/>
      <c r="BZ146" s="326"/>
      <c r="CA146" s="326"/>
      <c r="CB146" s="326"/>
      <c r="CC146" s="326"/>
      <c r="CD146" s="326"/>
      <c r="CE146" s="326"/>
      <c r="CF146" s="326"/>
      <c r="CG146" s="326"/>
      <c r="CH146" s="326"/>
      <c r="CI146" s="326"/>
      <c r="CJ146" s="326"/>
      <c r="CK146" s="326"/>
      <c r="CL146" s="326"/>
      <c r="CM146" s="326"/>
      <c r="CN146" s="326"/>
      <c r="CO146" s="326"/>
      <c r="CP146" s="326"/>
      <c r="CQ146" s="326"/>
      <c r="CR146" s="326"/>
      <c r="CS146" s="326"/>
    </row>
    <row r="147" spans="2:97" s="289" customFormat="1" ht="51" customHeight="1">
      <c r="B147" s="365">
        <v>144</v>
      </c>
      <c r="C147" s="343" t="str">
        <f>IF(B147&lt;=RAROC!$D$20*12,G146,"")</f>
        <v/>
      </c>
      <c r="D147" s="332">
        <f t="shared" si="11"/>
        <v>3.5714285714283771</v>
      </c>
      <c r="E147" s="341">
        <f t="shared" si="9"/>
        <v>1.5023833333333335E-3</v>
      </c>
      <c r="F147" s="331">
        <f t="shared" si="10"/>
        <v>0</v>
      </c>
      <c r="G147" s="364">
        <f t="shared" si="8"/>
        <v>0</v>
      </c>
      <c r="H147" s="323"/>
      <c r="I147" s="324">
        <f>SUM(F136:F147)</f>
        <v>0</v>
      </c>
      <c r="J147" s="326"/>
      <c r="K147" s="326"/>
      <c r="L147" s="326"/>
      <c r="M147" s="326"/>
      <c r="N147" s="326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  <c r="Y147" s="326"/>
      <c r="Z147" s="326"/>
      <c r="AA147" s="326"/>
      <c r="AB147" s="326"/>
      <c r="AC147" s="326"/>
      <c r="AD147" s="326"/>
      <c r="AE147" s="326"/>
      <c r="AF147" s="326"/>
      <c r="AG147" s="326"/>
      <c r="AH147" s="326"/>
      <c r="AI147" s="326"/>
      <c r="AJ147" s="326"/>
      <c r="AK147" s="326"/>
      <c r="AL147" s="326"/>
      <c r="AM147" s="326"/>
      <c r="AN147" s="326"/>
      <c r="AO147" s="326"/>
      <c r="AP147" s="326"/>
      <c r="AQ147" s="326"/>
      <c r="AR147" s="326"/>
      <c r="AS147" s="326"/>
      <c r="AT147" s="326"/>
      <c r="AU147" s="326"/>
      <c r="AV147" s="326"/>
      <c r="AW147" s="326"/>
      <c r="AX147" s="326"/>
      <c r="AY147" s="326"/>
      <c r="AZ147" s="326"/>
      <c r="BA147" s="326"/>
      <c r="BB147" s="326"/>
      <c r="BC147" s="326"/>
      <c r="BD147" s="326"/>
      <c r="BE147" s="326"/>
      <c r="BF147" s="326"/>
      <c r="BG147" s="326"/>
      <c r="BH147" s="326"/>
      <c r="BI147" s="326"/>
      <c r="BJ147" s="326"/>
      <c r="BK147" s="326"/>
      <c r="BL147" s="326"/>
      <c r="BM147" s="326"/>
      <c r="BN147" s="326"/>
      <c r="BO147" s="326"/>
      <c r="BP147" s="326"/>
      <c r="BQ147" s="326"/>
      <c r="BR147" s="326"/>
      <c r="BS147" s="326"/>
      <c r="BT147" s="326"/>
      <c r="BU147" s="326"/>
      <c r="BV147" s="326"/>
      <c r="BW147" s="326"/>
      <c r="BX147" s="326"/>
      <c r="BY147" s="326"/>
      <c r="BZ147" s="326"/>
      <c r="CA147" s="326"/>
      <c r="CB147" s="326"/>
      <c r="CC147" s="326"/>
      <c r="CD147" s="326"/>
      <c r="CE147" s="326"/>
      <c r="CF147" s="326"/>
      <c r="CG147" s="326"/>
      <c r="CH147" s="326"/>
      <c r="CI147" s="326"/>
      <c r="CJ147" s="326"/>
      <c r="CK147" s="326"/>
      <c r="CL147" s="326"/>
      <c r="CM147" s="326"/>
      <c r="CN147" s="326"/>
      <c r="CO147" s="326"/>
      <c r="CP147" s="326"/>
      <c r="CQ147" s="326"/>
      <c r="CR147" s="326"/>
      <c r="CS147" s="326"/>
    </row>
    <row r="148" spans="2:97" s="289" customFormat="1" ht="51" customHeight="1">
      <c r="B148" s="363">
        <v>145</v>
      </c>
      <c r="C148" s="343" t="str">
        <f>IF(B148&lt;=RAROC!$D$20*12,G147,"")</f>
        <v/>
      </c>
      <c r="D148" s="332">
        <f t="shared" si="11"/>
        <v>3.5714285714283771</v>
      </c>
      <c r="E148" s="341">
        <f t="shared" si="9"/>
        <v>1.5023833333333335E-3</v>
      </c>
      <c r="F148" s="331">
        <f t="shared" si="10"/>
        <v>0</v>
      </c>
      <c r="G148" s="364">
        <f t="shared" si="8"/>
        <v>0</v>
      </c>
      <c r="H148" s="292"/>
      <c r="J148" s="326"/>
      <c r="K148" s="326"/>
      <c r="L148" s="326"/>
      <c r="M148" s="326"/>
      <c r="N148" s="326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  <c r="Y148" s="326"/>
      <c r="Z148" s="326"/>
      <c r="AA148" s="326"/>
      <c r="AB148" s="326"/>
      <c r="AC148" s="326"/>
      <c r="AD148" s="326"/>
      <c r="AE148" s="326"/>
      <c r="AF148" s="326"/>
      <c r="AG148" s="326"/>
      <c r="AH148" s="326"/>
      <c r="AI148" s="326"/>
      <c r="AJ148" s="326"/>
      <c r="AK148" s="326"/>
      <c r="AL148" s="326"/>
      <c r="AM148" s="326"/>
      <c r="AN148" s="326"/>
      <c r="AO148" s="326"/>
      <c r="AP148" s="326"/>
      <c r="AQ148" s="326"/>
      <c r="AR148" s="326"/>
      <c r="AS148" s="326"/>
      <c r="AT148" s="326"/>
      <c r="AU148" s="326"/>
      <c r="AV148" s="326"/>
      <c r="AW148" s="326"/>
      <c r="AX148" s="326"/>
      <c r="AY148" s="326"/>
      <c r="AZ148" s="326"/>
      <c r="BA148" s="326"/>
      <c r="BB148" s="326"/>
      <c r="BC148" s="326"/>
      <c r="BD148" s="326"/>
      <c r="BE148" s="326"/>
      <c r="BF148" s="326"/>
      <c r="BG148" s="326"/>
      <c r="BH148" s="326"/>
      <c r="BI148" s="326"/>
      <c r="BJ148" s="326"/>
      <c r="BK148" s="326"/>
      <c r="BL148" s="326"/>
      <c r="BM148" s="326"/>
      <c r="BN148" s="326"/>
      <c r="BO148" s="326"/>
      <c r="BP148" s="326"/>
      <c r="BQ148" s="326"/>
      <c r="BR148" s="326"/>
      <c r="BS148" s="326"/>
      <c r="BT148" s="326"/>
      <c r="BU148" s="326"/>
      <c r="BV148" s="326"/>
      <c r="BW148" s="326"/>
      <c r="BX148" s="326"/>
      <c r="BY148" s="326"/>
      <c r="BZ148" s="326"/>
      <c r="CA148" s="326"/>
      <c r="CB148" s="326"/>
      <c r="CC148" s="326"/>
      <c r="CD148" s="326"/>
      <c r="CE148" s="326"/>
      <c r="CF148" s="326"/>
      <c r="CG148" s="326"/>
      <c r="CH148" s="326"/>
      <c r="CI148" s="326"/>
      <c r="CJ148" s="326"/>
      <c r="CK148" s="326"/>
      <c r="CL148" s="326"/>
      <c r="CM148" s="326"/>
      <c r="CN148" s="326"/>
      <c r="CO148" s="326"/>
      <c r="CP148" s="326"/>
      <c r="CQ148" s="326"/>
      <c r="CR148" s="326"/>
      <c r="CS148" s="326"/>
    </row>
    <row r="149" spans="2:97" s="289" customFormat="1" ht="51" customHeight="1">
      <c r="B149" s="363">
        <v>146</v>
      </c>
      <c r="C149" s="343" t="str">
        <f>IF(B149&lt;=RAROC!$D$20*12,G148,"")</f>
        <v/>
      </c>
      <c r="D149" s="332">
        <f t="shared" si="11"/>
        <v>3.5714285714283771</v>
      </c>
      <c r="E149" s="341">
        <f t="shared" si="9"/>
        <v>1.5023833333333335E-3</v>
      </c>
      <c r="F149" s="331">
        <f t="shared" si="10"/>
        <v>0</v>
      </c>
      <c r="G149" s="364">
        <f t="shared" si="8"/>
        <v>0</v>
      </c>
      <c r="H149" s="292"/>
      <c r="J149" s="326"/>
      <c r="K149" s="326"/>
      <c r="L149" s="326"/>
      <c r="M149" s="326"/>
      <c r="N149" s="326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  <c r="Y149" s="326"/>
      <c r="Z149" s="326"/>
      <c r="AA149" s="326"/>
      <c r="AB149" s="326"/>
      <c r="AC149" s="326"/>
      <c r="AD149" s="326"/>
      <c r="AE149" s="326"/>
      <c r="AF149" s="326"/>
      <c r="AG149" s="326"/>
      <c r="AH149" s="326"/>
      <c r="AI149" s="326"/>
      <c r="AJ149" s="326"/>
      <c r="AK149" s="326"/>
      <c r="AL149" s="326"/>
      <c r="AM149" s="326"/>
      <c r="AN149" s="326"/>
      <c r="AO149" s="326"/>
      <c r="AP149" s="326"/>
      <c r="AQ149" s="326"/>
      <c r="AR149" s="326"/>
      <c r="AS149" s="326"/>
      <c r="AT149" s="326"/>
      <c r="AU149" s="326"/>
      <c r="AV149" s="326"/>
      <c r="AW149" s="326"/>
      <c r="AX149" s="326"/>
      <c r="AY149" s="326"/>
      <c r="AZ149" s="326"/>
      <c r="BA149" s="326"/>
      <c r="BB149" s="326"/>
      <c r="BC149" s="326"/>
      <c r="BD149" s="326"/>
      <c r="BE149" s="326"/>
      <c r="BF149" s="326"/>
      <c r="BG149" s="326"/>
      <c r="BH149" s="326"/>
      <c r="BI149" s="326"/>
      <c r="BJ149" s="326"/>
      <c r="BK149" s="326"/>
      <c r="BL149" s="326"/>
      <c r="BM149" s="326"/>
      <c r="BN149" s="326"/>
      <c r="BO149" s="326"/>
      <c r="BP149" s="326"/>
      <c r="BQ149" s="326"/>
      <c r="BR149" s="326"/>
      <c r="BS149" s="326"/>
      <c r="BT149" s="326"/>
      <c r="BU149" s="326"/>
      <c r="BV149" s="326"/>
      <c r="BW149" s="326"/>
      <c r="BX149" s="326"/>
      <c r="BY149" s="326"/>
      <c r="BZ149" s="326"/>
      <c r="CA149" s="326"/>
      <c r="CB149" s="326"/>
      <c r="CC149" s="326"/>
      <c r="CD149" s="326"/>
      <c r="CE149" s="326"/>
      <c r="CF149" s="326"/>
      <c r="CG149" s="326"/>
      <c r="CH149" s="326"/>
      <c r="CI149" s="326"/>
      <c r="CJ149" s="326"/>
      <c r="CK149" s="326"/>
      <c r="CL149" s="326"/>
      <c r="CM149" s="326"/>
      <c r="CN149" s="326"/>
      <c r="CO149" s="326"/>
      <c r="CP149" s="326"/>
      <c r="CQ149" s="326"/>
      <c r="CR149" s="326"/>
      <c r="CS149" s="326"/>
    </row>
    <row r="150" spans="2:97" s="289" customFormat="1" ht="51" customHeight="1">
      <c r="B150" s="363">
        <v>147</v>
      </c>
      <c r="C150" s="343" t="str">
        <f>IF(B150&lt;=RAROC!$D$20*12,G149,"")</f>
        <v/>
      </c>
      <c r="D150" s="332">
        <f t="shared" si="11"/>
        <v>3.5714285714283771</v>
      </c>
      <c r="E150" s="341">
        <f t="shared" si="9"/>
        <v>1.5023833333333335E-3</v>
      </c>
      <c r="F150" s="331">
        <f t="shared" si="10"/>
        <v>0</v>
      </c>
      <c r="G150" s="364">
        <f t="shared" si="8"/>
        <v>0</v>
      </c>
      <c r="H150" s="292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  <c r="AA150" s="326"/>
      <c r="AB150" s="326"/>
      <c r="AC150" s="326"/>
      <c r="AD150" s="326"/>
      <c r="AE150" s="326"/>
      <c r="AF150" s="326"/>
      <c r="AG150" s="326"/>
      <c r="AH150" s="326"/>
      <c r="AI150" s="326"/>
      <c r="AJ150" s="326"/>
      <c r="AK150" s="326"/>
      <c r="AL150" s="326"/>
      <c r="AM150" s="326"/>
      <c r="AN150" s="326"/>
      <c r="AO150" s="326"/>
      <c r="AP150" s="326"/>
      <c r="AQ150" s="326"/>
      <c r="AR150" s="326"/>
      <c r="AS150" s="326"/>
      <c r="AT150" s="326"/>
      <c r="AU150" s="326"/>
      <c r="AV150" s="326"/>
      <c r="AW150" s="326"/>
      <c r="AX150" s="326"/>
      <c r="AY150" s="326"/>
      <c r="AZ150" s="326"/>
      <c r="BA150" s="326"/>
      <c r="BB150" s="326"/>
      <c r="BC150" s="326"/>
      <c r="BD150" s="326"/>
      <c r="BE150" s="326"/>
      <c r="BF150" s="326"/>
      <c r="BG150" s="326"/>
      <c r="BH150" s="326"/>
      <c r="BI150" s="326"/>
      <c r="BJ150" s="326"/>
      <c r="BK150" s="326"/>
      <c r="BL150" s="326"/>
      <c r="BM150" s="326"/>
      <c r="BN150" s="326"/>
      <c r="BO150" s="326"/>
      <c r="BP150" s="326"/>
      <c r="BQ150" s="326"/>
      <c r="BR150" s="326"/>
      <c r="BS150" s="326"/>
      <c r="BT150" s="326"/>
      <c r="BU150" s="326"/>
      <c r="BV150" s="326"/>
      <c r="BW150" s="326"/>
      <c r="BX150" s="326"/>
      <c r="BY150" s="326"/>
      <c r="BZ150" s="326"/>
      <c r="CA150" s="326"/>
      <c r="CB150" s="326"/>
      <c r="CC150" s="326"/>
      <c r="CD150" s="326"/>
      <c r="CE150" s="326"/>
      <c r="CF150" s="326"/>
      <c r="CG150" s="326"/>
      <c r="CH150" s="326"/>
      <c r="CI150" s="326"/>
      <c r="CJ150" s="326"/>
      <c r="CK150" s="326"/>
      <c r="CL150" s="326"/>
      <c r="CM150" s="326"/>
      <c r="CN150" s="326"/>
      <c r="CO150" s="326"/>
      <c r="CP150" s="326"/>
      <c r="CQ150" s="326"/>
      <c r="CR150" s="326"/>
      <c r="CS150" s="326"/>
    </row>
    <row r="151" spans="2:97" s="289" customFormat="1" ht="51" customHeight="1">
      <c r="B151" s="363">
        <v>148</v>
      </c>
      <c r="C151" s="343" t="str">
        <f>IF(B151&lt;=RAROC!$D$20*12,G150,"")</f>
        <v/>
      </c>
      <c r="D151" s="332">
        <f t="shared" si="11"/>
        <v>3.5714285714283771</v>
      </c>
      <c r="E151" s="341">
        <f t="shared" si="9"/>
        <v>1.5023833333333335E-3</v>
      </c>
      <c r="F151" s="331">
        <f t="shared" si="10"/>
        <v>0</v>
      </c>
      <c r="G151" s="364">
        <f t="shared" si="8"/>
        <v>0</v>
      </c>
      <c r="H151" s="292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26"/>
      <c r="Z151" s="326"/>
      <c r="AA151" s="326"/>
      <c r="AB151" s="326"/>
      <c r="AC151" s="326"/>
      <c r="AD151" s="326"/>
      <c r="AE151" s="326"/>
      <c r="AF151" s="326"/>
      <c r="AG151" s="326"/>
      <c r="AH151" s="326"/>
      <c r="AI151" s="326"/>
      <c r="AJ151" s="326"/>
      <c r="AK151" s="326"/>
      <c r="AL151" s="326"/>
      <c r="AM151" s="326"/>
      <c r="AN151" s="326"/>
      <c r="AO151" s="326"/>
      <c r="AP151" s="326"/>
      <c r="AQ151" s="326"/>
      <c r="AR151" s="326"/>
      <c r="AS151" s="326"/>
      <c r="AT151" s="326"/>
      <c r="AU151" s="326"/>
      <c r="AV151" s="326"/>
      <c r="AW151" s="326"/>
      <c r="AX151" s="326"/>
      <c r="AY151" s="326"/>
      <c r="AZ151" s="326"/>
      <c r="BA151" s="326"/>
      <c r="BB151" s="326"/>
      <c r="BC151" s="326"/>
      <c r="BD151" s="326"/>
      <c r="BE151" s="326"/>
      <c r="BF151" s="326"/>
      <c r="BG151" s="326"/>
      <c r="BH151" s="326"/>
      <c r="BI151" s="326"/>
      <c r="BJ151" s="326"/>
      <c r="BK151" s="326"/>
      <c r="BL151" s="326"/>
      <c r="BM151" s="326"/>
      <c r="BN151" s="326"/>
      <c r="BO151" s="326"/>
      <c r="BP151" s="326"/>
      <c r="BQ151" s="326"/>
      <c r="BR151" s="326"/>
      <c r="BS151" s="326"/>
      <c r="BT151" s="326"/>
      <c r="BU151" s="326"/>
      <c r="BV151" s="326"/>
      <c r="BW151" s="326"/>
      <c r="BX151" s="326"/>
      <c r="BY151" s="326"/>
      <c r="BZ151" s="326"/>
      <c r="CA151" s="326"/>
      <c r="CB151" s="326"/>
      <c r="CC151" s="326"/>
      <c r="CD151" s="326"/>
      <c r="CE151" s="326"/>
      <c r="CF151" s="326"/>
      <c r="CG151" s="326"/>
      <c r="CH151" s="326"/>
      <c r="CI151" s="326"/>
      <c r="CJ151" s="326"/>
      <c r="CK151" s="326"/>
      <c r="CL151" s="326"/>
      <c r="CM151" s="326"/>
      <c r="CN151" s="326"/>
      <c r="CO151" s="326"/>
      <c r="CP151" s="326"/>
      <c r="CQ151" s="326"/>
      <c r="CR151" s="326"/>
      <c r="CS151" s="326"/>
    </row>
    <row r="152" spans="2:97" s="289" customFormat="1" ht="51" customHeight="1">
      <c r="B152" s="363">
        <v>149</v>
      </c>
      <c r="C152" s="343" t="str">
        <f>IF(B152&lt;=RAROC!$D$20*12,G151,"")</f>
        <v/>
      </c>
      <c r="D152" s="332">
        <f t="shared" si="11"/>
        <v>3.5714285714283771</v>
      </c>
      <c r="E152" s="341">
        <f t="shared" si="9"/>
        <v>1.5023833333333335E-3</v>
      </c>
      <c r="F152" s="331">
        <f t="shared" si="10"/>
        <v>0</v>
      </c>
      <c r="G152" s="364">
        <f t="shared" si="8"/>
        <v>0</v>
      </c>
      <c r="H152" s="292"/>
      <c r="J152" s="326"/>
      <c r="K152" s="326"/>
      <c r="L152" s="326"/>
      <c r="M152" s="326"/>
      <c r="N152" s="326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  <c r="Y152" s="326"/>
      <c r="Z152" s="326"/>
      <c r="AA152" s="326"/>
      <c r="AB152" s="326"/>
      <c r="AC152" s="326"/>
      <c r="AD152" s="326"/>
      <c r="AE152" s="326"/>
      <c r="AF152" s="326"/>
      <c r="AG152" s="326"/>
      <c r="AH152" s="326"/>
      <c r="AI152" s="326"/>
      <c r="AJ152" s="326"/>
      <c r="AK152" s="326"/>
      <c r="AL152" s="326"/>
      <c r="AM152" s="326"/>
      <c r="AN152" s="326"/>
      <c r="AO152" s="326"/>
      <c r="AP152" s="326"/>
      <c r="AQ152" s="326"/>
      <c r="AR152" s="326"/>
      <c r="AS152" s="326"/>
      <c r="AT152" s="326"/>
      <c r="AU152" s="326"/>
      <c r="AV152" s="326"/>
      <c r="AW152" s="326"/>
      <c r="AX152" s="326"/>
      <c r="AY152" s="326"/>
      <c r="AZ152" s="326"/>
      <c r="BA152" s="326"/>
      <c r="BB152" s="326"/>
      <c r="BC152" s="326"/>
      <c r="BD152" s="326"/>
      <c r="BE152" s="326"/>
      <c r="BF152" s="326"/>
      <c r="BG152" s="326"/>
      <c r="BH152" s="326"/>
      <c r="BI152" s="326"/>
      <c r="BJ152" s="326"/>
      <c r="BK152" s="326"/>
      <c r="BL152" s="326"/>
      <c r="BM152" s="326"/>
      <c r="BN152" s="326"/>
      <c r="BO152" s="326"/>
      <c r="BP152" s="326"/>
      <c r="BQ152" s="326"/>
      <c r="BR152" s="326"/>
      <c r="BS152" s="326"/>
      <c r="BT152" s="326"/>
      <c r="BU152" s="326"/>
      <c r="BV152" s="326"/>
      <c r="BW152" s="326"/>
      <c r="BX152" s="326"/>
      <c r="BY152" s="326"/>
      <c r="BZ152" s="326"/>
      <c r="CA152" s="326"/>
      <c r="CB152" s="326"/>
      <c r="CC152" s="326"/>
      <c r="CD152" s="326"/>
      <c r="CE152" s="326"/>
      <c r="CF152" s="326"/>
      <c r="CG152" s="326"/>
      <c r="CH152" s="326"/>
      <c r="CI152" s="326"/>
      <c r="CJ152" s="326"/>
      <c r="CK152" s="326"/>
      <c r="CL152" s="326"/>
      <c r="CM152" s="326"/>
      <c r="CN152" s="326"/>
      <c r="CO152" s="326"/>
      <c r="CP152" s="326"/>
      <c r="CQ152" s="326"/>
      <c r="CR152" s="326"/>
      <c r="CS152" s="326"/>
    </row>
    <row r="153" spans="2:97" s="289" customFormat="1" ht="51" customHeight="1">
      <c r="B153" s="363">
        <v>150</v>
      </c>
      <c r="C153" s="343" t="str">
        <f>IF(B153&lt;=RAROC!$D$20*12,G152,"")</f>
        <v/>
      </c>
      <c r="D153" s="332">
        <f t="shared" si="11"/>
        <v>3.5714285714283771</v>
      </c>
      <c r="E153" s="341">
        <f t="shared" si="9"/>
        <v>1.5023833333333335E-3</v>
      </c>
      <c r="F153" s="331">
        <f t="shared" si="10"/>
        <v>0</v>
      </c>
      <c r="G153" s="364">
        <f t="shared" si="8"/>
        <v>0</v>
      </c>
      <c r="H153" s="292"/>
      <c r="J153" s="326"/>
      <c r="K153" s="326"/>
      <c r="L153" s="326"/>
      <c r="M153" s="326"/>
      <c r="N153" s="326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  <c r="Y153" s="326"/>
      <c r="Z153" s="326"/>
      <c r="AA153" s="326"/>
      <c r="AB153" s="326"/>
      <c r="AC153" s="326"/>
      <c r="AD153" s="326"/>
      <c r="AE153" s="326"/>
      <c r="AF153" s="326"/>
      <c r="AG153" s="326"/>
      <c r="AH153" s="326"/>
      <c r="AI153" s="326"/>
      <c r="AJ153" s="326"/>
      <c r="AK153" s="326"/>
      <c r="AL153" s="326"/>
      <c r="AM153" s="326"/>
      <c r="AN153" s="326"/>
      <c r="AO153" s="326"/>
      <c r="AP153" s="326"/>
      <c r="AQ153" s="326"/>
      <c r="AR153" s="326"/>
      <c r="AS153" s="326"/>
      <c r="AT153" s="326"/>
      <c r="AU153" s="326"/>
      <c r="AV153" s="326"/>
      <c r="AW153" s="326"/>
      <c r="AX153" s="326"/>
      <c r="AY153" s="326"/>
      <c r="AZ153" s="326"/>
      <c r="BA153" s="326"/>
      <c r="BB153" s="326"/>
      <c r="BC153" s="326"/>
      <c r="BD153" s="326"/>
      <c r="BE153" s="326"/>
      <c r="BF153" s="326"/>
      <c r="BG153" s="326"/>
      <c r="BH153" s="326"/>
      <c r="BI153" s="326"/>
      <c r="BJ153" s="326"/>
      <c r="BK153" s="326"/>
      <c r="BL153" s="326"/>
      <c r="BM153" s="326"/>
      <c r="BN153" s="326"/>
      <c r="BO153" s="326"/>
      <c r="BP153" s="326"/>
      <c r="BQ153" s="326"/>
      <c r="BR153" s="326"/>
      <c r="BS153" s="326"/>
      <c r="BT153" s="326"/>
      <c r="BU153" s="326"/>
      <c r="BV153" s="326"/>
      <c r="BW153" s="326"/>
      <c r="BX153" s="326"/>
      <c r="BY153" s="326"/>
      <c r="BZ153" s="326"/>
      <c r="CA153" s="326"/>
      <c r="CB153" s="326"/>
      <c r="CC153" s="326"/>
      <c r="CD153" s="326"/>
      <c r="CE153" s="326"/>
      <c r="CF153" s="326"/>
      <c r="CG153" s="326"/>
      <c r="CH153" s="326"/>
      <c r="CI153" s="326"/>
      <c r="CJ153" s="326"/>
      <c r="CK153" s="326"/>
      <c r="CL153" s="326"/>
      <c r="CM153" s="326"/>
      <c r="CN153" s="326"/>
      <c r="CO153" s="326"/>
      <c r="CP153" s="326"/>
      <c r="CQ153" s="326"/>
      <c r="CR153" s="326"/>
      <c r="CS153" s="326"/>
    </row>
    <row r="154" spans="2:97" s="289" customFormat="1" ht="51" customHeight="1">
      <c r="B154" s="363">
        <v>151</v>
      </c>
      <c r="C154" s="343" t="str">
        <f>IF(B154&lt;=RAROC!$D$20*12,G153,"")</f>
        <v/>
      </c>
      <c r="D154" s="332">
        <f t="shared" si="11"/>
        <v>3.5714285714283771</v>
      </c>
      <c r="E154" s="341">
        <f t="shared" si="9"/>
        <v>1.5023833333333335E-3</v>
      </c>
      <c r="F154" s="331">
        <f t="shared" si="10"/>
        <v>0</v>
      </c>
      <c r="G154" s="364">
        <f t="shared" si="8"/>
        <v>0</v>
      </c>
      <c r="H154" s="292"/>
      <c r="J154" s="326"/>
      <c r="K154" s="326"/>
      <c r="L154" s="326"/>
      <c r="M154" s="326"/>
      <c r="N154" s="326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  <c r="Y154" s="326"/>
      <c r="Z154" s="326"/>
      <c r="AA154" s="326"/>
      <c r="AB154" s="326"/>
      <c r="AC154" s="326"/>
      <c r="AD154" s="326"/>
      <c r="AE154" s="326"/>
      <c r="AF154" s="326"/>
      <c r="AG154" s="326"/>
      <c r="AH154" s="326"/>
      <c r="AI154" s="326"/>
      <c r="AJ154" s="326"/>
      <c r="AK154" s="326"/>
      <c r="AL154" s="326"/>
      <c r="AM154" s="326"/>
      <c r="AN154" s="326"/>
      <c r="AO154" s="326"/>
      <c r="AP154" s="326"/>
      <c r="AQ154" s="326"/>
      <c r="AR154" s="326"/>
      <c r="AS154" s="326"/>
      <c r="AT154" s="326"/>
      <c r="AU154" s="326"/>
      <c r="AV154" s="326"/>
      <c r="AW154" s="326"/>
      <c r="AX154" s="326"/>
      <c r="AY154" s="326"/>
      <c r="AZ154" s="326"/>
      <c r="BA154" s="326"/>
      <c r="BB154" s="326"/>
      <c r="BC154" s="326"/>
      <c r="BD154" s="326"/>
      <c r="BE154" s="326"/>
      <c r="BF154" s="326"/>
      <c r="BG154" s="326"/>
      <c r="BH154" s="326"/>
      <c r="BI154" s="326"/>
      <c r="BJ154" s="326"/>
      <c r="BK154" s="326"/>
      <c r="BL154" s="326"/>
      <c r="BM154" s="326"/>
      <c r="BN154" s="326"/>
      <c r="BO154" s="326"/>
      <c r="BP154" s="326"/>
      <c r="BQ154" s="326"/>
      <c r="BR154" s="326"/>
      <c r="BS154" s="326"/>
      <c r="BT154" s="326"/>
      <c r="BU154" s="326"/>
      <c r="BV154" s="326"/>
      <c r="BW154" s="326"/>
      <c r="BX154" s="326"/>
      <c r="BY154" s="326"/>
      <c r="BZ154" s="326"/>
      <c r="CA154" s="326"/>
      <c r="CB154" s="326"/>
      <c r="CC154" s="326"/>
      <c r="CD154" s="326"/>
      <c r="CE154" s="326"/>
      <c r="CF154" s="326"/>
      <c r="CG154" s="326"/>
      <c r="CH154" s="326"/>
      <c r="CI154" s="326"/>
      <c r="CJ154" s="326"/>
      <c r="CK154" s="326"/>
      <c r="CL154" s="326"/>
      <c r="CM154" s="326"/>
      <c r="CN154" s="326"/>
      <c r="CO154" s="326"/>
      <c r="CP154" s="326"/>
      <c r="CQ154" s="326"/>
      <c r="CR154" s="326"/>
      <c r="CS154" s="326"/>
    </row>
    <row r="155" spans="2:97" s="289" customFormat="1" ht="51" customHeight="1">
      <c r="B155" s="363">
        <v>152</v>
      </c>
      <c r="C155" s="343" t="str">
        <f>IF(B155&lt;=RAROC!$D$20*12,G154,"")</f>
        <v/>
      </c>
      <c r="D155" s="332">
        <f t="shared" si="11"/>
        <v>3.5714285714283771</v>
      </c>
      <c r="E155" s="341">
        <f t="shared" si="9"/>
        <v>1.5023833333333335E-3</v>
      </c>
      <c r="F155" s="331">
        <f t="shared" si="10"/>
        <v>0</v>
      </c>
      <c r="G155" s="364">
        <f t="shared" si="8"/>
        <v>0</v>
      </c>
      <c r="H155" s="292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  <c r="AA155" s="326"/>
      <c r="AB155" s="326"/>
      <c r="AC155" s="326"/>
      <c r="AD155" s="326"/>
      <c r="AE155" s="326"/>
      <c r="AF155" s="326"/>
      <c r="AG155" s="326"/>
      <c r="AH155" s="326"/>
      <c r="AI155" s="326"/>
      <c r="AJ155" s="326"/>
      <c r="AK155" s="326"/>
      <c r="AL155" s="326"/>
      <c r="AM155" s="326"/>
      <c r="AN155" s="326"/>
      <c r="AO155" s="326"/>
      <c r="AP155" s="326"/>
      <c r="AQ155" s="326"/>
      <c r="AR155" s="326"/>
      <c r="AS155" s="326"/>
      <c r="AT155" s="326"/>
      <c r="AU155" s="326"/>
      <c r="AV155" s="326"/>
      <c r="AW155" s="326"/>
      <c r="AX155" s="326"/>
      <c r="AY155" s="326"/>
      <c r="AZ155" s="326"/>
      <c r="BA155" s="326"/>
      <c r="BB155" s="326"/>
      <c r="BC155" s="326"/>
      <c r="BD155" s="326"/>
      <c r="BE155" s="326"/>
      <c r="BF155" s="326"/>
      <c r="BG155" s="326"/>
      <c r="BH155" s="326"/>
      <c r="BI155" s="326"/>
      <c r="BJ155" s="326"/>
      <c r="BK155" s="326"/>
      <c r="BL155" s="326"/>
      <c r="BM155" s="326"/>
      <c r="BN155" s="326"/>
      <c r="BO155" s="326"/>
      <c r="BP155" s="326"/>
      <c r="BQ155" s="326"/>
      <c r="BR155" s="326"/>
      <c r="BS155" s="326"/>
      <c r="BT155" s="326"/>
      <c r="BU155" s="326"/>
      <c r="BV155" s="326"/>
      <c r="BW155" s="326"/>
      <c r="BX155" s="326"/>
      <c r="BY155" s="326"/>
      <c r="BZ155" s="326"/>
      <c r="CA155" s="326"/>
      <c r="CB155" s="326"/>
      <c r="CC155" s="326"/>
      <c r="CD155" s="326"/>
      <c r="CE155" s="326"/>
      <c r="CF155" s="326"/>
      <c r="CG155" s="326"/>
      <c r="CH155" s="326"/>
      <c r="CI155" s="326"/>
      <c r="CJ155" s="326"/>
      <c r="CK155" s="326"/>
      <c r="CL155" s="326"/>
      <c r="CM155" s="326"/>
      <c r="CN155" s="326"/>
      <c r="CO155" s="326"/>
      <c r="CP155" s="326"/>
      <c r="CQ155" s="326"/>
      <c r="CR155" s="326"/>
      <c r="CS155" s="326"/>
    </row>
    <row r="156" spans="2:97" s="289" customFormat="1" ht="51" customHeight="1">
      <c r="B156" s="363">
        <v>153</v>
      </c>
      <c r="C156" s="343" t="str">
        <f>IF(B156&lt;=RAROC!$D$20*12,G155,"")</f>
        <v/>
      </c>
      <c r="D156" s="332">
        <f t="shared" si="11"/>
        <v>3.5714285714283771</v>
      </c>
      <c r="E156" s="341">
        <f t="shared" si="9"/>
        <v>1.5023833333333335E-3</v>
      </c>
      <c r="F156" s="331">
        <f t="shared" si="10"/>
        <v>0</v>
      </c>
      <c r="G156" s="364">
        <f t="shared" si="8"/>
        <v>0</v>
      </c>
      <c r="H156" s="292"/>
      <c r="J156" s="326"/>
      <c r="K156" s="326"/>
      <c r="L156" s="326"/>
      <c r="M156" s="326"/>
      <c r="N156" s="326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  <c r="Y156" s="326"/>
      <c r="Z156" s="326"/>
      <c r="AA156" s="326"/>
      <c r="AB156" s="326"/>
      <c r="AC156" s="326"/>
      <c r="AD156" s="326"/>
      <c r="AE156" s="326"/>
      <c r="AF156" s="326"/>
      <c r="AG156" s="326"/>
      <c r="AH156" s="326"/>
      <c r="AI156" s="326"/>
      <c r="AJ156" s="326"/>
      <c r="AK156" s="326"/>
      <c r="AL156" s="326"/>
      <c r="AM156" s="326"/>
      <c r="AN156" s="326"/>
      <c r="AO156" s="326"/>
      <c r="AP156" s="326"/>
      <c r="AQ156" s="326"/>
      <c r="AR156" s="326"/>
      <c r="AS156" s="326"/>
      <c r="AT156" s="326"/>
      <c r="AU156" s="326"/>
      <c r="AV156" s="326"/>
      <c r="AW156" s="326"/>
      <c r="AX156" s="326"/>
      <c r="AY156" s="326"/>
      <c r="AZ156" s="326"/>
      <c r="BA156" s="326"/>
      <c r="BB156" s="326"/>
      <c r="BC156" s="326"/>
      <c r="BD156" s="326"/>
      <c r="BE156" s="326"/>
      <c r="BF156" s="326"/>
      <c r="BG156" s="326"/>
      <c r="BH156" s="326"/>
      <c r="BI156" s="326"/>
      <c r="BJ156" s="326"/>
      <c r="BK156" s="326"/>
      <c r="BL156" s="326"/>
      <c r="BM156" s="326"/>
      <c r="BN156" s="326"/>
      <c r="BO156" s="326"/>
      <c r="BP156" s="326"/>
      <c r="BQ156" s="326"/>
      <c r="BR156" s="326"/>
      <c r="BS156" s="326"/>
      <c r="BT156" s="326"/>
      <c r="BU156" s="326"/>
      <c r="BV156" s="326"/>
      <c r="BW156" s="326"/>
      <c r="BX156" s="326"/>
      <c r="BY156" s="326"/>
      <c r="BZ156" s="326"/>
      <c r="CA156" s="326"/>
      <c r="CB156" s="326"/>
      <c r="CC156" s="326"/>
      <c r="CD156" s="326"/>
      <c r="CE156" s="326"/>
      <c r="CF156" s="326"/>
      <c r="CG156" s="326"/>
      <c r="CH156" s="326"/>
      <c r="CI156" s="326"/>
      <c r="CJ156" s="326"/>
      <c r="CK156" s="326"/>
      <c r="CL156" s="326"/>
      <c r="CM156" s="326"/>
      <c r="CN156" s="326"/>
      <c r="CO156" s="326"/>
      <c r="CP156" s="326"/>
      <c r="CQ156" s="326"/>
      <c r="CR156" s="326"/>
      <c r="CS156" s="326"/>
    </row>
    <row r="157" spans="2:97" s="289" customFormat="1" ht="51" customHeight="1">
      <c r="B157" s="363">
        <v>154</v>
      </c>
      <c r="C157" s="343" t="str">
        <f>IF(B157&lt;=RAROC!$D$20*12,G156,"")</f>
        <v/>
      </c>
      <c r="D157" s="332">
        <f t="shared" si="11"/>
        <v>3.5714285714283771</v>
      </c>
      <c r="E157" s="341">
        <f t="shared" si="9"/>
        <v>1.5023833333333335E-3</v>
      </c>
      <c r="F157" s="331">
        <f t="shared" si="10"/>
        <v>0</v>
      </c>
      <c r="G157" s="364">
        <f t="shared" ref="G157:G220" si="12">IFERROR(C157-D157,0)</f>
        <v>0</v>
      </c>
      <c r="H157" s="292"/>
      <c r="J157" s="326"/>
      <c r="K157" s="326"/>
      <c r="L157" s="326"/>
      <c r="M157" s="326"/>
      <c r="N157" s="326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  <c r="Y157" s="326"/>
      <c r="Z157" s="326"/>
      <c r="AA157" s="326"/>
      <c r="AB157" s="326"/>
      <c r="AC157" s="326"/>
      <c r="AD157" s="326"/>
      <c r="AE157" s="326"/>
      <c r="AF157" s="326"/>
      <c r="AG157" s="326"/>
      <c r="AH157" s="326"/>
      <c r="AI157" s="326"/>
      <c r="AJ157" s="326"/>
      <c r="AK157" s="326"/>
      <c r="AL157" s="326"/>
      <c r="AM157" s="326"/>
      <c r="AN157" s="326"/>
      <c r="AO157" s="326"/>
      <c r="AP157" s="326"/>
      <c r="AQ157" s="326"/>
      <c r="AR157" s="326"/>
      <c r="AS157" s="326"/>
      <c r="AT157" s="326"/>
      <c r="AU157" s="326"/>
      <c r="AV157" s="326"/>
      <c r="AW157" s="326"/>
      <c r="AX157" s="326"/>
      <c r="AY157" s="326"/>
      <c r="AZ157" s="326"/>
      <c r="BA157" s="326"/>
      <c r="BB157" s="326"/>
      <c r="BC157" s="326"/>
      <c r="BD157" s="326"/>
      <c r="BE157" s="326"/>
      <c r="BF157" s="326"/>
      <c r="BG157" s="326"/>
      <c r="BH157" s="326"/>
      <c r="BI157" s="326"/>
      <c r="BJ157" s="326"/>
      <c r="BK157" s="326"/>
      <c r="BL157" s="326"/>
      <c r="BM157" s="326"/>
      <c r="BN157" s="326"/>
      <c r="BO157" s="326"/>
      <c r="BP157" s="326"/>
      <c r="BQ157" s="326"/>
      <c r="BR157" s="326"/>
      <c r="BS157" s="326"/>
      <c r="BT157" s="326"/>
      <c r="BU157" s="326"/>
      <c r="BV157" s="326"/>
      <c r="BW157" s="326"/>
      <c r="BX157" s="326"/>
      <c r="BY157" s="326"/>
      <c r="BZ157" s="326"/>
      <c r="CA157" s="326"/>
      <c r="CB157" s="326"/>
      <c r="CC157" s="326"/>
      <c r="CD157" s="326"/>
      <c r="CE157" s="326"/>
      <c r="CF157" s="326"/>
      <c r="CG157" s="326"/>
      <c r="CH157" s="326"/>
      <c r="CI157" s="326"/>
      <c r="CJ157" s="326"/>
      <c r="CK157" s="326"/>
      <c r="CL157" s="326"/>
      <c r="CM157" s="326"/>
      <c r="CN157" s="326"/>
      <c r="CO157" s="326"/>
      <c r="CP157" s="326"/>
      <c r="CQ157" s="326"/>
      <c r="CR157" s="326"/>
      <c r="CS157" s="326"/>
    </row>
    <row r="158" spans="2:97" s="289" customFormat="1" ht="51" customHeight="1">
      <c r="B158" s="363">
        <v>155</v>
      </c>
      <c r="C158" s="343" t="str">
        <f>IF(B158&lt;=RAROC!$D$20*12,G157,"")</f>
        <v/>
      </c>
      <c r="D158" s="332">
        <f t="shared" si="11"/>
        <v>3.5714285714283771</v>
      </c>
      <c r="E158" s="341">
        <f t="shared" si="9"/>
        <v>1.5023833333333335E-3</v>
      </c>
      <c r="F158" s="331">
        <f t="shared" si="10"/>
        <v>0</v>
      </c>
      <c r="G158" s="364">
        <f t="shared" si="12"/>
        <v>0</v>
      </c>
      <c r="H158" s="292"/>
      <c r="J158" s="326"/>
      <c r="K158" s="326"/>
      <c r="L158" s="326"/>
      <c r="M158" s="326"/>
      <c r="N158" s="326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  <c r="Y158" s="326"/>
      <c r="Z158" s="326"/>
      <c r="AA158" s="326"/>
      <c r="AB158" s="326"/>
      <c r="AC158" s="326"/>
      <c r="AD158" s="326"/>
      <c r="AE158" s="326"/>
      <c r="AF158" s="326"/>
      <c r="AG158" s="326"/>
      <c r="AH158" s="326"/>
      <c r="AI158" s="326"/>
      <c r="AJ158" s="326"/>
      <c r="AK158" s="326"/>
      <c r="AL158" s="326"/>
      <c r="AM158" s="326"/>
      <c r="AN158" s="326"/>
      <c r="AO158" s="326"/>
      <c r="AP158" s="326"/>
      <c r="AQ158" s="326"/>
      <c r="AR158" s="326"/>
      <c r="AS158" s="326"/>
      <c r="AT158" s="326"/>
      <c r="AU158" s="326"/>
      <c r="AV158" s="326"/>
      <c r="AW158" s="326"/>
      <c r="AX158" s="326"/>
      <c r="AY158" s="326"/>
      <c r="AZ158" s="326"/>
      <c r="BA158" s="326"/>
      <c r="BB158" s="326"/>
      <c r="BC158" s="326"/>
      <c r="BD158" s="326"/>
      <c r="BE158" s="326"/>
      <c r="BF158" s="326"/>
      <c r="BG158" s="326"/>
      <c r="BH158" s="326"/>
      <c r="BI158" s="326"/>
      <c r="BJ158" s="326"/>
      <c r="BK158" s="326"/>
      <c r="BL158" s="326"/>
      <c r="BM158" s="326"/>
      <c r="BN158" s="326"/>
      <c r="BO158" s="326"/>
      <c r="BP158" s="326"/>
      <c r="BQ158" s="326"/>
      <c r="BR158" s="326"/>
      <c r="BS158" s="326"/>
      <c r="BT158" s="326"/>
      <c r="BU158" s="326"/>
      <c r="BV158" s="326"/>
      <c r="BW158" s="326"/>
      <c r="BX158" s="326"/>
      <c r="BY158" s="326"/>
      <c r="BZ158" s="326"/>
      <c r="CA158" s="326"/>
      <c r="CB158" s="326"/>
      <c r="CC158" s="326"/>
      <c r="CD158" s="326"/>
      <c r="CE158" s="326"/>
      <c r="CF158" s="326"/>
      <c r="CG158" s="326"/>
      <c r="CH158" s="326"/>
      <c r="CI158" s="326"/>
      <c r="CJ158" s="326"/>
      <c r="CK158" s="326"/>
      <c r="CL158" s="326"/>
      <c r="CM158" s="326"/>
      <c r="CN158" s="326"/>
      <c r="CO158" s="326"/>
      <c r="CP158" s="326"/>
      <c r="CQ158" s="326"/>
      <c r="CR158" s="326"/>
      <c r="CS158" s="326"/>
    </row>
    <row r="159" spans="2:97" s="289" customFormat="1" ht="51" customHeight="1">
      <c r="B159" s="365">
        <f>+B158+1</f>
        <v>156</v>
      </c>
      <c r="C159" s="343" t="str">
        <f>IF(B159&lt;=RAROC!$D$20*12,G158,"")</f>
        <v/>
      </c>
      <c r="D159" s="332">
        <f t="shared" si="11"/>
        <v>3.5714285714283771</v>
      </c>
      <c r="E159" s="341">
        <f t="shared" si="9"/>
        <v>1.5023833333333335E-3</v>
      </c>
      <c r="F159" s="331">
        <f t="shared" si="10"/>
        <v>0</v>
      </c>
      <c r="G159" s="364">
        <f t="shared" si="12"/>
        <v>0</v>
      </c>
      <c r="H159" s="323"/>
      <c r="I159" s="324">
        <f>SUM(F148:F159)</f>
        <v>0</v>
      </c>
      <c r="J159" s="326"/>
      <c r="K159" s="326"/>
      <c r="L159" s="326"/>
      <c r="M159" s="326"/>
      <c r="N159" s="326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  <c r="Y159" s="326"/>
      <c r="Z159" s="326"/>
      <c r="AA159" s="326"/>
      <c r="AB159" s="326"/>
      <c r="AC159" s="326"/>
      <c r="AD159" s="326"/>
      <c r="AE159" s="326"/>
      <c r="AF159" s="326"/>
      <c r="AG159" s="326"/>
      <c r="AH159" s="326"/>
      <c r="AI159" s="326"/>
      <c r="AJ159" s="326"/>
      <c r="AK159" s="326"/>
      <c r="AL159" s="326"/>
      <c r="AM159" s="326"/>
      <c r="AN159" s="326"/>
      <c r="AO159" s="326"/>
      <c r="AP159" s="326"/>
      <c r="AQ159" s="326"/>
      <c r="AR159" s="326"/>
      <c r="AS159" s="326"/>
      <c r="AT159" s="326"/>
      <c r="AU159" s="326"/>
      <c r="AV159" s="326"/>
      <c r="AW159" s="326"/>
      <c r="AX159" s="326"/>
      <c r="AY159" s="326"/>
      <c r="AZ159" s="326"/>
      <c r="BA159" s="326"/>
      <c r="BB159" s="326"/>
      <c r="BC159" s="326"/>
      <c r="BD159" s="326"/>
      <c r="BE159" s="326"/>
      <c r="BF159" s="326"/>
      <c r="BG159" s="326"/>
      <c r="BH159" s="326"/>
      <c r="BI159" s="326"/>
      <c r="BJ159" s="326"/>
      <c r="BK159" s="326"/>
      <c r="BL159" s="326"/>
      <c r="BM159" s="326"/>
      <c r="BN159" s="326"/>
      <c r="BO159" s="326"/>
      <c r="BP159" s="326"/>
      <c r="BQ159" s="326"/>
      <c r="BR159" s="326"/>
      <c r="BS159" s="326"/>
      <c r="BT159" s="326"/>
      <c r="BU159" s="326"/>
      <c r="BV159" s="326"/>
      <c r="BW159" s="326"/>
      <c r="BX159" s="326"/>
      <c r="BY159" s="326"/>
      <c r="BZ159" s="326"/>
      <c r="CA159" s="326"/>
      <c r="CB159" s="326"/>
      <c r="CC159" s="326"/>
      <c r="CD159" s="326"/>
      <c r="CE159" s="326"/>
      <c r="CF159" s="326"/>
      <c r="CG159" s="326"/>
      <c r="CH159" s="326"/>
      <c r="CI159" s="326"/>
      <c r="CJ159" s="326"/>
      <c r="CK159" s="326"/>
      <c r="CL159" s="326"/>
      <c r="CM159" s="326"/>
      <c r="CN159" s="326"/>
      <c r="CO159" s="326"/>
      <c r="CP159" s="326"/>
      <c r="CQ159" s="326"/>
      <c r="CR159" s="326"/>
      <c r="CS159" s="326"/>
    </row>
    <row r="160" spans="2:97" s="289" customFormat="1" ht="51" customHeight="1">
      <c r="B160" s="363">
        <v>157</v>
      </c>
      <c r="C160" s="343" t="str">
        <f>IF(B160&lt;=RAROC!$D$20*12,G159,"")</f>
        <v/>
      </c>
      <c r="D160" s="332">
        <f t="shared" si="11"/>
        <v>3.5714285714283771</v>
      </c>
      <c r="E160" s="341">
        <f t="shared" si="9"/>
        <v>1.5023833333333335E-3</v>
      </c>
      <c r="F160" s="331">
        <f t="shared" si="10"/>
        <v>0</v>
      </c>
      <c r="G160" s="364">
        <f t="shared" si="12"/>
        <v>0</v>
      </c>
      <c r="H160" s="292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326"/>
      <c r="AB160" s="326"/>
      <c r="AC160" s="326"/>
      <c r="AD160" s="326"/>
      <c r="AE160" s="326"/>
      <c r="AF160" s="326"/>
      <c r="AG160" s="326"/>
      <c r="AH160" s="326"/>
      <c r="AI160" s="326"/>
      <c r="AJ160" s="326"/>
      <c r="AK160" s="326"/>
      <c r="AL160" s="326"/>
      <c r="AM160" s="326"/>
      <c r="AN160" s="326"/>
      <c r="AO160" s="326"/>
      <c r="AP160" s="326"/>
      <c r="AQ160" s="326"/>
      <c r="AR160" s="326"/>
      <c r="AS160" s="326"/>
      <c r="AT160" s="326"/>
      <c r="AU160" s="326"/>
      <c r="AV160" s="326"/>
      <c r="AW160" s="326"/>
      <c r="AX160" s="326"/>
      <c r="AY160" s="326"/>
      <c r="AZ160" s="326"/>
      <c r="BA160" s="326"/>
      <c r="BB160" s="326"/>
      <c r="BC160" s="326"/>
      <c r="BD160" s="326"/>
      <c r="BE160" s="326"/>
      <c r="BF160" s="326"/>
      <c r="BG160" s="326"/>
      <c r="BH160" s="326"/>
      <c r="BI160" s="326"/>
      <c r="BJ160" s="326"/>
      <c r="BK160" s="326"/>
      <c r="BL160" s="326"/>
      <c r="BM160" s="326"/>
      <c r="BN160" s="326"/>
      <c r="BO160" s="326"/>
      <c r="BP160" s="326"/>
      <c r="BQ160" s="326"/>
      <c r="BR160" s="326"/>
      <c r="BS160" s="326"/>
      <c r="BT160" s="326"/>
      <c r="BU160" s="326"/>
      <c r="BV160" s="326"/>
      <c r="BW160" s="326"/>
      <c r="BX160" s="326"/>
      <c r="BY160" s="326"/>
      <c r="BZ160" s="326"/>
      <c r="CA160" s="326"/>
      <c r="CB160" s="326"/>
      <c r="CC160" s="326"/>
      <c r="CD160" s="326"/>
      <c r="CE160" s="326"/>
      <c r="CF160" s="326"/>
      <c r="CG160" s="326"/>
      <c r="CH160" s="326"/>
      <c r="CI160" s="326"/>
      <c r="CJ160" s="326"/>
      <c r="CK160" s="326"/>
      <c r="CL160" s="326"/>
      <c r="CM160" s="326"/>
      <c r="CN160" s="326"/>
      <c r="CO160" s="326"/>
      <c r="CP160" s="326"/>
      <c r="CQ160" s="326"/>
      <c r="CR160" s="326"/>
      <c r="CS160" s="326"/>
    </row>
    <row r="161" spans="2:97" s="289" customFormat="1" ht="51" customHeight="1">
      <c r="B161" s="363">
        <v>158</v>
      </c>
      <c r="C161" s="343" t="str">
        <f>IF(B161&lt;=RAROC!$D$20*12,G160,"")</f>
        <v/>
      </c>
      <c r="D161" s="332">
        <f t="shared" si="11"/>
        <v>3.5714285714283771</v>
      </c>
      <c r="E161" s="341">
        <f t="shared" si="9"/>
        <v>1.5023833333333335E-3</v>
      </c>
      <c r="F161" s="331">
        <f t="shared" si="10"/>
        <v>0</v>
      </c>
      <c r="G161" s="364">
        <f t="shared" si="12"/>
        <v>0</v>
      </c>
      <c r="H161" s="292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26"/>
      <c r="Z161" s="326"/>
      <c r="AA161" s="326"/>
      <c r="AB161" s="326"/>
      <c r="AC161" s="326"/>
      <c r="AD161" s="326"/>
      <c r="AE161" s="326"/>
      <c r="AF161" s="326"/>
      <c r="AG161" s="326"/>
      <c r="AH161" s="326"/>
      <c r="AI161" s="326"/>
      <c r="AJ161" s="326"/>
      <c r="AK161" s="326"/>
      <c r="AL161" s="326"/>
      <c r="AM161" s="326"/>
      <c r="AN161" s="326"/>
      <c r="AO161" s="326"/>
      <c r="AP161" s="326"/>
      <c r="AQ161" s="326"/>
      <c r="AR161" s="326"/>
      <c r="AS161" s="326"/>
      <c r="AT161" s="326"/>
      <c r="AU161" s="326"/>
      <c r="AV161" s="326"/>
      <c r="AW161" s="326"/>
      <c r="AX161" s="326"/>
      <c r="AY161" s="326"/>
      <c r="AZ161" s="326"/>
      <c r="BA161" s="326"/>
      <c r="BB161" s="326"/>
      <c r="BC161" s="326"/>
      <c r="BD161" s="326"/>
      <c r="BE161" s="326"/>
      <c r="BF161" s="326"/>
      <c r="BG161" s="326"/>
      <c r="BH161" s="326"/>
      <c r="BI161" s="326"/>
      <c r="BJ161" s="326"/>
      <c r="BK161" s="326"/>
      <c r="BL161" s="326"/>
      <c r="BM161" s="326"/>
      <c r="BN161" s="326"/>
      <c r="BO161" s="326"/>
      <c r="BP161" s="326"/>
      <c r="BQ161" s="326"/>
      <c r="BR161" s="326"/>
      <c r="BS161" s="326"/>
      <c r="BT161" s="326"/>
      <c r="BU161" s="326"/>
      <c r="BV161" s="326"/>
      <c r="BW161" s="326"/>
      <c r="BX161" s="326"/>
      <c r="BY161" s="326"/>
      <c r="BZ161" s="326"/>
      <c r="CA161" s="326"/>
      <c r="CB161" s="326"/>
      <c r="CC161" s="326"/>
      <c r="CD161" s="326"/>
      <c r="CE161" s="326"/>
      <c r="CF161" s="326"/>
      <c r="CG161" s="326"/>
      <c r="CH161" s="326"/>
      <c r="CI161" s="326"/>
      <c r="CJ161" s="326"/>
      <c r="CK161" s="326"/>
      <c r="CL161" s="326"/>
      <c r="CM161" s="326"/>
      <c r="CN161" s="326"/>
      <c r="CO161" s="326"/>
      <c r="CP161" s="326"/>
      <c r="CQ161" s="326"/>
      <c r="CR161" s="326"/>
      <c r="CS161" s="326"/>
    </row>
    <row r="162" spans="2:97" s="289" customFormat="1" ht="51" customHeight="1">
      <c r="B162" s="363">
        <v>159</v>
      </c>
      <c r="C162" s="343" t="str">
        <f>IF(B162&lt;=RAROC!$D$20*12,G161,"")</f>
        <v/>
      </c>
      <c r="D162" s="332">
        <f t="shared" si="11"/>
        <v>3.5714285714283771</v>
      </c>
      <c r="E162" s="341">
        <f t="shared" si="9"/>
        <v>1.5023833333333335E-3</v>
      </c>
      <c r="F162" s="331">
        <f t="shared" si="10"/>
        <v>0</v>
      </c>
      <c r="G162" s="364">
        <f t="shared" si="12"/>
        <v>0</v>
      </c>
      <c r="H162" s="292"/>
      <c r="J162" s="326"/>
      <c r="K162" s="326"/>
      <c r="L162" s="326"/>
      <c r="M162" s="326"/>
      <c r="N162" s="326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  <c r="Y162" s="326"/>
      <c r="Z162" s="326"/>
      <c r="AA162" s="326"/>
      <c r="AB162" s="326"/>
      <c r="AC162" s="326"/>
      <c r="AD162" s="326"/>
      <c r="AE162" s="326"/>
      <c r="AF162" s="326"/>
      <c r="AG162" s="326"/>
      <c r="AH162" s="326"/>
      <c r="AI162" s="326"/>
      <c r="AJ162" s="326"/>
      <c r="AK162" s="326"/>
      <c r="AL162" s="326"/>
      <c r="AM162" s="326"/>
      <c r="AN162" s="326"/>
      <c r="AO162" s="326"/>
      <c r="AP162" s="326"/>
      <c r="AQ162" s="326"/>
      <c r="AR162" s="326"/>
      <c r="AS162" s="326"/>
      <c r="AT162" s="326"/>
      <c r="AU162" s="326"/>
      <c r="AV162" s="326"/>
      <c r="AW162" s="326"/>
      <c r="AX162" s="326"/>
      <c r="AY162" s="326"/>
      <c r="AZ162" s="326"/>
      <c r="BA162" s="326"/>
      <c r="BB162" s="326"/>
      <c r="BC162" s="326"/>
      <c r="BD162" s="326"/>
      <c r="BE162" s="326"/>
      <c r="BF162" s="326"/>
      <c r="BG162" s="326"/>
      <c r="BH162" s="326"/>
      <c r="BI162" s="326"/>
      <c r="BJ162" s="326"/>
      <c r="BK162" s="326"/>
      <c r="BL162" s="326"/>
      <c r="BM162" s="326"/>
      <c r="BN162" s="326"/>
      <c r="BO162" s="326"/>
      <c r="BP162" s="326"/>
      <c r="BQ162" s="326"/>
      <c r="BR162" s="326"/>
      <c r="BS162" s="326"/>
      <c r="BT162" s="326"/>
      <c r="BU162" s="326"/>
      <c r="BV162" s="326"/>
      <c r="BW162" s="326"/>
      <c r="BX162" s="326"/>
      <c r="BY162" s="326"/>
      <c r="BZ162" s="326"/>
      <c r="CA162" s="326"/>
      <c r="CB162" s="326"/>
      <c r="CC162" s="326"/>
      <c r="CD162" s="326"/>
      <c r="CE162" s="326"/>
      <c r="CF162" s="326"/>
      <c r="CG162" s="326"/>
      <c r="CH162" s="326"/>
      <c r="CI162" s="326"/>
      <c r="CJ162" s="326"/>
      <c r="CK162" s="326"/>
      <c r="CL162" s="326"/>
      <c r="CM162" s="326"/>
      <c r="CN162" s="326"/>
      <c r="CO162" s="326"/>
      <c r="CP162" s="326"/>
      <c r="CQ162" s="326"/>
      <c r="CR162" s="326"/>
      <c r="CS162" s="326"/>
    </row>
    <row r="163" spans="2:97" s="289" customFormat="1" ht="51" customHeight="1">
      <c r="B163" s="363">
        <v>160</v>
      </c>
      <c r="C163" s="343" t="str">
        <f>IF(B163&lt;=RAROC!$D$20*12,G162,"")</f>
        <v/>
      </c>
      <c r="D163" s="332">
        <f t="shared" si="11"/>
        <v>3.5714285714283771</v>
      </c>
      <c r="E163" s="341">
        <f t="shared" si="9"/>
        <v>1.5023833333333335E-3</v>
      </c>
      <c r="F163" s="331">
        <f t="shared" si="10"/>
        <v>0</v>
      </c>
      <c r="G163" s="364">
        <f t="shared" si="12"/>
        <v>0</v>
      </c>
      <c r="H163" s="292"/>
      <c r="J163" s="326"/>
      <c r="K163" s="326"/>
      <c r="L163" s="326"/>
      <c r="M163" s="326"/>
      <c r="N163" s="326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  <c r="Y163" s="326"/>
      <c r="Z163" s="326"/>
      <c r="AA163" s="326"/>
      <c r="AB163" s="326"/>
      <c r="AC163" s="326"/>
      <c r="AD163" s="326"/>
      <c r="AE163" s="326"/>
      <c r="AF163" s="326"/>
      <c r="AG163" s="326"/>
      <c r="AH163" s="326"/>
      <c r="AI163" s="326"/>
      <c r="AJ163" s="326"/>
      <c r="AK163" s="326"/>
      <c r="AL163" s="326"/>
      <c r="AM163" s="326"/>
      <c r="AN163" s="326"/>
      <c r="AO163" s="326"/>
      <c r="AP163" s="326"/>
      <c r="AQ163" s="326"/>
      <c r="AR163" s="326"/>
      <c r="AS163" s="326"/>
      <c r="AT163" s="326"/>
      <c r="AU163" s="326"/>
      <c r="AV163" s="326"/>
      <c r="AW163" s="326"/>
      <c r="AX163" s="326"/>
      <c r="AY163" s="326"/>
      <c r="AZ163" s="326"/>
      <c r="BA163" s="326"/>
      <c r="BB163" s="326"/>
      <c r="BC163" s="326"/>
      <c r="BD163" s="326"/>
      <c r="BE163" s="326"/>
      <c r="BF163" s="326"/>
      <c r="BG163" s="326"/>
      <c r="BH163" s="326"/>
      <c r="BI163" s="326"/>
      <c r="BJ163" s="326"/>
      <c r="BK163" s="326"/>
      <c r="BL163" s="326"/>
      <c r="BM163" s="326"/>
      <c r="BN163" s="326"/>
      <c r="BO163" s="326"/>
      <c r="BP163" s="326"/>
      <c r="BQ163" s="326"/>
      <c r="BR163" s="326"/>
      <c r="BS163" s="326"/>
      <c r="BT163" s="326"/>
      <c r="BU163" s="326"/>
      <c r="BV163" s="326"/>
      <c r="BW163" s="326"/>
      <c r="BX163" s="326"/>
      <c r="BY163" s="326"/>
      <c r="BZ163" s="326"/>
      <c r="CA163" s="326"/>
      <c r="CB163" s="326"/>
      <c r="CC163" s="326"/>
      <c r="CD163" s="326"/>
      <c r="CE163" s="326"/>
      <c r="CF163" s="326"/>
      <c r="CG163" s="326"/>
      <c r="CH163" s="326"/>
      <c r="CI163" s="326"/>
      <c r="CJ163" s="326"/>
      <c r="CK163" s="326"/>
      <c r="CL163" s="326"/>
      <c r="CM163" s="326"/>
      <c r="CN163" s="326"/>
      <c r="CO163" s="326"/>
      <c r="CP163" s="326"/>
      <c r="CQ163" s="326"/>
      <c r="CR163" s="326"/>
      <c r="CS163" s="326"/>
    </row>
    <row r="164" spans="2:97" s="289" customFormat="1" ht="51" customHeight="1">
      <c r="B164" s="363">
        <v>161</v>
      </c>
      <c r="C164" s="343" t="str">
        <f>IF(B164&lt;=RAROC!$D$20*12,G163,"")</f>
        <v/>
      </c>
      <c r="D164" s="332">
        <f t="shared" si="11"/>
        <v>3.5714285714283771</v>
      </c>
      <c r="E164" s="341">
        <f t="shared" si="9"/>
        <v>1.5023833333333335E-3</v>
      </c>
      <c r="F164" s="331">
        <f t="shared" si="10"/>
        <v>0</v>
      </c>
      <c r="G164" s="364">
        <f t="shared" si="12"/>
        <v>0</v>
      </c>
      <c r="H164" s="292"/>
      <c r="J164" s="326"/>
      <c r="K164" s="326"/>
      <c r="L164" s="326"/>
      <c r="M164" s="326"/>
      <c r="N164" s="326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  <c r="Y164" s="326"/>
      <c r="Z164" s="326"/>
      <c r="AA164" s="326"/>
      <c r="AB164" s="326"/>
      <c r="AC164" s="326"/>
      <c r="AD164" s="326"/>
      <c r="AE164" s="326"/>
      <c r="AF164" s="326"/>
      <c r="AG164" s="326"/>
      <c r="AH164" s="326"/>
      <c r="AI164" s="326"/>
      <c r="AJ164" s="326"/>
      <c r="AK164" s="326"/>
      <c r="AL164" s="326"/>
      <c r="AM164" s="326"/>
      <c r="AN164" s="326"/>
      <c r="AO164" s="326"/>
      <c r="AP164" s="326"/>
      <c r="AQ164" s="326"/>
      <c r="AR164" s="326"/>
      <c r="AS164" s="326"/>
      <c r="AT164" s="326"/>
      <c r="AU164" s="326"/>
      <c r="AV164" s="326"/>
      <c r="AW164" s="326"/>
      <c r="AX164" s="326"/>
      <c r="AY164" s="326"/>
      <c r="AZ164" s="326"/>
      <c r="BA164" s="326"/>
      <c r="BB164" s="326"/>
      <c r="BC164" s="326"/>
      <c r="BD164" s="326"/>
      <c r="BE164" s="326"/>
      <c r="BF164" s="326"/>
      <c r="BG164" s="326"/>
      <c r="BH164" s="326"/>
      <c r="BI164" s="326"/>
      <c r="BJ164" s="326"/>
      <c r="BK164" s="326"/>
      <c r="BL164" s="326"/>
      <c r="BM164" s="326"/>
      <c r="BN164" s="326"/>
      <c r="BO164" s="326"/>
      <c r="BP164" s="326"/>
      <c r="BQ164" s="326"/>
      <c r="BR164" s="326"/>
      <c r="BS164" s="326"/>
      <c r="BT164" s="326"/>
      <c r="BU164" s="326"/>
      <c r="BV164" s="326"/>
      <c r="BW164" s="326"/>
      <c r="BX164" s="326"/>
      <c r="BY164" s="326"/>
      <c r="BZ164" s="326"/>
      <c r="CA164" s="326"/>
      <c r="CB164" s="326"/>
      <c r="CC164" s="326"/>
      <c r="CD164" s="326"/>
      <c r="CE164" s="326"/>
      <c r="CF164" s="326"/>
      <c r="CG164" s="326"/>
      <c r="CH164" s="326"/>
      <c r="CI164" s="326"/>
      <c r="CJ164" s="326"/>
      <c r="CK164" s="326"/>
      <c r="CL164" s="326"/>
      <c r="CM164" s="326"/>
      <c r="CN164" s="326"/>
      <c r="CO164" s="326"/>
      <c r="CP164" s="326"/>
      <c r="CQ164" s="326"/>
      <c r="CR164" s="326"/>
      <c r="CS164" s="326"/>
    </row>
    <row r="165" spans="2:97" s="289" customFormat="1" ht="51" customHeight="1">
      <c r="B165" s="363">
        <v>162</v>
      </c>
      <c r="C165" s="343" t="str">
        <f>IF(B165&lt;=RAROC!$D$20*12,G164,"")</f>
        <v/>
      </c>
      <c r="D165" s="332">
        <f t="shared" si="11"/>
        <v>3.5714285714283771</v>
      </c>
      <c r="E165" s="341">
        <f t="shared" si="9"/>
        <v>1.5023833333333335E-3</v>
      </c>
      <c r="F165" s="331">
        <f t="shared" si="10"/>
        <v>0</v>
      </c>
      <c r="G165" s="364">
        <f t="shared" si="12"/>
        <v>0</v>
      </c>
      <c r="H165" s="292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  <c r="AA165" s="326"/>
      <c r="AB165" s="326"/>
      <c r="AC165" s="326"/>
      <c r="AD165" s="326"/>
      <c r="AE165" s="326"/>
      <c r="AF165" s="326"/>
      <c r="AG165" s="326"/>
      <c r="AH165" s="326"/>
      <c r="AI165" s="326"/>
      <c r="AJ165" s="326"/>
      <c r="AK165" s="326"/>
      <c r="AL165" s="326"/>
      <c r="AM165" s="326"/>
      <c r="AN165" s="326"/>
      <c r="AO165" s="326"/>
      <c r="AP165" s="326"/>
      <c r="AQ165" s="326"/>
      <c r="AR165" s="326"/>
      <c r="AS165" s="326"/>
      <c r="AT165" s="326"/>
      <c r="AU165" s="326"/>
      <c r="AV165" s="326"/>
      <c r="AW165" s="326"/>
      <c r="AX165" s="326"/>
      <c r="AY165" s="326"/>
      <c r="AZ165" s="326"/>
      <c r="BA165" s="326"/>
      <c r="BB165" s="326"/>
      <c r="BC165" s="326"/>
      <c r="BD165" s="326"/>
      <c r="BE165" s="326"/>
      <c r="BF165" s="326"/>
      <c r="BG165" s="326"/>
      <c r="BH165" s="326"/>
      <c r="BI165" s="326"/>
      <c r="BJ165" s="326"/>
      <c r="BK165" s="326"/>
      <c r="BL165" s="326"/>
      <c r="BM165" s="326"/>
      <c r="BN165" s="326"/>
      <c r="BO165" s="326"/>
      <c r="BP165" s="326"/>
      <c r="BQ165" s="326"/>
      <c r="BR165" s="326"/>
      <c r="BS165" s="326"/>
      <c r="BT165" s="326"/>
      <c r="BU165" s="326"/>
      <c r="BV165" s="326"/>
      <c r="BW165" s="326"/>
      <c r="BX165" s="326"/>
      <c r="BY165" s="326"/>
      <c r="BZ165" s="326"/>
      <c r="CA165" s="326"/>
      <c r="CB165" s="326"/>
      <c r="CC165" s="326"/>
      <c r="CD165" s="326"/>
      <c r="CE165" s="326"/>
      <c r="CF165" s="326"/>
      <c r="CG165" s="326"/>
      <c r="CH165" s="326"/>
      <c r="CI165" s="326"/>
      <c r="CJ165" s="326"/>
      <c r="CK165" s="326"/>
      <c r="CL165" s="326"/>
      <c r="CM165" s="326"/>
      <c r="CN165" s="326"/>
      <c r="CO165" s="326"/>
      <c r="CP165" s="326"/>
      <c r="CQ165" s="326"/>
      <c r="CR165" s="326"/>
      <c r="CS165" s="326"/>
    </row>
    <row r="166" spans="2:97" s="289" customFormat="1" ht="51" customHeight="1">
      <c r="B166" s="363">
        <v>163</v>
      </c>
      <c r="C166" s="343" t="str">
        <f>IF(B166&lt;=RAROC!$D$20*12,G165,"")</f>
        <v/>
      </c>
      <c r="D166" s="332">
        <f t="shared" si="11"/>
        <v>3.5714285714283771</v>
      </c>
      <c r="E166" s="341">
        <f t="shared" si="9"/>
        <v>1.5023833333333335E-3</v>
      </c>
      <c r="F166" s="331">
        <f t="shared" si="10"/>
        <v>0</v>
      </c>
      <c r="G166" s="364">
        <f t="shared" si="12"/>
        <v>0</v>
      </c>
      <c r="H166" s="292"/>
      <c r="J166" s="326"/>
      <c r="K166" s="326"/>
      <c r="L166" s="326"/>
      <c r="M166" s="326"/>
      <c r="N166" s="326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  <c r="Y166" s="326"/>
      <c r="Z166" s="326"/>
      <c r="AA166" s="326"/>
      <c r="AB166" s="326"/>
      <c r="AC166" s="326"/>
      <c r="AD166" s="326"/>
      <c r="AE166" s="326"/>
      <c r="AF166" s="326"/>
      <c r="AG166" s="326"/>
      <c r="AH166" s="326"/>
      <c r="AI166" s="326"/>
      <c r="AJ166" s="326"/>
      <c r="AK166" s="326"/>
      <c r="AL166" s="326"/>
      <c r="AM166" s="326"/>
      <c r="AN166" s="326"/>
      <c r="AO166" s="326"/>
      <c r="AP166" s="326"/>
      <c r="AQ166" s="326"/>
      <c r="AR166" s="326"/>
      <c r="AS166" s="326"/>
      <c r="AT166" s="326"/>
      <c r="AU166" s="326"/>
      <c r="AV166" s="326"/>
      <c r="AW166" s="326"/>
      <c r="AX166" s="326"/>
      <c r="AY166" s="326"/>
      <c r="AZ166" s="326"/>
      <c r="BA166" s="326"/>
      <c r="BB166" s="326"/>
      <c r="BC166" s="326"/>
      <c r="BD166" s="326"/>
      <c r="BE166" s="326"/>
      <c r="BF166" s="326"/>
      <c r="BG166" s="326"/>
      <c r="BH166" s="326"/>
      <c r="BI166" s="326"/>
      <c r="BJ166" s="326"/>
      <c r="BK166" s="326"/>
      <c r="BL166" s="326"/>
      <c r="BM166" s="326"/>
      <c r="BN166" s="326"/>
      <c r="BO166" s="326"/>
      <c r="BP166" s="326"/>
      <c r="BQ166" s="326"/>
      <c r="BR166" s="326"/>
      <c r="BS166" s="326"/>
      <c r="BT166" s="326"/>
      <c r="BU166" s="326"/>
      <c r="BV166" s="326"/>
      <c r="BW166" s="326"/>
      <c r="BX166" s="326"/>
      <c r="BY166" s="326"/>
      <c r="BZ166" s="326"/>
      <c r="CA166" s="326"/>
      <c r="CB166" s="326"/>
      <c r="CC166" s="326"/>
      <c r="CD166" s="326"/>
      <c r="CE166" s="326"/>
      <c r="CF166" s="326"/>
      <c r="CG166" s="326"/>
      <c r="CH166" s="326"/>
      <c r="CI166" s="326"/>
      <c r="CJ166" s="326"/>
      <c r="CK166" s="326"/>
      <c r="CL166" s="326"/>
      <c r="CM166" s="326"/>
      <c r="CN166" s="326"/>
      <c r="CO166" s="326"/>
      <c r="CP166" s="326"/>
      <c r="CQ166" s="326"/>
      <c r="CR166" s="326"/>
      <c r="CS166" s="326"/>
    </row>
    <row r="167" spans="2:97" s="289" customFormat="1" ht="51" customHeight="1">
      <c r="B167" s="363">
        <v>164</v>
      </c>
      <c r="C167" s="343" t="str">
        <f>IF(B167&lt;=RAROC!$D$20*12,G166,"")</f>
        <v/>
      </c>
      <c r="D167" s="332">
        <f t="shared" si="11"/>
        <v>3.5714285714283771</v>
      </c>
      <c r="E167" s="341">
        <f t="shared" si="9"/>
        <v>1.5023833333333335E-3</v>
      </c>
      <c r="F167" s="331">
        <f t="shared" si="10"/>
        <v>0</v>
      </c>
      <c r="G167" s="364">
        <f t="shared" si="12"/>
        <v>0</v>
      </c>
      <c r="H167" s="292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  <c r="Y167" s="326"/>
      <c r="Z167" s="326"/>
      <c r="AA167" s="326"/>
      <c r="AB167" s="326"/>
      <c r="AC167" s="326"/>
      <c r="AD167" s="326"/>
      <c r="AE167" s="326"/>
      <c r="AF167" s="326"/>
      <c r="AG167" s="326"/>
      <c r="AH167" s="326"/>
      <c r="AI167" s="326"/>
      <c r="AJ167" s="326"/>
      <c r="AK167" s="326"/>
      <c r="AL167" s="326"/>
      <c r="AM167" s="326"/>
      <c r="AN167" s="326"/>
      <c r="AO167" s="326"/>
      <c r="AP167" s="326"/>
      <c r="AQ167" s="326"/>
      <c r="AR167" s="326"/>
      <c r="AS167" s="326"/>
      <c r="AT167" s="326"/>
      <c r="AU167" s="326"/>
      <c r="AV167" s="326"/>
      <c r="AW167" s="326"/>
      <c r="AX167" s="326"/>
      <c r="AY167" s="326"/>
      <c r="AZ167" s="326"/>
      <c r="BA167" s="326"/>
      <c r="BB167" s="326"/>
      <c r="BC167" s="326"/>
      <c r="BD167" s="326"/>
      <c r="BE167" s="326"/>
      <c r="BF167" s="326"/>
      <c r="BG167" s="326"/>
      <c r="BH167" s="326"/>
      <c r="BI167" s="326"/>
      <c r="BJ167" s="326"/>
      <c r="BK167" s="326"/>
      <c r="BL167" s="326"/>
      <c r="BM167" s="326"/>
      <c r="BN167" s="326"/>
      <c r="BO167" s="326"/>
      <c r="BP167" s="326"/>
      <c r="BQ167" s="326"/>
      <c r="BR167" s="326"/>
      <c r="BS167" s="326"/>
      <c r="BT167" s="326"/>
      <c r="BU167" s="326"/>
      <c r="BV167" s="326"/>
      <c r="BW167" s="326"/>
      <c r="BX167" s="326"/>
      <c r="BY167" s="326"/>
      <c r="BZ167" s="326"/>
      <c r="CA167" s="326"/>
      <c r="CB167" s="326"/>
      <c r="CC167" s="326"/>
      <c r="CD167" s="326"/>
      <c r="CE167" s="326"/>
      <c r="CF167" s="326"/>
      <c r="CG167" s="326"/>
      <c r="CH167" s="326"/>
      <c r="CI167" s="326"/>
      <c r="CJ167" s="326"/>
      <c r="CK167" s="326"/>
      <c r="CL167" s="326"/>
      <c r="CM167" s="326"/>
      <c r="CN167" s="326"/>
      <c r="CO167" s="326"/>
      <c r="CP167" s="326"/>
      <c r="CQ167" s="326"/>
      <c r="CR167" s="326"/>
      <c r="CS167" s="326"/>
    </row>
    <row r="168" spans="2:97" s="289" customFormat="1" ht="51" customHeight="1">
      <c r="B168" s="363">
        <v>165</v>
      </c>
      <c r="C168" s="343" t="str">
        <f>IF(B168&lt;=RAROC!$D$20*12,G167,"")</f>
        <v/>
      </c>
      <c r="D168" s="332">
        <f t="shared" si="11"/>
        <v>3.5714285714283771</v>
      </c>
      <c r="E168" s="341">
        <f t="shared" si="9"/>
        <v>1.5023833333333335E-3</v>
      </c>
      <c r="F168" s="331">
        <f t="shared" si="10"/>
        <v>0</v>
      </c>
      <c r="G168" s="364">
        <f t="shared" si="12"/>
        <v>0</v>
      </c>
      <c r="H168" s="292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26"/>
      <c r="Z168" s="326"/>
      <c r="AA168" s="326"/>
      <c r="AB168" s="326"/>
      <c r="AC168" s="326"/>
      <c r="AD168" s="326"/>
      <c r="AE168" s="326"/>
      <c r="AF168" s="326"/>
      <c r="AG168" s="326"/>
      <c r="AH168" s="326"/>
      <c r="AI168" s="326"/>
      <c r="AJ168" s="326"/>
      <c r="AK168" s="326"/>
      <c r="AL168" s="326"/>
      <c r="AM168" s="326"/>
      <c r="AN168" s="326"/>
      <c r="AO168" s="326"/>
      <c r="AP168" s="326"/>
      <c r="AQ168" s="326"/>
      <c r="AR168" s="326"/>
      <c r="AS168" s="326"/>
      <c r="AT168" s="326"/>
      <c r="AU168" s="326"/>
      <c r="AV168" s="326"/>
      <c r="AW168" s="326"/>
      <c r="AX168" s="326"/>
      <c r="AY168" s="326"/>
      <c r="AZ168" s="326"/>
      <c r="BA168" s="326"/>
      <c r="BB168" s="326"/>
      <c r="BC168" s="326"/>
      <c r="BD168" s="326"/>
      <c r="BE168" s="326"/>
      <c r="BF168" s="326"/>
      <c r="BG168" s="326"/>
      <c r="BH168" s="326"/>
      <c r="BI168" s="326"/>
      <c r="BJ168" s="326"/>
      <c r="BK168" s="326"/>
      <c r="BL168" s="326"/>
      <c r="BM168" s="326"/>
      <c r="BN168" s="326"/>
      <c r="BO168" s="326"/>
      <c r="BP168" s="326"/>
      <c r="BQ168" s="326"/>
      <c r="BR168" s="326"/>
      <c r="BS168" s="326"/>
      <c r="BT168" s="326"/>
      <c r="BU168" s="326"/>
      <c r="BV168" s="326"/>
      <c r="BW168" s="326"/>
      <c r="BX168" s="326"/>
      <c r="BY168" s="326"/>
      <c r="BZ168" s="326"/>
      <c r="CA168" s="326"/>
      <c r="CB168" s="326"/>
      <c r="CC168" s="326"/>
      <c r="CD168" s="326"/>
      <c r="CE168" s="326"/>
      <c r="CF168" s="326"/>
      <c r="CG168" s="326"/>
      <c r="CH168" s="326"/>
      <c r="CI168" s="326"/>
      <c r="CJ168" s="326"/>
      <c r="CK168" s="326"/>
      <c r="CL168" s="326"/>
      <c r="CM168" s="326"/>
      <c r="CN168" s="326"/>
      <c r="CO168" s="326"/>
      <c r="CP168" s="326"/>
      <c r="CQ168" s="326"/>
      <c r="CR168" s="326"/>
      <c r="CS168" s="326"/>
    </row>
    <row r="169" spans="2:97" s="289" customFormat="1" ht="51" customHeight="1">
      <c r="B169" s="363">
        <v>166</v>
      </c>
      <c r="C169" s="343" t="str">
        <f>IF(B169&lt;=RAROC!$D$20*12,G168,"")</f>
        <v/>
      </c>
      <c r="D169" s="332">
        <f t="shared" si="11"/>
        <v>3.5714285714283771</v>
      </c>
      <c r="E169" s="341">
        <f t="shared" si="9"/>
        <v>1.5023833333333335E-3</v>
      </c>
      <c r="F169" s="331">
        <f t="shared" si="10"/>
        <v>0</v>
      </c>
      <c r="G169" s="364">
        <f t="shared" si="12"/>
        <v>0</v>
      </c>
      <c r="H169" s="292"/>
      <c r="J169" s="326"/>
      <c r="K169" s="326"/>
      <c r="L169" s="326"/>
      <c r="M169" s="326"/>
      <c r="N169" s="326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  <c r="Y169" s="326"/>
      <c r="Z169" s="326"/>
      <c r="AA169" s="326"/>
      <c r="AB169" s="326"/>
      <c r="AC169" s="326"/>
      <c r="AD169" s="326"/>
      <c r="AE169" s="326"/>
      <c r="AF169" s="326"/>
      <c r="AG169" s="326"/>
      <c r="AH169" s="326"/>
      <c r="AI169" s="326"/>
      <c r="AJ169" s="326"/>
      <c r="AK169" s="326"/>
      <c r="AL169" s="326"/>
      <c r="AM169" s="326"/>
      <c r="AN169" s="326"/>
      <c r="AO169" s="326"/>
      <c r="AP169" s="326"/>
      <c r="AQ169" s="326"/>
      <c r="AR169" s="326"/>
      <c r="AS169" s="326"/>
      <c r="AT169" s="326"/>
      <c r="AU169" s="326"/>
      <c r="AV169" s="326"/>
      <c r="AW169" s="326"/>
      <c r="AX169" s="326"/>
      <c r="AY169" s="326"/>
      <c r="AZ169" s="326"/>
      <c r="BA169" s="326"/>
      <c r="BB169" s="326"/>
      <c r="BC169" s="326"/>
      <c r="BD169" s="326"/>
      <c r="BE169" s="326"/>
      <c r="BF169" s="326"/>
      <c r="BG169" s="326"/>
      <c r="BH169" s="326"/>
      <c r="BI169" s="326"/>
      <c r="BJ169" s="326"/>
      <c r="BK169" s="326"/>
      <c r="BL169" s="326"/>
      <c r="BM169" s="326"/>
      <c r="BN169" s="326"/>
      <c r="BO169" s="326"/>
      <c r="BP169" s="326"/>
      <c r="BQ169" s="326"/>
      <c r="BR169" s="326"/>
      <c r="BS169" s="326"/>
      <c r="BT169" s="326"/>
      <c r="BU169" s="326"/>
      <c r="BV169" s="326"/>
      <c r="BW169" s="326"/>
      <c r="BX169" s="326"/>
      <c r="BY169" s="326"/>
      <c r="BZ169" s="326"/>
      <c r="CA169" s="326"/>
      <c r="CB169" s="326"/>
      <c r="CC169" s="326"/>
      <c r="CD169" s="326"/>
      <c r="CE169" s="326"/>
      <c r="CF169" s="326"/>
      <c r="CG169" s="326"/>
      <c r="CH169" s="326"/>
      <c r="CI169" s="326"/>
      <c r="CJ169" s="326"/>
      <c r="CK169" s="326"/>
      <c r="CL169" s="326"/>
      <c r="CM169" s="326"/>
      <c r="CN169" s="326"/>
      <c r="CO169" s="326"/>
      <c r="CP169" s="326"/>
      <c r="CQ169" s="326"/>
      <c r="CR169" s="326"/>
      <c r="CS169" s="326"/>
    </row>
    <row r="170" spans="2:97" s="289" customFormat="1" ht="51" customHeight="1">
      <c r="B170" s="363">
        <v>167</v>
      </c>
      <c r="C170" s="343" t="str">
        <f>IF(B170&lt;=RAROC!$D$20*12,G169,"")</f>
        <v/>
      </c>
      <c r="D170" s="332">
        <f t="shared" si="11"/>
        <v>3.5714285714283771</v>
      </c>
      <c r="E170" s="341">
        <f t="shared" si="9"/>
        <v>1.5023833333333335E-3</v>
      </c>
      <c r="F170" s="331">
        <f t="shared" si="10"/>
        <v>0</v>
      </c>
      <c r="G170" s="364">
        <f t="shared" si="12"/>
        <v>0</v>
      </c>
      <c r="H170" s="292"/>
      <c r="J170" s="326"/>
      <c r="K170" s="326"/>
      <c r="L170" s="326"/>
      <c r="M170" s="326"/>
      <c r="N170" s="326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  <c r="Y170" s="326"/>
      <c r="Z170" s="326"/>
      <c r="AA170" s="326"/>
      <c r="AB170" s="326"/>
      <c r="AC170" s="326"/>
      <c r="AD170" s="326"/>
      <c r="AE170" s="326"/>
      <c r="AF170" s="326"/>
      <c r="AG170" s="326"/>
      <c r="AH170" s="326"/>
      <c r="AI170" s="326"/>
      <c r="AJ170" s="326"/>
      <c r="AK170" s="326"/>
      <c r="AL170" s="326"/>
      <c r="AM170" s="326"/>
      <c r="AN170" s="326"/>
      <c r="AO170" s="326"/>
      <c r="AP170" s="326"/>
      <c r="AQ170" s="326"/>
      <c r="AR170" s="326"/>
      <c r="AS170" s="326"/>
      <c r="AT170" s="326"/>
      <c r="AU170" s="326"/>
      <c r="AV170" s="326"/>
      <c r="AW170" s="326"/>
      <c r="AX170" s="326"/>
      <c r="AY170" s="326"/>
      <c r="AZ170" s="326"/>
      <c r="BA170" s="326"/>
      <c r="BB170" s="326"/>
      <c r="BC170" s="326"/>
      <c r="BD170" s="326"/>
      <c r="BE170" s="326"/>
      <c r="BF170" s="326"/>
      <c r="BG170" s="326"/>
      <c r="BH170" s="326"/>
      <c r="BI170" s="326"/>
      <c r="BJ170" s="326"/>
      <c r="BK170" s="326"/>
      <c r="BL170" s="326"/>
      <c r="BM170" s="326"/>
      <c r="BN170" s="326"/>
      <c r="BO170" s="326"/>
      <c r="BP170" s="326"/>
      <c r="BQ170" s="326"/>
      <c r="BR170" s="326"/>
      <c r="BS170" s="326"/>
      <c r="BT170" s="326"/>
      <c r="BU170" s="326"/>
      <c r="BV170" s="326"/>
      <c r="BW170" s="326"/>
      <c r="BX170" s="326"/>
      <c r="BY170" s="326"/>
      <c r="BZ170" s="326"/>
      <c r="CA170" s="326"/>
      <c r="CB170" s="326"/>
      <c r="CC170" s="326"/>
      <c r="CD170" s="326"/>
      <c r="CE170" s="326"/>
      <c r="CF170" s="326"/>
      <c r="CG170" s="326"/>
      <c r="CH170" s="326"/>
      <c r="CI170" s="326"/>
      <c r="CJ170" s="326"/>
      <c r="CK170" s="326"/>
      <c r="CL170" s="326"/>
      <c r="CM170" s="326"/>
      <c r="CN170" s="326"/>
      <c r="CO170" s="326"/>
      <c r="CP170" s="326"/>
      <c r="CQ170" s="326"/>
      <c r="CR170" s="326"/>
      <c r="CS170" s="326"/>
    </row>
    <row r="171" spans="2:97" s="325" customFormat="1" ht="51" customHeight="1">
      <c r="B171" s="365">
        <v>168</v>
      </c>
      <c r="C171" s="343" t="str">
        <f>IF(B171&lt;=RAROC!$D$20*12,G170,"")</f>
        <v/>
      </c>
      <c r="D171" s="332">
        <f t="shared" si="11"/>
        <v>3.5714285714283771</v>
      </c>
      <c r="E171" s="341">
        <f t="shared" si="9"/>
        <v>1.5023833333333335E-3</v>
      </c>
      <c r="F171" s="331">
        <f t="shared" si="10"/>
        <v>0</v>
      </c>
      <c r="G171" s="364">
        <f t="shared" si="12"/>
        <v>0</v>
      </c>
      <c r="H171" s="323"/>
      <c r="I171" s="324">
        <f>SUM(F160:F171)</f>
        <v>0</v>
      </c>
      <c r="J171" s="326"/>
      <c r="K171" s="326"/>
      <c r="L171" s="326"/>
      <c r="M171" s="326"/>
      <c r="N171" s="326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  <c r="Y171" s="326"/>
      <c r="Z171" s="326"/>
      <c r="AA171" s="326"/>
      <c r="AB171" s="326"/>
      <c r="AC171" s="326"/>
      <c r="AD171" s="326"/>
      <c r="AE171" s="326"/>
      <c r="AF171" s="326"/>
      <c r="AG171" s="326"/>
      <c r="AH171" s="326"/>
      <c r="AI171" s="326"/>
      <c r="AJ171" s="326"/>
      <c r="AK171" s="326"/>
      <c r="AL171" s="326"/>
      <c r="AM171" s="326"/>
      <c r="AN171" s="326"/>
      <c r="AO171" s="326"/>
      <c r="AP171" s="326"/>
      <c r="AQ171" s="326"/>
      <c r="AR171" s="326"/>
      <c r="AS171" s="326"/>
      <c r="AT171" s="326"/>
      <c r="AU171" s="326"/>
      <c r="AV171" s="326"/>
      <c r="AW171" s="326"/>
      <c r="AX171" s="326"/>
      <c r="AY171" s="326"/>
      <c r="AZ171" s="326"/>
      <c r="BA171" s="326"/>
      <c r="BB171" s="326"/>
      <c r="BC171" s="326"/>
      <c r="BD171" s="326"/>
      <c r="BE171" s="326"/>
      <c r="BF171" s="326"/>
      <c r="BG171" s="326"/>
      <c r="BH171" s="326"/>
      <c r="BI171" s="326"/>
      <c r="BJ171" s="326"/>
      <c r="BK171" s="326"/>
      <c r="BL171" s="326"/>
      <c r="BM171" s="326"/>
      <c r="BN171" s="326"/>
      <c r="BO171" s="326"/>
      <c r="BP171" s="326"/>
      <c r="BQ171" s="326"/>
      <c r="BR171" s="326"/>
      <c r="BS171" s="326"/>
      <c r="BT171" s="326"/>
      <c r="BU171" s="326"/>
      <c r="BV171" s="326"/>
      <c r="BW171" s="326"/>
      <c r="BX171" s="326"/>
      <c r="BY171" s="326"/>
      <c r="BZ171" s="326"/>
      <c r="CA171" s="326"/>
      <c r="CB171" s="326"/>
      <c r="CC171" s="326"/>
      <c r="CD171" s="326"/>
      <c r="CE171" s="326"/>
      <c r="CF171" s="326"/>
      <c r="CG171" s="326"/>
      <c r="CH171" s="326"/>
      <c r="CI171" s="326"/>
      <c r="CJ171" s="326"/>
      <c r="CK171" s="326"/>
      <c r="CL171" s="326"/>
      <c r="CM171" s="326"/>
      <c r="CN171" s="326"/>
      <c r="CO171" s="326"/>
      <c r="CP171" s="326"/>
      <c r="CQ171" s="326"/>
      <c r="CR171" s="326"/>
      <c r="CS171" s="326"/>
    </row>
    <row r="172" spans="2:97" s="289" customFormat="1" ht="51" customHeight="1">
      <c r="B172" s="363">
        <v>169</v>
      </c>
      <c r="C172" s="343" t="str">
        <f>IF(B172&lt;=RAROC!$D$20*12,G171,"")</f>
        <v/>
      </c>
      <c r="D172" s="332">
        <f t="shared" si="11"/>
        <v>3.5714285714283771</v>
      </c>
      <c r="E172" s="341">
        <f t="shared" si="9"/>
        <v>1.5023833333333335E-3</v>
      </c>
      <c r="F172" s="331">
        <f t="shared" si="10"/>
        <v>0</v>
      </c>
      <c r="G172" s="364">
        <f t="shared" si="12"/>
        <v>0</v>
      </c>
      <c r="H172" s="292"/>
      <c r="J172" s="326"/>
      <c r="K172" s="326"/>
      <c r="L172" s="326"/>
      <c r="M172" s="326"/>
      <c r="N172" s="326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  <c r="Y172" s="326"/>
      <c r="Z172" s="326"/>
      <c r="AA172" s="326"/>
      <c r="AB172" s="326"/>
      <c r="AC172" s="326"/>
      <c r="AD172" s="326"/>
      <c r="AE172" s="326"/>
      <c r="AF172" s="326"/>
      <c r="AG172" s="326"/>
      <c r="AH172" s="326"/>
      <c r="AI172" s="326"/>
      <c r="AJ172" s="326"/>
      <c r="AK172" s="326"/>
      <c r="AL172" s="326"/>
      <c r="AM172" s="326"/>
      <c r="AN172" s="326"/>
      <c r="AO172" s="326"/>
      <c r="AP172" s="326"/>
      <c r="AQ172" s="326"/>
      <c r="AR172" s="326"/>
      <c r="AS172" s="326"/>
      <c r="AT172" s="326"/>
      <c r="AU172" s="326"/>
      <c r="AV172" s="326"/>
      <c r="AW172" s="326"/>
      <c r="AX172" s="326"/>
      <c r="AY172" s="326"/>
      <c r="AZ172" s="326"/>
      <c r="BA172" s="326"/>
      <c r="BB172" s="326"/>
      <c r="BC172" s="326"/>
      <c r="BD172" s="326"/>
      <c r="BE172" s="326"/>
      <c r="BF172" s="326"/>
      <c r="BG172" s="326"/>
      <c r="BH172" s="326"/>
      <c r="BI172" s="326"/>
      <c r="BJ172" s="326"/>
      <c r="BK172" s="326"/>
      <c r="BL172" s="326"/>
      <c r="BM172" s="326"/>
      <c r="BN172" s="326"/>
      <c r="BO172" s="326"/>
      <c r="BP172" s="326"/>
      <c r="BQ172" s="326"/>
      <c r="BR172" s="326"/>
      <c r="BS172" s="326"/>
      <c r="BT172" s="326"/>
      <c r="BU172" s="326"/>
      <c r="BV172" s="326"/>
      <c r="BW172" s="326"/>
      <c r="BX172" s="326"/>
      <c r="BY172" s="326"/>
      <c r="BZ172" s="326"/>
      <c r="CA172" s="326"/>
      <c r="CB172" s="326"/>
      <c r="CC172" s="326"/>
      <c r="CD172" s="326"/>
      <c r="CE172" s="326"/>
      <c r="CF172" s="326"/>
      <c r="CG172" s="326"/>
      <c r="CH172" s="326"/>
      <c r="CI172" s="326"/>
      <c r="CJ172" s="326"/>
      <c r="CK172" s="326"/>
      <c r="CL172" s="326"/>
      <c r="CM172" s="326"/>
      <c r="CN172" s="326"/>
      <c r="CO172" s="326"/>
      <c r="CP172" s="326"/>
      <c r="CQ172" s="326"/>
      <c r="CR172" s="326"/>
      <c r="CS172" s="326"/>
    </row>
    <row r="173" spans="2:97" s="289" customFormat="1" ht="51" customHeight="1">
      <c r="B173" s="363">
        <v>170</v>
      </c>
      <c r="C173" s="343" t="str">
        <f>IF(B173&lt;=RAROC!$D$20*12,G172,"")</f>
        <v/>
      </c>
      <c r="D173" s="332">
        <f t="shared" si="11"/>
        <v>3.5714285714283771</v>
      </c>
      <c r="E173" s="341">
        <f t="shared" si="9"/>
        <v>1.5023833333333335E-3</v>
      </c>
      <c r="F173" s="331">
        <f t="shared" si="10"/>
        <v>0</v>
      </c>
      <c r="G173" s="364">
        <f t="shared" si="12"/>
        <v>0</v>
      </c>
      <c r="H173" s="292"/>
      <c r="J173" s="326"/>
      <c r="K173" s="326"/>
      <c r="L173" s="326"/>
      <c r="M173" s="326"/>
      <c r="N173" s="326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  <c r="Y173" s="326"/>
      <c r="Z173" s="326"/>
      <c r="AA173" s="326"/>
      <c r="AB173" s="326"/>
      <c r="AC173" s="326"/>
      <c r="AD173" s="326"/>
      <c r="AE173" s="326"/>
      <c r="AF173" s="326"/>
      <c r="AG173" s="326"/>
      <c r="AH173" s="326"/>
      <c r="AI173" s="326"/>
      <c r="AJ173" s="326"/>
      <c r="AK173" s="326"/>
      <c r="AL173" s="326"/>
      <c r="AM173" s="326"/>
      <c r="AN173" s="326"/>
      <c r="AO173" s="326"/>
      <c r="AP173" s="326"/>
      <c r="AQ173" s="326"/>
      <c r="AR173" s="326"/>
      <c r="AS173" s="326"/>
      <c r="AT173" s="326"/>
      <c r="AU173" s="326"/>
      <c r="AV173" s="326"/>
      <c r="AW173" s="326"/>
      <c r="AX173" s="326"/>
      <c r="AY173" s="326"/>
      <c r="AZ173" s="326"/>
      <c r="BA173" s="326"/>
      <c r="BB173" s="326"/>
      <c r="BC173" s="326"/>
      <c r="BD173" s="326"/>
      <c r="BE173" s="326"/>
      <c r="BF173" s="326"/>
      <c r="BG173" s="326"/>
      <c r="BH173" s="326"/>
      <c r="BI173" s="326"/>
      <c r="BJ173" s="326"/>
      <c r="BK173" s="326"/>
      <c r="BL173" s="326"/>
      <c r="BM173" s="326"/>
      <c r="BN173" s="326"/>
      <c r="BO173" s="326"/>
      <c r="BP173" s="326"/>
      <c r="BQ173" s="326"/>
      <c r="BR173" s="326"/>
      <c r="BS173" s="326"/>
      <c r="BT173" s="326"/>
      <c r="BU173" s="326"/>
      <c r="BV173" s="326"/>
      <c r="BW173" s="326"/>
      <c r="BX173" s="326"/>
      <c r="BY173" s="326"/>
      <c r="BZ173" s="326"/>
      <c r="CA173" s="326"/>
      <c r="CB173" s="326"/>
      <c r="CC173" s="326"/>
      <c r="CD173" s="326"/>
      <c r="CE173" s="326"/>
      <c r="CF173" s="326"/>
      <c r="CG173" s="326"/>
      <c r="CH173" s="326"/>
      <c r="CI173" s="326"/>
      <c r="CJ173" s="326"/>
      <c r="CK173" s="326"/>
      <c r="CL173" s="326"/>
      <c r="CM173" s="326"/>
      <c r="CN173" s="326"/>
      <c r="CO173" s="326"/>
      <c r="CP173" s="326"/>
      <c r="CQ173" s="326"/>
      <c r="CR173" s="326"/>
      <c r="CS173" s="326"/>
    </row>
    <row r="174" spans="2:97" s="289" customFormat="1" ht="51" customHeight="1">
      <c r="B174" s="363">
        <v>171</v>
      </c>
      <c r="C174" s="343" t="str">
        <f>IF(B174&lt;=RAROC!$D$20*12,G173,"")</f>
        <v/>
      </c>
      <c r="D174" s="332">
        <f t="shared" si="11"/>
        <v>3.5714285714283771</v>
      </c>
      <c r="E174" s="341">
        <f t="shared" si="9"/>
        <v>1.5023833333333335E-3</v>
      </c>
      <c r="F174" s="331">
        <f t="shared" si="10"/>
        <v>0</v>
      </c>
      <c r="G174" s="364">
        <f t="shared" si="12"/>
        <v>0</v>
      </c>
      <c r="H174" s="292"/>
      <c r="J174" s="326"/>
      <c r="K174" s="326"/>
      <c r="L174" s="326"/>
      <c r="M174" s="326"/>
      <c r="N174" s="326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  <c r="Y174" s="326"/>
      <c r="Z174" s="326"/>
      <c r="AA174" s="326"/>
      <c r="AB174" s="326"/>
      <c r="AC174" s="326"/>
      <c r="AD174" s="326"/>
      <c r="AE174" s="326"/>
      <c r="AF174" s="326"/>
      <c r="AG174" s="326"/>
      <c r="AH174" s="326"/>
      <c r="AI174" s="326"/>
      <c r="AJ174" s="326"/>
      <c r="AK174" s="326"/>
      <c r="AL174" s="326"/>
      <c r="AM174" s="326"/>
      <c r="AN174" s="326"/>
      <c r="AO174" s="326"/>
      <c r="AP174" s="326"/>
      <c r="AQ174" s="326"/>
      <c r="AR174" s="326"/>
      <c r="AS174" s="326"/>
      <c r="AT174" s="326"/>
      <c r="AU174" s="326"/>
      <c r="AV174" s="326"/>
      <c r="AW174" s="326"/>
      <c r="AX174" s="326"/>
      <c r="AY174" s="326"/>
      <c r="AZ174" s="326"/>
      <c r="BA174" s="326"/>
      <c r="BB174" s="326"/>
      <c r="BC174" s="326"/>
      <c r="BD174" s="326"/>
      <c r="BE174" s="326"/>
      <c r="BF174" s="326"/>
      <c r="BG174" s="326"/>
      <c r="BH174" s="326"/>
      <c r="BI174" s="326"/>
      <c r="BJ174" s="326"/>
      <c r="BK174" s="326"/>
      <c r="BL174" s="326"/>
      <c r="BM174" s="326"/>
      <c r="BN174" s="326"/>
      <c r="BO174" s="326"/>
      <c r="BP174" s="326"/>
      <c r="BQ174" s="326"/>
      <c r="BR174" s="326"/>
      <c r="BS174" s="326"/>
      <c r="BT174" s="326"/>
      <c r="BU174" s="326"/>
      <c r="BV174" s="326"/>
      <c r="BW174" s="326"/>
      <c r="BX174" s="326"/>
      <c r="BY174" s="326"/>
      <c r="BZ174" s="326"/>
      <c r="CA174" s="326"/>
      <c r="CB174" s="326"/>
      <c r="CC174" s="326"/>
      <c r="CD174" s="326"/>
      <c r="CE174" s="326"/>
      <c r="CF174" s="326"/>
      <c r="CG174" s="326"/>
      <c r="CH174" s="326"/>
      <c r="CI174" s="326"/>
      <c r="CJ174" s="326"/>
      <c r="CK174" s="326"/>
      <c r="CL174" s="326"/>
      <c r="CM174" s="326"/>
      <c r="CN174" s="326"/>
      <c r="CO174" s="326"/>
      <c r="CP174" s="326"/>
      <c r="CQ174" s="326"/>
      <c r="CR174" s="326"/>
      <c r="CS174" s="326"/>
    </row>
    <row r="175" spans="2:97" s="289" customFormat="1" ht="51" customHeight="1">
      <c r="B175" s="363">
        <v>172</v>
      </c>
      <c r="C175" s="343" t="str">
        <f>IF(B175&lt;=RAROC!$D$20*12,G174,"")</f>
        <v/>
      </c>
      <c r="D175" s="332">
        <f t="shared" si="11"/>
        <v>3.5714285714283771</v>
      </c>
      <c r="E175" s="341">
        <f t="shared" si="9"/>
        <v>1.5023833333333335E-3</v>
      </c>
      <c r="F175" s="331">
        <f t="shared" si="10"/>
        <v>0</v>
      </c>
      <c r="G175" s="364">
        <f t="shared" si="12"/>
        <v>0</v>
      </c>
      <c r="H175" s="292"/>
      <c r="J175" s="326"/>
      <c r="K175" s="326"/>
      <c r="L175" s="326"/>
      <c r="M175" s="326"/>
      <c r="N175" s="326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  <c r="Y175" s="326"/>
      <c r="Z175" s="326"/>
      <c r="AA175" s="326"/>
      <c r="AB175" s="326"/>
      <c r="AC175" s="326"/>
      <c r="AD175" s="326"/>
      <c r="AE175" s="326"/>
      <c r="AF175" s="326"/>
      <c r="AG175" s="326"/>
      <c r="AH175" s="326"/>
      <c r="AI175" s="326"/>
      <c r="AJ175" s="326"/>
      <c r="AK175" s="326"/>
      <c r="AL175" s="326"/>
      <c r="AM175" s="326"/>
      <c r="AN175" s="326"/>
      <c r="AO175" s="326"/>
      <c r="AP175" s="326"/>
      <c r="AQ175" s="326"/>
      <c r="AR175" s="326"/>
      <c r="AS175" s="326"/>
      <c r="AT175" s="326"/>
      <c r="AU175" s="326"/>
      <c r="AV175" s="326"/>
      <c r="AW175" s="326"/>
      <c r="AX175" s="326"/>
      <c r="AY175" s="326"/>
      <c r="AZ175" s="326"/>
      <c r="BA175" s="326"/>
      <c r="BB175" s="326"/>
      <c r="BC175" s="326"/>
      <c r="BD175" s="326"/>
      <c r="BE175" s="326"/>
      <c r="BF175" s="326"/>
      <c r="BG175" s="326"/>
      <c r="BH175" s="326"/>
      <c r="BI175" s="326"/>
      <c r="BJ175" s="326"/>
      <c r="BK175" s="326"/>
      <c r="BL175" s="326"/>
      <c r="BM175" s="326"/>
      <c r="BN175" s="326"/>
      <c r="BO175" s="326"/>
      <c r="BP175" s="326"/>
      <c r="BQ175" s="326"/>
      <c r="BR175" s="326"/>
      <c r="BS175" s="326"/>
      <c r="BT175" s="326"/>
      <c r="BU175" s="326"/>
      <c r="BV175" s="326"/>
      <c r="BW175" s="326"/>
      <c r="BX175" s="326"/>
      <c r="BY175" s="326"/>
      <c r="BZ175" s="326"/>
      <c r="CA175" s="326"/>
      <c r="CB175" s="326"/>
      <c r="CC175" s="326"/>
      <c r="CD175" s="326"/>
      <c r="CE175" s="326"/>
      <c r="CF175" s="326"/>
      <c r="CG175" s="326"/>
      <c r="CH175" s="326"/>
      <c r="CI175" s="326"/>
      <c r="CJ175" s="326"/>
      <c r="CK175" s="326"/>
      <c r="CL175" s="326"/>
      <c r="CM175" s="326"/>
      <c r="CN175" s="326"/>
      <c r="CO175" s="326"/>
      <c r="CP175" s="326"/>
      <c r="CQ175" s="326"/>
      <c r="CR175" s="326"/>
      <c r="CS175" s="326"/>
    </row>
    <row r="176" spans="2:97" s="289" customFormat="1" ht="51" customHeight="1">
      <c r="B176" s="363">
        <v>173</v>
      </c>
      <c r="C176" s="343" t="str">
        <f>IF(B176&lt;=RAROC!$D$20*12,G175,"")</f>
        <v/>
      </c>
      <c r="D176" s="332">
        <f t="shared" si="11"/>
        <v>3.5714285714283771</v>
      </c>
      <c r="E176" s="341">
        <f t="shared" si="9"/>
        <v>1.5023833333333335E-3</v>
      </c>
      <c r="F176" s="331">
        <f t="shared" si="10"/>
        <v>0</v>
      </c>
      <c r="G176" s="364">
        <f t="shared" si="12"/>
        <v>0</v>
      </c>
      <c r="H176" s="292"/>
      <c r="J176" s="326"/>
      <c r="K176" s="326"/>
      <c r="L176" s="326"/>
      <c r="M176" s="326"/>
      <c r="N176" s="326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  <c r="Y176" s="326"/>
      <c r="Z176" s="326"/>
      <c r="AA176" s="326"/>
      <c r="AB176" s="326"/>
      <c r="AC176" s="326"/>
      <c r="AD176" s="326"/>
      <c r="AE176" s="326"/>
      <c r="AF176" s="326"/>
      <c r="AG176" s="326"/>
      <c r="AH176" s="326"/>
      <c r="AI176" s="326"/>
      <c r="AJ176" s="326"/>
      <c r="AK176" s="326"/>
      <c r="AL176" s="326"/>
      <c r="AM176" s="326"/>
      <c r="AN176" s="326"/>
      <c r="AO176" s="326"/>
      <c r="AP176" s="326"/>
      <c r="AQ176" s="326"/>
      <c r="AR176" s="326"/>
      <c r="AS176" s="326"/>
      <c r="AT176" s="326"/>
      <c r="AU176" s="326"/>
      <c r="AV176" s="326"/>
      <c r="AW176" s="326"/>
      <c r="AX176" s="326"/>
      <c r="AY176" s="326"/>
      <c r="AZ176" s="326"/>
      <c r="BA176" s="326"/>
      <c r="BB176" s="326"/>
      <c r="BC176" s="326"/>
      <c r="BD176" s="326"/>
      <c r="BE176" s="326"/>
      <c r="BF176" s="326"/>
      <c r="BG176" s="326"/>
      <c r="BH176" s="326"/>
      <c r="BI176" s="326"/>
      <c r="BJ176" s="326"/>
      <c r="BK176" s="326"/>
      <c r="BL176" s="326"/>
      <c r="BM176" s="326"/>
      <c r="BN176" s="326"/>
      <c r="BO176" s="326"/>
      <c r="BP176" s="326"/>
      <c r="BQ176" s="326"/>
      <c r="BR176" s="326"/>
      <c r="BS176" s="326"/>
      <c r="BT176" s="326"/>
      <c r="BU176" s="326"/>
      <c r="BV176" s="326"/>
      <c r="BW176" s="326"/>
      <c r="BX176" s="326"/>
      <c r="BY176" s="326"/>
      <c r="BZ176" s="326"/>
      <c r="CA176" s="326"/>
      <c r="CB176" s="326"/>
      <c r="CC176" s="326"/>
      <c r="CD176" s="326"/>
      <c r="CE176" s="326"/>
      <c r="CF176" s="326"/>
      <c r="CG176" s="326"/>
      <c r="CH176" s="326"/>
      <c r="CI176" s="326"/>
      <c r="CJ176" s="326"/>
      <c r="CK176" s="326"/>
      <c r="CL176" s="326"/>
      <c r="CM176" s="326"/>
      <c r="CN176" s="326"/>
      <c r="CO176" s="326"/>
      <c r="CP176" s="326"/>
      <c r="CQ176" s="326"/>
      <c r="CR176" s="326"/>
      <c r="CS176" s="326"/>
    </row>
    <row r="177" spans="2:97" s="289" customFormat="1" ht="51" customHeight="1">
      <c r="B177" s="363">
        <v>174</v>
      </c>
      <c r="C177" s="343" t="str">
        <f>IF(B177&lt;=RAROC!$D$20*12,G176,"")</f>
        <v/>
      </c>
      <c r="D177" s="332">
        <f t="shared" si="11"/>
        <v>3.5714285714283771</v>
      </c>
      <c r="E177" s="341">
        <f t="shared" si="9"/>
        <v>1.5023833333333335E-3</v>
      </c>
      <c r="F177" s="331">
        <f t="shared" si="10"/>
        <v>0</v>
      </c>
      <c r="G177" s="364">
        <f t="shared" si="12"/>
        <v>0</v>
      </c>
      <c r="H177" s="292"/>
      <c r="J177" s="326"/>
      <c r="K177" s="326"/>
      <c r="L177" s="326"/>
      <c r="M177" s="326"/>
      <c r="N177" s="326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  <c r="Y177" s="326"/>
      <c r="Z177" s="326"/>
      <c r="AA177" s="326"/>
      <c r="AB177" s="326"/>
      <c r="AC177" s="326"/>
      <c r="AD177" s="326"/>
      <c r="AE177" s="326"/>
      <c r="AF177" s="326"/>
      <c r="AG177" s="326"/>
      <c r="AH177" s="326"/>
      <c r="AI177" s="326"/>
      <c r="AJ177" s="326"/>
      <c r="AK177" s="326"/>
      <c r="AL177" s="326"/>
      <c r="AM177" s="326"/>
      <c r="AN177" s="326"/>
      <c r="AO177" s="326"/>
      <c r="AP177" s="326"/>
      <c r="AQ177" s="326"/>
      <c r="AR177" s="326"/>
      <c r="AS177" s="326"/>
      <c r="AT177" s="326"/>
      <c r="AU177" s="326"/>
      <c r="AV177" s="326"/>
      <c r="AW177" s="326"/>
      <c r="AX177" s="326"/>
      <c r="AY177" s="326"/>
      <c r="AZ177" s="326"/>
      <c r="BA177" s="326"/>
      <c r="BB177" s="326"/>
      <c r="BC177" s="326"/>
      <c r="BD177" s="326"/>
      <c r="BE177" s="326"/>
      <c r="BF177" s="326"/>
      <c r="BG177" s="326"/>
      <c r="BH177" s="326"/>
      <c r="BI177" s="326"/>
      <c r="BJ177" s="326"/>
      <c r="BK177" s="326"/>
      <c r="BL177" s="326"/>
      <c r="BM177" s="326"/>
      <c r="BN177" s="326"/>
      <c r="BO177" s="326"/>
      <c r="BP177" s="326"/>
      <c r="BQ177" s="326"/>
      <c r="BR177" s="326"/>
      <c r="BS177" s="326"/>
      <c r="BT177" s="326"/>
      <c r="BU177" s="326"/>
      <c r="BV177" s="326"/>
      <c r="BW177" s="326"/>
      <c r="BX177" s="326"/>
      <c r="BY177" s="326"/>
      <c r="BZ177" s="326"/>
      <c r="CA177" s="326"/>
      <c r="CB177" s="326"/>
      <c r="CC177" s="326"/>
      <c r="CD177" s="326"/>
      <c r="CE177" s="326"/>
      <c r="CF177" s="326"/>
      <c r="CG177" s="326"/>
      <c r="CH177" s="326"/>
      <c r="CI177" s="326"/>
      <c r="CJ177" s="326"/>
      <c r="CK177" s="326"/>
      <c r="CL177" s="326"/>
      <c r="CM177" s="326"/>
      <c r="CN177" s="326"/>
      <c r="CO177" s="326"/>
      <c r="CP177" s="326"/>
      <c r="CQ177" s="326"/>
      <c r="CR177" s="326"/>
      <c r="CS177" s="326"/>
    </row>
    <row r="178" spans="2:97" s="289" customFormat="1" ht="51" customHeight="1">
      <c r="B178" s="363">
        <v>175</v>
      </c>
      <c r="C178" s="343" t="str">
        <f>IF(B178&lt;=RAROC!$D$20*12,G177,"")</f>
        <v/>
      </c>
      <c r="D178" s="332">
        <f t="shared" si="11"/>
        <v>3.5714285714283771</v>
      </c>
      <c r="E178" s="341">
        <f t="shared" si="9"/>
        <v>1.5023833333333335E-3</v>
      </c>
      <c r="F178" s="331">
        <f t="shared" si="10"/>
        <v>0</v>
      </c>
      <c r="G178" s="364">
        <f t="shared" si="12"/>
        <v>0</v>
      </c>
      <c r="H178" s="292"/>
      <c r="J178" s="326"/>
      <c r="K178" s="326"/>
      <c r="L178" s="326"/>
      <c r="M178" s="326"/>
      <c r="N178" s="326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  <c r="Y178" s="326"/>
      <c r="Z178" s="326"/>
      <c r="AA178" s="326"/>
      <c r="AB178" s="326"/>
      <c r="AC178" s="326"/>
      <c r="AD178" s="326"/>
      <c r="AE178" s="326"/>
      <c r="AF178" s="326"/>
      <c r="AG178" s="326"/>
      <c r="AH178" s="326"/>
      <c r="AI178" s="326"/>
      <c r="AJ178" s="326"/>
      <c r="AK178" s="326"/>
      <c r="AL178" s="326"/>
      <c r="AM178" s="326"/>
      <c r="AN178" s="326"/>
      <c r="AO178" s="326"/>
      <c r="AP178" s="326"/>
      <c r="AQ178" s="326"/>
      <c r="AR178" s="326"/>
      <c r="AS178" s="326"/>
      <c r="AT178" s="326"/>
      <c r="AU178" s="326"/>
      <c r="AV178" s="326"/>
      <c r="AW178" s="326"/>
      <c r="AX178" s="326"/>
      <c r="AY178" s="326"/>
      <c r="AZ178" s="326"/>
      <c r="BA178" s="326"/>
      <c r="BB178" s="326"/>
      <c r="BC178" s="326"/>
      <c r="BD178" s="326"/>
      <c r="BE178" s="326"/>
      <c r="BF178" s="326"/>
      <c r="BG178" s="326"/>
      <c r="BH178" s="326"/>
      <c r="BI178" s="326"/>
      <c r="BJ178" s="326"/>
      <c r="BK178" s="326"/>
      <c r="BL178" s="326"/>
      <c r="BM178" s="326"/>
      <c r="BN178" s="326"/>
      <c r="BO178" s="326"/>
      <c r="BP178" s="326"/>
      <c r="BQ178" s="326"/>
      <c r="BR178" s="326"/>
      <c r="BS178" s="326"/>
      <c r="BT178" s="326"/>
      <c r="BU178" s="326"/>
      <c r="BV178" s="326"/>
      <c r="BW178" s="326"/>
      <c r="BX178" s="326"/>
      <c r="BY178" s="326"/>
      <c r="BZ178" s="326"/>
      <c r="CA178" s="326"/>
      <c r="CB178" s="326"/>
      <c r="CC178" s="326"/>
      <c r="CD178" s="326"/>
      <c r="CE178" s="326"/>
      <c r="CF178" s="326"/>
      <c r="CG178" s="326"/>
      <c r="CH178" s="326"/>
      <c r="CI178" s="326"/>
      <c r="CJ178" s="326"/>
      <c r="CK178" s="326"/>
      <c r="CL178" s="326"/>
      <c r="CM178" s="326"/>
      <c r="CN178" s="326"/>
      <c r="CO178" s="326"/>
      <c r="CP178" s="326"/>
      <c r="CQ178" s="326"/>
      <c r="CR178" s="326"/>
      <c r="CS178" s="326"/>
    </row>
    <row r="179" spans="2:97" s="289" customFormat="1" ht="51" customHeight="1">
      <c r="B179" s="363">
        <v>176</v>
      </c>
      <c r="C179" s="343" t="str">
        <f>IF(B179&lt;=RAROC!$D$20*12,G178,"")</f>
        <v/>
      </c>
      <c r="D179" s="332">
        <f t="shared" si="11"/>
        <v>3.5714285714283771</v>
      </c>
      <c r="E179" s="341">
        <f t="shared" si="9"/>
        <v>1.5023833333333335E-3</v>
      </c>
      <c r="F179" s="331">
        <f t="shared" si="10"/>
        <v>0</v>
      </c>
      <c r="G179" s="364">
        <f t="shared" si="12"/>
        <v>0</v>
      </c>
      <c r="H179" s="292"/>
      <c r="J179" s="326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  <c r="Y179" s="326"/>
      <c r="Z179" s="326"/>
      <c r="AA179" s="326"/>
      <c r="AB179" s="326"/>
      <c r="AC179" s="326"/>
      <c r="AD179" s="326"/>
      <c r="AE179" s="326"/>
      <c r="AF179" s="326"/>
      <c r="AG179" s="326"/>
      <c r="AH179" s="326"/>
      <c r="AI179" s="326"/>
      <c r="AJ179" s="326"/>
      <c r="AK179" s="326"/>
      <c r="AL179" s="326"/>
      <c r="AM179" s="326"/>
      <c r="AN179" s="326"/>
      <c r="AO179" s="326"/>
      <c r="AP179" s="326"/>
      <c r="AQ179" s="326"/>
      <c r="AR179" s="326"/>
      <c r="AS179" s="326"/>
      <c r="AT179" s="326"/>
      <c r="AU179" s="326"/>
      <c r="AV179" s="326"/>
      <c r="AW179" s="326"/>
      <c r="AX179" s="326"/>
      <c r="AY179" s="326"/>
      <c r="AZ179" s="326"/>
      <c r="BA179" s="326"/>
      <c r="BB179" s="326"/>
      <c r="BC179" s="326"/>
      <c r="BD179" s="326"/>
      <c r="BE179" s="326"/>
      <c r="BF179" s="326"/>
      <c r="BG179" s="326"/>
      <c r="BH179" s="326"/>
      <c r="BI179" s="326"/>
      <c r="BJ179" s="326"/>
      <c r="BK179" s="326"/>
      <c r="BL179" s="326"/>
      <c r="BM179" s="326"/>
      <c r="BN179" s="326"/>
      <c r="BO179" s="326"/>
      <c r="BP179" s="326"/>
      <c r="BQ179" s="326"/>
      <c r="BR179" s="326"/>
      <c r="BS179" s="326"/>
      <c r="BT179" s="326"/>
      <c r="BU179" s="326"/>
      <c r="BV179" s="326"/>
      <c r="BW179" s="326"/>
      <c r="BX179" s="326"/>
      <c r="BY179" s="326"/>
      <c r="BZ179" s="326"/>
      <c r="CA179" s="326"/>
      <c r="CB179" s="326"/>
      <c r="CC179" s="326"/>
      <c r="CD179" s="326"/>
      <c r="CE179" s="326"/>
      <c r="CF179" s="326"/>
      <c r="CG179" s="326"/>
      <c r="CH179" s="326"/>
      <c r="CI179" s="326"/>
      <c r="CJ179" s="326"/>
      <c r="CK179" s="326"/>
      <c r="CL179" s="326"/>
      <c r="CM179" s="326"/>
      <c r="CN179" s="326"/>
      <c r="CO179" s="326"/>
      <c r="CP179" s="326"/>
      <c r="CQ179" s="326"/>
      <c r="CR179" s="326"/>
      <c r="CS179" s="326"/>
    </row>
    <row r="180" spans="2:97" s="289" customFormat="1" ht="51" customHeight="1">
      <c r="B180" s="363">
        <v>177</v>
      </c>
      <c r="C180" s="343" t="str">
        <f>IF(B180&lt;=RAROC!$D$20*12,G179,"")</f>
        <v/>
      </c>
      <c r="D180" s="332">
        <f t="shared" si="11"/>
        <v>3.5714285714283771</v>
      </c>
      <c r="E180" s="341">
        <f t="shared" si="9"/>
        <v>1.5023833333333335E-3</v>
      </c>
      <c r="F180" s="331">
        <f t="shared" si="10"/>
        <v>0</v>
      </c>
      <c r="G180" s="364">
        <f t="shared" si="12"/>
        <v>0</v>
      </c>
      <c r="H180" s="292"/>
      <c r="J180" s="326"/>
      <c r="K180" s="326"/>
      <c r="L180" s="326"/>
      <c r="M180" s="326"/>
      <c r="N180" s="326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  <c r="Y180" s="326"/>
      <c r="Z180" s="326"/>
      <c r="AA180" s="326"/>
      <c r="AB180" s="326"/>
      <c r="AC180" s="326"/>
      <c r="AD180" s="326"/>
      <c r="AE180" s="326"/>
      <c r="AF180" s="326"/>
      <c r="AG180" s="326"/>
      <c r="AH180" s="326"/>
      <c r="AI180" s="326"/>
      <c r="AJ180" s="326"/>
      <c r="AK180" s="326"/>
      <c r="AL180" s="326"/>
      <c r="AM180" s="326"/>
      <c r="AN180" s="326"/>
      <c r="AO180" s="326"/>
      <c r="AP180" s="326"/>
      <c r="AQ180" s="326"/>
      <c r="AR180" s="326"/>
      <c r="AS180" s="326"/>
      <c r="AT180" s="326"/>
      <c r="AU180" s="326"/>
      <c r="AV180" s="326"/>
      <c r="AW180" s="326"/>
      <c r="AX180" s="326"/>
      <c r="AY180" s="326"/>
      <c r="AZ180" s="326"/>
      <c r="BA180" s="326"/>
      <c r="BB180" s="326"/>
      <c r="BC180" s="326"/>
      <c r="BD180" s="326"/>
      <c r="BE180" s="326"/>
      <c r="BF180" s="326"/>
      <c r="BG180" s="326"/>
      <c r="BH180" s="326"/>
      <c r="BI180" s="326"/>
      <c r="BJ180" s="326"/>
      <c r="BK180" s="326"/>
      <c r="BL180" s="326"/>
      <c r="BM180" s="326"/>
      <c r="BN180" s="326"/>
      <c r="BO180" s="326"/>
      <c r="BP180" s="326"/>
      <c r="BQ180" s="326"/>
      <c r="BR180" s="326"/>
      <c r="BS180" s="326"/>
      <c r="BT180" s="326"/>
      <c r="BU180" s="326"/>
      <c r="BV180" s="326"/>
      <c r="BW180" s="326"/>
      <c r="BX180" s="326"/>
      <c r="BY180" s="326"/>
      <c r="BZ180" s="326"/>
      <c r="CA180" s="326"/>
      <c r="CB180" s="326"/>
      <c r="CC180" s="326"/>
      <c r="CD180" s="326"/>
      <c r="CE180" s="326"/>
      <c r="CF180" s="326"/>
      <c r="CG180" s="326"/>
      <c r="CH180" s="326"/>
      <c r="CI180" s="326"/>
      <c r="CJ180" s="326"/>
      <c r="CK180" s="326"/>
      <c r="CL180" s="326"/>
      <c r="CM180" s="326"/>
      <c r="CN180" s="326"/>
      <c r="CO180" s="326"/>
      <c r="CP180" s="326"/>
      <c r="CQ180" s="326"/>
      <c r="CR180" s="326"/>
      <c r="CS180" s="326"/>
    </row>
    <row r="181" spans="2:97" s="289" customFormat="1" ht="51" customHeight="1">
      <c r="B181" s="363">
        <v>178</v>
      </c>
      <c r="C181" s="343" t="str">
        <f>IF(B181&lt;=RAROC!$D$20*12,G180,"")</f>
        <v/>
      </c>
      <c r="D181" s="332">
        <f t="shared" si="11"/>
        <v>3.5714285714283771</v>
      </c>
      <c r="E181" s="341">
        <f t="shared" si="9"/>
        <v>1.5023833333333335E-3</v>
      </c>
      <c r="F181" s="331">
        <f t="shared" si="10"/>
        <v>0</v>
      </c>
      <c r="G181" s="364">
        <f t="shared" si="12"/>
        <v>0</v>
      </c>
      <c r="H181" s="292"/>
      <c r="J181" s="326"/>
      <c r="K181" s="326"/>
      <c r="L181" s="326"/>
      <c r="M181" s="326"/>
      <c r="N181" s="326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  <c r="Y181" s="326"/>
      <c r="Z181" s="326"/>
      <c r="AA181" s="326"/>
      <c r="AB181" s="326"/>
      <c r="AC181" s="326"/>
      <c r="AD181" s="326"/>
      <c r="AE181" s="326"/>
      <c r="AF181" s="326"/>
      <c r="AG181" s="326"/>
      <c r="AH181" s="326"/>
      <c r="AI181" s="326"/>
      <c r="AJ181" s="326"/>
      <c r="AK181" s="326"/>
      <c r="AL181" s="326"/>
      <c r="AM181" s="326"/>
      <c r="AN181" s="326"/>
      <c r="AO181" s="326"/>
      <c r="AP181" s="326"/>
      <c r="AQ181" s="326"/>
      <c r="AR181" s="326"/>
      <c r="AS181" s="326"/>
      <c r="AT181" s="326"/>
      <c r="AU181" s="326"/>
      <c r="AV181" s="326"/>
      <c r="AW181" s="326"/>
      <c r="AX181" s="326"/>
      <c r="AY181" s="326"/>
      <c r="AZ181" s="326"/>
      <c r="BA181" s="326"/>
      <c r="BB181" s="326"/>
      <c r="BC181" s="326"/>
      <c r="BD181" s="326"/>
      <c r="BE181" s="326"/>
      <c r="BF181" s="326"/>
      <c r="BG181" s="326"/>
      <c r="BH181" s="326"/>
      <c r="BI181" s="326"/>
      <c r="BJ181" s="326"/>
      <c r="BK181" s="326"/>
      <c r="BL181" s="326"/>
      <c r="BM181" s="326"/>
      <c r="BN181" s="326"/>
      <c r="BO181" s="326"/>
      <c r="BP181" s="326"/>
      <c r="BQ181" s="326"/>
      <c r="BR181" s="326"/>
      <c r="BS181" s="326"/>
      <c r="BT181" s="326"/>
      <c r="BU181" s="326"/>
      <c r="BV181" s="326"/>
      <c r="BW181" s="326"/>
      <c r="BX181" s="326"/>
      <c r="BY181" s="326"/>
      <c r="BZ181" s="326"/>
      <c r="CA181" s="326"/>
      <c r="CB181" s="326"/>
      <c r="CC181" s="326"/>
      <c r="CD181" s="326"/>
      <c r="CE181" s="326"/>
      <c r="CF181" s="326"/>
      <c r="CG181" s="326"/>
      <c r="CH181" s="326"/>
      <c r="CI181" s="326"/>
      <c r="CJ181" s="326"/>
      <c r="CK181" s="326"/>
      <c r="CL181" s="326"/>
      <c r="CM181" s="326"/>
      <c r="CN181" s="326"/>
      <c r="CO181" s="326"/>
      <c r="CP181" s="326"/>
      <c r="CQ181" s="326"/>
      <c r="CR181" s="326"/>
      <c r="CS181" s="326"/>
    </row>
    <row r="182" spans="2:97" s="289" customFormat="1" ht="51" customHeight="1">
      <c r="B182" s="363">
        <v>179</v>
      </c>
      <c r="C182" s="343" t="str">
        <f>IF(B182&lt;=RAROC!$D$20*12,G181,"")</f>
        <v/>
      </c>
      <c r="D182" s="332">
        <f t="shared" si="11"/>
        <v>3.5714285714283771</v>
      </c>
      <c r="E182" s="341">
        <f t="shared" si="9"/>
        <v>1.5023833333333335E-3</v>
      </c>
      <c r="F182" s="331">
        <f t="shared" si="10"/>
        <v>0</v>
      </c>
      <c r="G182" s="364">
        <f t="shared" si="12"/>
        <v>0</v>
      </c>
      <c r="H182" s="292"/>
      <c r="J182" s="326"/>
      <c r="K182" s="326"/>
      <c r="L182" s="326"/>
      <c r="M182" s="326"/>
      <c r="N182" s="326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  <c r="Y182" s="326"/>
      <c r="Z182" s="326"/>
      <c r="AA182" s="326"/>
      <c r="AB182" s="326"/>
      <c r="AC182" s="326"/>
      <c r="AD182" s="326"/>
      <c r="AE182" s="326"/>
      <c r="AF182" s="326"/>
      <c r="AG182" s="326"/>
      <c r="AH182" s="326"/>
      <c r="AI182" s="326"/>
      <c r="AJ182" s="326"/>
      <c r="AK182" s="326"/>
      <c r="AL182" s="326"/>
      <c r="AM182" s="326"/>
      <c r="AN182" s="326"/>
      <c r="AO182" s="326"/>
      <c r="AP182" s="326"/>
      <c r="AQ182" s="326"/>
      <c r="AR182" s="326"/>
      <c r="AS182" s="326"/>
      <c r="AT182" s="326"/>
      <c r="AU182" s="326"/>
      <c r="AV182" s="326"/>
      <c r="AW182" s="326"/>
      <c r="AX182" s="326"/>
      <c r="AY182" s="326"/>
      <c r="AZ182" s="326"/>
      <c r="BA182" s="326"/>
      <c r="BB182" s="326"/>
      <c r="BC182" s="326"/>
      <c r="BD182" s="326"/>
      <c r="BE182" s="326"/>
      <c r="BF182" s="326"/>
      <c r="BG182" s="326"/>
      <c r="BH182" s="326"/>
      <c r="BI182" s="326"/>
      <c r="BJ182" s="326"/>
      <c r="BK182" s="326"/>
      <c r="BL182" s="326"/>
      <c r="BM182" s="326"/>
      <c r="BN182" s="326"/>
      <c r="BO182" s="326"/>
      <c r="BP182" s="326"/>
      <c r="BQ182" s="326"/>
      <c r="BR182" s="326"/>
      <c r="BS182" s="326"/>
      <c r="BT182" s="326"/>
      <c r="BU182" s="326"/>
      <c r="BV182" s="326"/>
      <c r="BW182" s="326"/>
      <c r="BX182" s="326"/>
      <c r="BY182" s="326"/>
      <c r="BZ182" s="326"/>
      <c r="CA182" s="326"/>
      <c r="CB182" s="326"/>
      <c r="CC182" s="326"/>
      <c r="CD182" s="326"/>
      <c r="CE182" s="326"/>
      <c r="CF182" s="326"/>
      <c r="CG182" s="326"/>
      <c r="CH182" s="326"/>
      <c r="CI182" s="326"/>
      <c r="CJ182" s="326"/>
      <c r="CK182" s="326"/>
      <c r="CL182" s="326"/>
      <c r="CM182" s="326"/>
      <c r="CN182" s="326"/>
      <c r="CO182" s="326"/>
      <c r="CP182" s="326"/>
      <c r="CQ182" s="326"/>
      <c r="CR182" s="326"/>
      <c r="CS182" s="326"/>
    </row>
    <row r="183" spans="2:97" s="325" customFormat="1" ht="51" customHeight="1">
      <c r="B183" s="365">
        <v>180</v>
      </c>
      <c r="C183" s="343" t="str">
        <f>IF(B183&lt;=RAROC!$D$20*12,G182,"")</f>
        <v/>
      </c>
      <c r="D183" s="332">
        <f t="shared" si="11"/>
        <v>3.5714285714283771</v>
      </c>
      <c r="E183" s="341">
        <f t="shared" si="9"/>
        <v>1.5023833333333335E-3</v>
      </c>
      <c r="F183" s="331">
        <f t="shared" si="10"/>
        <v>0</v>
      </c>
      <c r="G183" s="364">
        <f t="shared" si="12"/>
        <v>0</v>
      </c>
      <c r="H183" s="323"/>
      <c r="I183" s="324">
        <f>SUM(F172:F183)</f>
        <v>0</v>
      </c>
      <c r="J183" s="326"/>
      <c r="K183" s="326"/>
      <c r="L183" s="326"/>
      <c r="M183" s="326"/>
      <c r="N183" s="326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  <c r="Y183" s="326"/>
      <c r="Z183" s="326"/>
      <c r="AA183" s="326"/>
      <c r="AB183" s="326"/>
      <c r="AC183" s="326"/>
      <c r="AD183" s="326"/>
      <c r="AE183" s="326"/>
      <c r="AF183" s="326"/>
      <c r="AG183" s="326"/>
      <c r="AH183" s="326"/>
      <c r="AI183" s="326"/>
      <c r="AJ183" s="326"/>
      <c r="AK183" s="326"/>
      <c r="AL183" s="326"/>
      <c r="AM183" s="326"/>
      <c r="AN183" s="326"/>
      <c r="AO183" s="326"/>
      <c r="AP183" s="326"/>
      <c r="AQ183" s="326"/>
      <c r="AR183" s="326"/>
      <c r="AS183" s="326"/>
      <c r="AT183" s="326"/>
      <c r="AU183" s="326"/>
      <c r="AV183" s="326"/>
      <c r="AW183" s="326"/>
      <c r="AX183" s="326"/>
      <c r="AY183" s="326"/>
      <c r="AZ183" s="326"/>
      <c r="BA183" s="326"/>
      <c r="BB183" s="326"/>
      <c r="BC183" s="326"/>
      <c r="BD183" s="326"/>
      <c r="BE183" s="326"/>
      <c r="BF183" s="326"/>
      <c r="BG183" s="326"/>
      <c r="BH183" s="326"/>
      <c r="BI183" s="326"/>
      <c r="BJ183" s="326"/>
      <c r="BK183" s="326"/>
      <c r="BL183" s="326"/>
      <c r="BM183" s="326"/>
      <c r="BN183" s="326"/>
      <c r="BO183" s="326"/>
      <c r="BP183" s="326"/>
      <c r="BQ183" s="326"/>
      <c r="BR183" s="326"/>
      <c r="BS183" s="326"/>
      <c r="BT183" s="326"/>
      <c r="BU183" s="326"/>
      <c r="BV183" s="326"/>
      <c r="BW183" s="326"/>
      <c r="BX183" s="326"/>
      <c r="BY183" s="326"/>
      <c r="BZ183" s="326"/>
      <c r="CA183" s="326"/>
      <c r="CB183" s="326"/>
      <c r="CC183" s="326"/>
      <c r="CD183" s="326"/>
      <c r="CE183" s="326"/>
      <c r="CF183" s="326"/>
      <c r="CG183" s="326"/>
      <c r="CH183" s="326"/>
      <c r="CI183" s="326"/>
      <c r="CJ183" s="326"/>
      <c r="CK183" s="326"/>
      <c r="CL183" s="326"/>
      <c r="CM183" s="326"/>
      <c r="CN183" s="326"/>
      <c r="CO183" s="326"/>
      <c r="CP183" s="326"/>
      <c r="CQ183" s="326"/>
      <c r="CR183" s="326"/>
      <c r="CS183" s="326"/>
    </row>
    <row r="184" spans="2:97" s="289" customFormat="1" ht="51" customHeight="1">
      <c r="B184" s="363">
        <v>181</v>
      </c>
      <c r="C184" s="343" t="str">
        <f>IF(B184&lt;=RAROC!$D$20*12,G183,"")</f>
        <v/>
      </c>
      <c r="D184" s="332">
        <f t="shared" si="11"/>
        <v>3.5714285714283771</v>
      </c>
      <c r="E184" s="341">
        <f t="shared" si="9"/>
        <v>1.5023833333333335E-3</v>
      </c>
      <c r="F184" s="331">
        <f t="shared" si="10"/>
        <v>0</v>
      </c>
      <c r="G184" s="364">
        <f t="shared" si="12"/>
        <v>0</v>
      </c>
      <c r="H184" s="292"/>
      <c r="J184" s="326"/>
      <c r="K184" s="326"/>
      <c r="L184" s="326"/>
      <c r="M184" s="326"/>
      <c r="N184" s="326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  <c r="Y184" s="326"/>
      <c r="Z184" s="326"/>
      <c r="AA184" s="326"/>
      <c r="AB184" s="326"/>
      <c r="AC184" s="326"/>
      <c r="AD184" s="326"/>
      <c r="AE184" s="326"/>
      <c r="AF184" s="326"/>
      <c r="AG184" s="326"/>
      <c r="AH184" s="326"/>
      <c r="AI184" s="326"/>
      <c r="AJ184" s="326"/>
      <c r="AK184" s="326"/>
      <c r="AL184" s="326"/>
      <c r="AM184" s="326"/>
      <c r="AN184" s="326"/>
      <c r="AO184" s="326"/>
      <c r="AP184" s="326"/>
      <c r="AQ184" s="326"/>
      <c r="AR184" s="326"/>
      <c r="AS184" s="326"/>
      <c r="AT184" s="326"/>
      <c r="AU184" s="326"/>
      <c r="AV184" s="326"/>
      <c r="AW184" s="326"/>
      <c r="AX184" s="326"/>
      <c r="AY184" s="326"/>
      <c r="AZ184" s="326"/>
      <c r="BA184" s="326"/>
      <c r="BB184" s="326"/>
      <c r="BC184" s="326"/>
      <c r="BD184" s="326"/>
      <c r="BE184" s="326"/>
      <c r="BF184" s="326"/>
      <c r="BG184" s="326"/>
      <c r="BH184" s="326"/>
      <c r="BI184" s="326"/>
      <c r="BJ184" s="326"/>
      <c r="BK184" s="326"/>
      <c r="BL184" s="326"/>
      <c r="BM184" s="326"/>
      <c r="BN184" s="326"/>
      <c r="BO184" s="326"/>
      <c r="BP184" s="326"/>
      <c r="BQ184" s="326"/>
      <c r="BR184" s="326"/>
      <c r="BS184" s="326"/>
      <c r="BT184" s="326"/>
      <c r="BU184" s="326"/>
      <c r="BV184" s="326"/>
      <c r="BW184" s="326"/>
      <c r="BX184" s="326"/>
      <c r="BY184" s="326"/>
      <c r="BZ184" s="326"/>
      <c r="CA184" s="326"/>
      <c r="CB184" s="326"/>
      <c r="CC184" s="326"/>
      <c r="CD184" s="326"/>
      <c r="CE184" s="326"/>
      <c r="CF184" s="326"/>
      <c r="CG184" s="326"/>
      <c r="CH184" s="326"/>
      <c r="CI184" s="326"/>
      <c r="CJ184" s="326"/>
      <c r="CK184" s="326"/>
      <c r="CL184" s="326"/>
      <c r="CM184" s="326"/>
      <c r="CN184" s="326"/>
      <c r="CO184" s="326"/>
      <c r="CP184" s="326"/>
      <c r="CQ184" s="326"/>
      <c r="CR184" s="326"/>
      <c r="CS184" s="326"/>
    </row>
    <row r="185" spans="2:97" s="289" customFormat="1" ht="51" customHeight="1">
      <c r="B185" s="363">
        <v>182</v>
      </c>
      <c r="C185" s="343" t="str">
        <f>IF(B185&lt;=RAROC!$D$20*12,G184,"")</f>
        <v/>
      </c>
      <c r="D185" s="332">
        <f t="shared" si="11"/>
        <v>3.5714285714283771</v>
      </c>
      <c r="E185" s="341">
        <f t="shared" si="9"/>
        <v>1.5023833333333335E-3</v>
      </c>
      <c r="F185" s="331">
        <f t="shared" si="10"/>
        <v>0</v>
      </c>
      <c r="G185" s="364">
        <f t="shared" si="12"/>
        <v>0</v>
      </c>
      <c r="H185" s="292"/>
      <c r="J185" s="326"/>
      <c r="K185" s="326"/>
      <c r="L185" s="326"/>
      <c r="M185" s="326"/>
      <c r="N185" s="326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  <c r="Y185" s="326"/>
      <c r="Z185" s="326"/>
      <c r="AA185" s="326"/>
      <c r="AB185" s="326"/>
      <c r="AC185" s="326"/>
      <c r="AD185" s="326"/>
      <c r="AE185" s="326"/>
      <c r="AF185" s="326"/>
      <c r="AG185" s="326"/>
      <c r="AH185" s="326"/>
      <c r="AI185" s="326"/>
      <c r="AJ185" s="326"/>
      <c r="AK185" s="326"/>
      <c r="AL185" s="326"/>
      <c r="AM185" s="326"/>
      <c r="AN185" s="326"/>
      <c r="AO185" s="326"/>
      <c r="AP185" s="326"/>
      <c r="AQ185" s="326"/>
      <c r="AR185" s="326"/>
      <c r="AS185" s="326"/>
      <c r="AT185" s="326"/>
      <c r="AU185" s="326"/>
      <c r="AV185" s="326"/>
      <c r="AW185" s="326"/>
      <c r="AX185" s="326"/>
      <c r="AY185" s="326"/>
      <c r="AZ185" s="326"/>
      <c r="BA185" s="326"/>
      <c r="BB185" s="326"/>
      <c r="BC185" s="326"/>
      <c r="BD185" s="326"/>
      <c r="BE185" s="326"/>
      <c r="BF185" s="326"/>
      <c r="BG185" s="326"/>
      <c r="BH185" s="326"/>
      <c r="BI185" s="326"/>
      <c r="BJ185" s="326"/>
      <c r="BK185" s="326"/>
      <c r="BL185" s="326"/>
      <c r="BM185" s="326"/>
      <c r="BN185" s="326"/>
      <c r="BO185" s="326"/>
      <c r="BP185" s="326"/>
      <c r="BQ185" s="326"/>
      <c r="BR185" s="326"/>
      <c r="BS185" s="326"/>
      <c r="BT185" s="326"/>
      <c r="BU185" s="326"/>
      <c r="BV185" s="326"/>
      <c r="BW185" s="326"/>
      <c r="BX185" s="326"/>
      <c r="BY185" s="326"/>
      <c r="BZ185" s="326"/>
      <c r="CA185" s="326"/>
      <c r="CB185" s="326"/>
      <c r="CC185" s="326"/>
      <c r="CD185" s="326"/>
      <c r="CE185" s="326"/>
      <c r="CF185" s="326"/>
      <c r="CG185" s="326"/>
      <c r="CH185" s="326"/>
      <c r="CI185" s="326"/>
      <c r="CJ185" s="326"/>
      <c r="CK185" s="326"/>
      <c r="CL185" s="326"/>
      <c r="CM185" s="326"/>
      <c r="CN185" s="326"/>
      <c r="CO185" s="326"/>
      <c r="CP185" s="326"/>
      <c r="CQ185" s="326"/>
      <c r="CR185" s="326"/>
      <c r="CS185" s="326"/>
    </row>
    <row r="186" spans="2:97" s="289" customFormat="1" ht="51" customHeight="1">
      <c r="B186" s="363">
        <v>183</v>
      </c>
      <c r="C186" s="343" t="str">
        <f>IF(B186&lt;=RAROC!$D$20*12,G185,"")</f>
        <v/>
      </c>
      <c r="D186" s="332">
        <f t="shared" si="11"/>
        <v>3.5714285714283771</v>
      </c>
      <c r="E186" s="341">
        <f t="shared" si="9"/>
        <v>1.5023833333333335E-3</v>
      </c>
      <c r="F186" s="331">
        <f t="shared" si="10"/>
        <v>0</v>
      </c>
      <c r="G186" s="364">
        <f t="shared" si="12"/>
        <v>0</v>
      </c>
      <c r="H186" s="292"/>
      <c r="J186" s="326"/>
      <c r="K186" s="326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26"/>
      <c r="Z186" s="326"/>
      <c r="AA186" s="326"/>
      <c r="AB186" s="326"/>
      <c r="AC186" s="326"/>
      <c r="AD186" s="326"/>
      <c r="AE186" s="326"/>
      <c r="AF186" s="326"/>
      <c r="AG186" s="326"/>
      <c r="AH186" s="326"/>
      <c r="AI186" s="326"/>
      <c r="AJ186" s="326"/>
      <c r="AK186" s="326"/>
      <c r="AL186" s="326"/>
      <c r="AM186" s="326"/>
      <c r="AN186" s="326"/>
      <c r="AO186" s="326"/>
      <c r="AP186" s="326"/>
      <c r="AQ186" s="326"/>
      <c r="AR186" s="326"/>
      <c r="AS186" s="326"/>
      <c r="AT186" s="326"/>
      <c r="AU186" s="326"/>
      <c r="AV186" s="326"/>
      <c r="AW186" s="326"/>
      <c r="AX186" s="326"/>
      <c r="AY186" s="326"/>
      <c r="AZ186" s="326"/>
      <c r="BA186" s="326"/>
      <c r="BB186" s="326"/>
      <c r="BC186" s="326"/>
      <c r="BD186" s="326"/>
      <c r="BE186" s="326"/>
      <c r="BF186" s="326"/>
      <c r="BG186" s="326"/>
      <c r="BH186" s="326"/>
      <c r="BI186" s="326"/>
      <c r="BJ186" s="326"/>
      <c r="BK186" s="326"/>
      <c r="BL186" s="326"/>
      <c r="BM186" s="326"/>
      <c r="BN186" s="326"/>
      <c r="BO186" s="326"/>
      <c r="BP186" s="326"/>
      <c r="BQ186" s="326"/>
      <c r="BR186" s="326"/>
      <c r="BS186" s="326"/>
      <c r="BT186" s="326"/>
      <c r="BU186" s="326"/>
      <c r="BV186" s="326"/>
      <c r="BW186" s="326"/>
      <c r="BX186" s="326"/>
      <c r="BY186" s="326"/>
      <c r="BZ186" s="326"/>
      <c r="CA186" s="326"/>
      <c r="CB186" s="326"/>
      <c r="CC186" s="326"/>
      <c r="CD186" s="326"/>
      <c r="CE186" s="326"/>
      <c r="CF186" s="326"/>
      <c r="CG186" s="326"/>
      <c r="CH186" s="326"/>
      <c r="CI186" s="326"/>
      <c r="CJ186" s="326"/>
      <c r="CK186" s="326"/>
      <c r="CL186" s="326"/>
      <c r="CM186" s="326"/>
      <c r="CN186" s="326"/>
      <c r="CO186" s="326"/>
      <c r="CP186" s="326"/>
      <c r="CQ186" s="326"/>
      <c r="CR186" s="326"/>
      <c r="CS186" s="326"/>
    </row>
    <row r="187" spans="2:97" s="289" customFormat="1" ht="51" customHeight="1">
      <c r="B187" s="363">
        <v>184</v>
      </c>
      <c r="C187" s="343" t="str">
        <f>IF(B187&lt;=RAROC!$D$20*12,G186,"")</f>
        <v/>
      </c>
      <c r="D187" s="332">
        <f t="shared" si="11"/>
        <v>3.5714285714283771</v>
      </c>
      <c r="E187" s="341">
        <f t="shared" si="9"/>
        <v>1.5023833333333335E-3</v>
      </c>
      <c r="F187" s="331">
        <f t="shared" si="10"/>
        <v>0</v>
      </c>
      <c r="G187" s="364">
        <f t="shared" si="12"/>
        <v>0</v>
      </c>
      <c r="H187" s="292"/>
      <c r="J187" s="326"/>
      <c r="K187" s="326"/>
      <c r="L187" s="326"/>
      <c r="M187" s="326"/>
      <c r="N187" s="326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  <c r="Y187" s="326"/>
      <c r="Z187" s="326"/>
      <c r="AA187" s="326"/>
      <c r="AB187" s="326"/>
      <c r="AC187" s="326"/>
      <c r="AD187" s="326"/>
      <c r="AE187" s="326"/>
      <c r="AF187" s="326"/>
      <c r="AG187" s="326"/>
      <c r="AH187" s="326"/>
      <c r="AI187" s="326"/>
      <c r="AJ187" s="326"/>
      <c r="AK187" s="326"/>
      <c r="AL187" s="326"/>
      <c r="AM187" s="326"/>
      <c r="AN187" s="326"/>
      <c r="AO187" s="326"/>
      <c r="AP187" s="326"/>
      <c r="AQ187" s="326"/>
      <c r="AR187" s="326"/>
      <c r="AS187" s="326"/>
      <c r="AT187" s="326"/>
      <c r="AU187" s="326"/>
      <c r="AV187" s="326"/>
      <c r="AW187" s="326"/>
      <c r="AX187" s="326"/>
      <c r="AY187" s="326"/>
      <c r="AZ187" s="326"/>
      <c r="BA187" s="326"/>
      <c r="BB187" s="326"/>
      <c r="BC187" s="326"/>
      <c r="BD187" s="326"/>
      <c r="BE187" s="326"/>
      <c r="BF187" s="326"/>
      <c r="BG187" s="326"/>
      <c r="BH187" s="326"/>
      <c r="BI187" s="326"/>
      <c r="BJ187" s="326"/>
      <c r="BK187" s="326"/>
      <c r="BL187" s="326"/>
      <c r="BM187" s="326"/>
      <c r="BN187" s="326"/>
      <c r="BO187" s="326"/>
      <c r="BP187" s="326"/>
      <c r="BQ187" s="326"/>
      <c r="BR187" s="326"/>
      <c r="BS187" s="326"/>
      <c r="BT187" s="326"/>
      <c r="BU187" s="326"/>
      <c r="BV187" s="326"/>
      <c r="BW187" s="326"/>
      <c r="BX187" s="326"/>
      <c r="BY187" s="326"/>
      <c r="BZ187" s="326"/>
      <c r="CA187" s="326"/>
      <c r="CB187" s="326"/>
      <c r="CC187" s="326"/>
      <c r="CD187" s="326"/>
      <c r="CE187" s="326"/>
      <c r="CF187" s="326"/>
      <c r="CG187" s="326"/>
      <c r="CH187" s="326"/>
      <c r="CI187" s="326"/>
      <c r="CJ187" s="326"/>
      <c r="CK187" s="326"/>
      <c r="CL187" s="326"/>
      <c r="CM187" s="326"/>
      <c r="CN187" s="326"/>
      <c r="CO187" s="326"/>
      <c r="CP187" s="326"/>
      <c r="CQ187" s="326"/>
      <c r="CR187" s="326"/>
      <c r="CS187" s="326"/>
    </row>
    <row r="188" spans="2:97" s="289" customFormat="1" ht="51" customHeight="1">
      <c r="B188" s="363">
        <v>185</v>
      </c>
      <c r="C188" s="343" t="str">
        <f>IF(B188&lt;=RAROC!$D$20*12,G187,"")</f>
        <v/>
      </c>
      <c r="D188" s="332">
        <f t="shared" si="11"/>
        <v>3.5714285714283771</v>
      </c>
      <c r="E188" s="341">
        <f t="shared" si="9"/>
        <v>1.5023833333333335E-3</v>
      </c>
      <c r="F188" s="331">
        <f t="shared" si="10"/>
        <v>0</v>
      </c>
      <c r="G188" s="364">
        <f t="shared" si="12"/>
        <v>0</v>
      </c>
      <c r="H188" s="292"/>
      <c r="J188" s="326"/>
      <c r="K188" s="326"/>
      <c r="L188" s="326"/>
      <c r="M188" s="326"/>
      <c r="N188" s="326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  <c r="Y188" s="326"/>
      <c r="Z188" s="326"/>
      <c r="AA188" s="326"/>
      <c r="AB188" s="326"/>
      <c r="AC188" s="326"/>
      <c r="AD188" s="326"/>
      <c r="AE188" s="326"/>
      <c r="AF188" s="326"/>
      <c r="AG188" s="326"/>
      <c r="AH188" s="326"/>
      <c r="AI188" s="326"/>
      <c r="AJ188" s="326"/>
      <c r="AK188" s="326"/>
      <c r="AL188" s="326"/>
      <c r="AM188" s="326"/>
      <c r="AN188" s="326"/>
      <c r="AO188" s="326"/>
      <c r="AP188" s="326"/>
      <c r="AQ188" s="326"/>
      <c r="AR188" s="326"/>
      <c r="AS188" s="326"/>
      <c r="AT188" s="326"/>
      <c r="AU188" s="326"/>
      <c r="AV188" s="326"/>
      <c r="AW188" s="326"/>
      <c r="AX188" s="326"/>
      <c r="AY188" s="326"/>
      <c r="AZ188" s="326"/>
      <c r="BA188" s="326"/>
      <c r="BB188" s="326"/>
      <c r="BC188" s="326"/>
      <c r="BD188" s="326"/>
      <c r="BE188" s="326"/>
      <c r="BF188" s="326"/>
      <c r="BG188" s="326"/>
      <c r="BH188" s="326"/>
      <c r="BI188" s="326"/>
      <c r="BJ188" s="326"/>
      <c r="BK188" s="326"/>
      <c r="BL188" s="326"/>
      <c r="BM188" s="326"/>
      <c r="BN188" s="326"/>
      <c r="BO188" s="326"/>
      <c r="BP188" s="326"/>
      <c r="BQ188" s="326"/>
      <c r="BR188" s="326"/>
      <c r="BS188" s="326"/>
      <c r="BT188" s="326"/>
      <c r="BU188" s="326"/>
      <c r="BV188" s="326"/>
      <c r="BW188" s="326"/>
      <c r="BX188" s="326"/>
      <c r="BY188" s="326"/>
      <c r="BZ188" s="326"/>
      <c r="CA188" s="326"/>
      <c r="CB188" s="326"/>
      <c r="CC188" s="326"/>
      <c r="CD188" s="326"/>
      <c r="CE188" s="326"/>
      <c r="CF188" s="326"/>
      <c r="CG188" s="326"/>
      <c r="CH188" s="326"/>
      <c r="CI188" s="326"/>
      <c r="CJ188" s="326"/>
      <c r="CK188" s="326"/>
      <c r="CL188" s="326"/>
      <c r="CM188" s="326"/>
      <c r="CN188" s="326"/>
      <c r="CO188" s="326"/>
      <c r="CP188" s="326"/>
      <c r="CQ188" s="326"/>
      <c r="CR188" s="326"/>
      <c r="CS188" s="326"/>
    </row>
    <row r="189" spans="2:97" s="289" customFormat="1" ht="51" customHeight="1">
      <c r="B189" s="363">
        <v>186</v>
      </c>
      <c r="C189" s="343" t="str">
        <f>IF(B189&lt;=RAROC!$D$20*12,G188,"")</f>
        <v/>
      </c>
      <c r="D189" s="332">
        <f t="shared" si="11"/>
        <v>3.5714285714283771</v>
      </c>
      <c r="E189" s="341">
        <f t="shared" si="9"/>
        <v>1.5023833333333335E-3</v>
      </c>
      <c r="F189" s="331">
        <f t="shared" si="10"/>
        <v>0</v>
      </c>
      <c r="G189" s="364">
        <f t="shared" si="12"/>
        <v>0</v>
      </c>
      <c r="H189" s="292"/>
      <c r="J189" s="326"/>
      <c r="K189" s="326"/>
      <c r="L189" s="326"/>
      <c r="M189" s="326"/>
      <c r="N189" s="326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  <c r="Y189" s="326"/>
      <c r="Z189" s="326"/>
      <c r="AA189" s="326"/>
      <c r="AB189" s="326"/>
      <c r="AC189" s="326"/>
      <c r="AD189" s="326"/>
      <c r="AE189" s="326"/>
      <c r="AF189" s="326"/>
      <c r="AG189" s="326"/>
      <c r="AH189" s="326"/>
      <c r="AI189" s="326"/>
      <c r="AJ189" s="326"/>
      <c r="AK189" s="326"/>
      <c r="AL189" s="326"/>
      <c r="AM189" s="326"/>
      <c r="AN189" s="326"/>
      <c r="AO189" s="326"/>
      <c r="AP189" s="326"/>
      <c r="AQ189" s="326"/>
      <c r="AR189" s="326"/>
      <c r="AS189" s="326"/>
      <c r="AT189" s="326"/>
      <c r="AU189" s="326"/>
      <c r="AV189" s="326"/>
      <c r="AW189" s="326"/>
      <c r="AX189" s="326"/>
      <c r="AY189" s="326"/>
      <c r="AZ189" s="326"/>
      <c r="BA189" s="326"/>
      <c r="BB189" s="326"/>
      <c r="BC189" s="326"/>
      <c r="BD189" s="326"/>
      <c r="BE189" s="326"/>
      <c r="BF189" s="326"/>
      <c r="BG189" s="326"/>
      <c r="BH189" s="326"/>
      <c r="BI189" s="326"/>
      <c r="BJ189" s="326"/>
      <c r="BK189" s="326"/>
      <c r="BL189" s="326"/>
      <c r="BM189" s="326"/>
      <c r="BN189" s="326"/>
      <c r="BO189" s="326"/>
      <c r="BP189" s="326"/>
      <c r="BQ189" s="326"/>
      <c r="BR189" s="326"/>
      <c r="BS189" s="326"/>
      <c r="BT189" s="326"/>
      <c r="BU189" s="326"/>
      <c r="BV189" s="326"/>
      <c r="BW189" s="326"/>
      <c r="BX189" s="326"/>
      <c r="BY189" s="326"/>
      <c r="BZ189" s="326"/>
      <c r="CA189" s="326"/>
      <c r="CB189" s="326"/>
      <c r="CC189" s="326"/>
      <c r="CD189" s="326"/>
      <c r="CE189" s="326"/>
      <c r="CF189" s="326"/>
      <c r="CG189" s="326"/>
      <c r="CH189" s="326"/>
      <c r="CI189" s="326"/>
      <c r="CJ189" s="326"/>
      <c r="CK189" s="326"/>
      <c r="CL189" s="326"/>
      <c r="CM189" s="326"/>
      <c r="CN189" s="326"/>
      <c r="CO189" s="326"/>
      <c r="CP189" s="326"/>
      <c r="CQ189" s="326"/>
      <c r="CR189" s="326"/>
      <c r="CS189" s="326"/>
    </row>
    <row r="190" spans="2:97" s="289" customFormat="1" ht="51" customHeight="1">
      <c r="B190" s="363">
        <v>187</v>
      </c>
      <c r="C190" s="343" t="str">
        <f>IF(B190&lt;=RAROC!$D$20*12,G189,"")</f>
        <v/>
      </c>
      <c r="D190" s="332">
        <f t="shared" si="11"/>
        <v>3.5714285714283771</v>
      </c>
      <c r="E190" s="341">
        <f t="shared" si="9"/>
        <v>1.5023833333333335E-3</v>
      </c>
      <c r="F190" s="331">
        <f t="shared" si="10"/>
        <v>0</v>
      </c>
      <c r="G190" s="364">
        <f t="shared" si="12"/>
        <v>0</v>
      </c>
      <c r="H190" s="292"/>
      <c r="J190" s="326"/>
      <c r="K190" s="326"/>
      <c r="L190" s="326"/>
      <c r="M190" s="326"/>
      <c r="N190" s="326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  <c r="Y190" s="326"/>
      <c r="Z190" s="326"/>
      <c r="AA190" s="326"/>
      <c r="AB190" s="326"/>
      <c r="AC190" s="326"/>
      <c r="AD190" s="326"/>
      <c r="AE190" s="326"/>
      <c r="AF190" s="326"/>
      <c r="AG190" s="326"/>
      <c r="AH190" s="326"/>
      <c r="AI190" s="326"/>
      <c r="AJ190" s="326"/>
      <c r="AK190" s="326"/>
      <c r="AL190" s="326"/>
      <c r="AM190" s="326"/>
      <c r="AN190" s="326"/>
      <c r="AO190" s="326"/>
      <c r="AP190" s="326"/>
      <c r="AQ190" s="326"/>
      <c r="AR190" s="326"/>
      <c r="AS190" s="326"/>
      <c r="AT190" s="326"/>
      <c r="AU190" s="326"/>
      <c r="AV190" s="326"/>
      <c r="AW190" s="326"/>
      <c r="AX190" s="326"/>
      <c r="AY190" s="326"/>
      <c r="AZ190" s="326"/>
      <c r="BA190" s="326"/>
      <c r="BB190" s="326"/>
      <c r="BC190" s="326"/>
      <c r="BD190" s="326"/>
      <c r="BE190" s="326"/>
      <c r="BF190" s="326"/>
      <c r="BG190" s="326"/>
      <c r="BH190" s="326"/>
      <c r="BI190" s="326"/>
      <c r="BJ190" s="326"/>
      <c r="BK190" s="326"/>
      <c r="BL190" s="326"/>
      <c r="BM190" s="326"/>
      <c r="BN190" s="326"/>
      <c r="BO190" s="326"/>
      <c r="BP190" s="326"/>
      <c r="BQ190" s="326"/>
      <c r="BR190" s="326"/>
      <c r="BS190" s="326"/>
      <c r="BT190" s="326"/>
      <c r="BU190" s="326"/>
      <c r="BV190" s="326"/>
      <c r="BW190" s="326"/>
      <c r="BX190" s="326"/>
      <c r="BY190" s="326"/>
      <c r="BZ190" s="326"/>
      <c r="CA190" s="326"/>
      <c r="CB190" s="326"/>
      <c r="CC190" s="326"/>
      <c r="CD190" s="326"/>
      <c r="CE190" s="326"/>
      <c r="CF190" s="326"/>
      <c r="CG190" s="326"/>
      <c r="CH190" s="326"/>
      <c r="CI190" s="326"/>
      <c r="CJ190" s="326"/>
      <c r="CK190" s="326"/>
      <c r="CL190" s="326"/>
      <c r="CM190" s="326"/>
      <c r="CN190" s="326"/>
      <c r="CO190" s="326"/>
      <c r="CP190" s="326"/>
      <c r="CQ190" s="326"/>
      <c r="CR190" s="326"/>
      <c r="CS190" s="326"/>
    </row>
    <row r="191" spans="2:97" s="289" customFormat="1" ht="51" customHeight="1">
      <c r="B191" s="363">
        <v>188</v>
      </c>
      <c r="C191" s="343" t="str">
        <f>IF(B191&lt;=RAROC!$D$20*12,G190,"")</f>
        <v/>
      </c>
      <c r="D191" s="332">
        <f t="shared" si="11"/>
        <v>3.5714285714283771</v>
      </c>
      <c r="E191" s="341">
        <f t="shared" si="9"/>
        <v>1.5023833333333335E-3</v>
      </c>
      <c r="F191" s="331">
        <f t="shared" si="10"/>
        <v>0</v>
      </c>
      <c r="G191" s="364">
        <f t="shared" si="12"/>
        <v>0</v>
      </c>
      <c r="H191" s="292"/>
      <c r="J191" s="326"/>
      <c r="K191" s="326"/>
      <c r="L191" s="326"/>
      <c r="M191" s="326"/>
      <c r="N191" s="326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  <c r="Y191" s="326"/>
      <c r="Z191" s="326"/>
      <c r="AA191" s="326"/>
      <c r="AB191" s="326"/>
      <c r="AC191" s="326"/>
      <c r="AD191" s="326"/>
      <c r="AE191" s="326"/>
      <c r="AF191" s="326"/>
      <c r="AG191" s="326"/>
      <c r="AH191" s="326"/>
      <c r="AI191" s="326"/>
      <c r="AJ191" s="326"/>
      <c r="AK191" s="326"/>
      <c r="AL191" s="326"/>
      <c r="AM191" s="326"/>
      <c r="AN191" s="326"/>
      <c r="AO191" s="326"/>
      <c r="AP191" s="326"/>
      <c r="AQ191" s="326"/>
      <c r="AR191" s="326"/>
      <c r="AS191" s="326"/>
      <c r="AT191" s="326"/>
      <c r="AU191" s="326"/>
      <c r="AV191" s="326"/>
      <c r="AW191" s="326"/>
      <c r="AX191" s="326"/>
      <c r="AY191" s="326"/>
      <c r="AZ191" s="326"/>
      <c r="BA191" s="326"/>
      <c r="BB191" s="326"/>
      <c r="BC191" s="326"/>
      <c r="BD191" s="326"/>
      <c r="BE191" s="326"/>
      <c r="BF191" s="326"/>
      <c r="BG191" s="326"/>
      <c r="BH191" s="326"/>
      <c r="BI191" s="326"/>
      <c r="BJ191" s="326"/>
      <c r="BK191" s="326"/>
      <c r="BL191" s="326"/>
      <c r="BM191" s="326"/>
      <c r="BN191" s="326"/>
      <c r="BO191" s="326"/>
      <c r="BP191" s="326"/>
      <c r="BQ191" s="326"/>
      <c r="BR191" s="326"/>
      <c r="BS191" s="326"/>
      <c r="BT191" s="326"/>
      <c r="BU191" s="326"/>
      <c r="BV191" s="326"/>
      <c r="BW191" s="326"/>
      <c r="BX191" s="326"/>
      <c r="BY191" s="326"/>
      <c r="BZ191" s="326"/>
      <c r="CA191" s="326"/>
      <c r="CB191" s="326"/>
      <c r="CC191" s="326"/>
      <c r="CD191" s="326"/>
      <c r="CE191" s="326"/>
      <c r="CF191" s="326"/>
      <c r="CG191" s="326"/>
      <c r="CH191" s="326"/>
      <c r="CI191" s="326"/>
      <c r="CJ191" s="326"/>
      <c r="CK191" s="326"/>
      <c r="CL191" s="326"/>
      <c r="CM191" s="326"/>
      <c r="CN191" s="326"/>
      <c r="CO191" s="326"/>
      <c r="CP191" s="326"/>
      <c r="CQ191" s="326"/>
      <c r="CR191" s="326"/>
      <c r="CS191" s="326"/>
    </row>
    <row r="192" spans="2:97" s="289" customFormat="1" ht="51" customHeight="1">
      <c r="B192" s="363">
        <v>189</v>
      </c>
      <c r="C192" s="343" t="str">
        <f>IF(B192&lt;=RAROC!$D$20*12,G191,"")</f>
        <v/>
      </c>
      <c r="D192" s="332">
        <f t="shared" si="11"/>
        <v>3.5714285714283771</v>
      </c>
      <c r="E192" s="341">
        <f t="shared" si="9"/>
        <v>1.5023833333333335E-3</v>
      </c>
      <c r="F192" s="331">
        <f t="shared" si="10"/>
        <v>0</v>
      </c>
      <c r="G192" s="364">
        <f t="shared" si="12"/>
        <v>0</v>
      </c>
      <c r="H192" s="292"/>
      <c r="J192" s="326"/>
      <c r="K192" s="326"/>
      <c r="L192" s="326"/>
      <c r="M192" s="326"/>
      <c r="N192" s="326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  <c r="Y192" s="326"/>
      <c r="Z192" s="326"/>
      <c r="AA192" s="326"/>
      <c r="AB192" s="326"/>
      <c r="AC192" s="326"/>
      <c r="AD192" s="326"/>
      <c r="AE192" s="326"/>
      <c r="AF192" s="326"/>
      <c r="AG192" s="326"/>
      <c r="AH192" s="326"/>
      <c r="AI192" s="326"/>
      <c r="AJ192" s="326"/>
      <c r="AK192" s="326"/>
      <c r="AL192" s="326"/>
      <c r="AM192" s="326"/>
      <c r="AN192" s="326"/>
      <c r="AO192" s="326"/>
      <c r="AP192" s="326"/>
      <c r="AQ192" s="326"/>
      <c r="AR192" s="326"/>
      <c r="AS192" s="326"/>
      <c r="AT192" s="326"/>
      <c r="AU192" s="326"/>
      <c r="AV192" s="326"/>
      <c r="AW192" s="326"/>
      <c r="AX192" s="326"/>
      <c r="AY192" s="326"/>
      <c r="AZ192" s="326"/>
      <c r="BA192" s="326"/>
      <c r="BB192" s="326"/>
      <c r="BC192" s="326"/>
      <c r="BD192" s="326"/>
      <c r="BE192" s="326"/>
      <c r="BF192" s="326"/>
      <c r="BG192" s="326"/>
      <c r="BH192" s="326"/>
      <c r="BI192" s="326"/>
      <c r="BJ192" s="326"/>
      <c r="BK192" s="326"/>
      <c r="BL192" s="326"/>
      <c r="BM192" s="326"/>
      <c r="BN192" s="326"/>
      <c r="BO192" s="326"/>
      <c r="BP192" s="326"/>
      <c r="BQ192" s="326"/>
      <c r="BR192" s="326"/>
      <c r="BS192" s="326"/>
      <c r="BT192" s="326"/>
      <c r="BU192" s="326"/>
      <c r="BV192" s="326"/>
      <c r="BW192" s="326"/>
      <c r="BX192" s="326"/>
      <c r="BY192" s="326"/>
      <c r="BZ192" s="326"/>
      <c r="CA192" s="326"/>
      <c r="CB192" s="326"/>
      <c r="CC192" s="326"/>
      <c r="CD192" s="326"/>
      <c r="CE192" s="326"/>
      <c r="CF192" s="326"/>
      <c r="CG192" s="326"/>
      <c r="CH192" s="326"/>
      <c r="CI192" s="326"/>
      <c r="CJ192" s="326"/>
      <c r="CK192" s="326"/>
      <c r="CL192" s="326"/>
      <c r="CM192" s="326"/>
      <c r="CN192" s="326"/>
      <c r="CO192" s="326"/>
      <c r="CP192" s="326"/>
      <c r="CQ192" s="326"/>
      <c r="CR192" s="326"/>
      <c r="CS192" s="326"/>
    </row>
    <row r="193" spans="2:97" s="289" customFormat="1" ht="51" customHeight="1">
      <c r="B193" s="363">
        <v>190</v>
      </c>
      <c r="C193" s="343" t="str">
        <f>IF(B193&lt;=RAROC!$D$20*12,G192,"")</f>
        <v/>
      </c>
      <c r="D193" s="332">
        <f t="shared" si="11"/>
        <v>3.5714285714283771</v>
      </c>
      <c r="E193" s="341">
        <f t="shared" si="9"/>
        <v>1.5023833333333335E-3</v>
      </c>
      <c r="F193" s="331">
        <f t="shared" si="10"/>
        <v>0</v>
      </c>
      <c r="G193" s="364">
        <f t="shared" si="12"/>
        <v>0</v>
      </c>
      <c r="H193" s="292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326"/>
      <c r="Z193" s="326"/>
      <c r="AA193" s="326"/>
      <c r="AB193" s="326"/>
      <c r="AC193" s="326"/>
      <c r="AD193" s="326"/>
      <c r="AE193" s="326"/>
      <c r="AF193" s="326"/>
      <c r="AG193" s="326"/>
      <c r="AH193" s="326"/>
      <c r="AI193" s="326"/>
      <c r="AJ193" s="326"/>
      <c r="AK193" s="326"/>
      <c r="AL193" s="326"/>
      <c r="AM193" s="326"/>
      <c r="AN193" s="326"/>
      <c r="AO193" s="326"/>
      <c r="AP193" s="326"/>
      <c r="AQ193" s="326"/>
      <c r="AR193" s="326"/>
      <c r="AS193" s="326"/>
      <c r="AT193" s="326"/>
      <c r="AU193" s="326"/>
      <c r="AV193" s="326"/>
      <c r="AW193" s="326"/>
      <c r="AX193" s="326"/>
      <c r="AY193" s="326"/>
      <c r="AZ193" s="326"/>
      <c r="BA193" s="326"/>
      <c r="BB193" s="326"/>
      <c r="BC193" s="326"/>
      <c r="BD193" s="326"/>
      <c r="BE193" s="326"/>
      <c r="BF193" s="326"/>
      <c r="BG193" s="326"/>
      <c r="BH193" s="326"/>
      <c r="BI193" s="326"/>
      <c r="BJ193" s="326"/>
      <c r="BK193" s="326"/>
      <c r="BL193" s="326"/>
      <c r="BM193" s="326"/>
      <c r="BN193" s="326"/>
      <c r="BO193" s="326"/>
      <c r="BP193" s="326"/>
      <c r="BQ193" s="326"/>
      <c r="BR193" s="326"/>
      <c r="BS193" s="326"/>
      <c r="BT193" s="326"/>
      <c r="BU193" s="326"/>
      <c r="BV193" s="326"/>
      <c r="BW193" s="326"/>
      <c r="BX193" s="326"/>
      <c r="BY193" s="326"/>
      <c r="BZ193" s="326"/>
      <c r="CA193" s="326"/>
      <c r="CB193" s="326"/>
      <c r="CC193" s="326"/>
      <c r="CD193" s="326"/>
      <c r="CE193" s="326"/>
      <c r="CF193" s="326"/>
      <c r="CG193" s="326"/>
      <c r="CH193" s="326"/>
      <c r="CI193" s="326"/>
      <c r="CJ193" s="326"/>
      <c r="CK193" s="326"/>
      <c r="CL193" s="326"/>
      <c r="CM193" s="326"/>
      <c r="CN193" s="326"/>
      <c r="CO193" s="326"/>
      <c r="CP193" s="326"/>
      <c r="CQ193" s="326"/>
      <c r="CR193" s="326"/>
      <c r="CS193" s="326"/>
    </row>
    <row r="194" spans="2:97" s="289" customFormat="1" ht="51" customHeight="1">
      <c r="B194" s="363">
        <v>191</v>
      </c>
      <c r="C194" s="343" t="str">
        <f>IF(B194&lt;=RAROC!$D$20*12,G193,"")</f>
        <v/>
      </c>
      <c r="D194" s="332">
        <f t="shared" si="11"/>
        <v>3.5714285714283771</v>
      </c>
      <c r="E194" s="341">
        <f t="shared" si="9"/>
        <v>1.5023833333333335E-3</v>
      </c>
      <c r="F194" s="331">
        <f t="shared" si="10"/>
        <v>0</v>
      </c>
      <c r="G194" s="364">
        <f t="shared" si="12"/>
        <v>0</v>
      </c>
      <c r="H194" s="292"/>
      <c r="J194" s="326"/>
      <c r="K194" s="326"/>
      <c r="L194" s="326"/>
      <c r="M194" s="326"/>
      <c r="N194" s="326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  <c r="Y194" s="326"/>
      <c r="Z194" s="326"/>
      <c r="AA194" s="326"/>
      <c r="AB194" s="326"/>
      <c r="AC194" s="326"/>
      <c r="AD194" s="326"/>
      <c r="AE194" s="326"/>
      <c r="AF194" s="326"/>
      <c r="AG194" s="326"/>
      <c r="AH194" s="326"/>
      <c r="AI194" s="326"/>
      <c r="AJ194" s="326"/>
      <c r="AK194" s="326"/>
      <c r="AL194" s="326"/>
      <c r="AM194" s="326"/>
      <c r="AN194" s="326"/>
      <c r="AO194" s="326"/>
      <c r="AP194" s="326"/>
      <c r="AQ194" s="326"/>
      <c r="AR194" s="326"/>
      <c r="AS194" s="326"/>
      <c r="AT194" s="326"/>
      <c r="AU194" s="326"/>
      <c r="AV194" s="326"/>
      <c r="AW194" s="326"/>
      <c r="AX194" s="326"/>
      <c r="AY194" s="326"/>
      <c r="AZ194" s="326"/>
      <c r="BA194" s="326"/>
      <c r="BB194" s="326"/>
      <c r="BC194" s="326"/>
      <c r="BD194" s="326"/>
      <c r="BE194" s="326"/>
      <c r="BF194" s="326"/>
      <c r="BG194" s="326"/>
      <c r="BH194" s="326"/>
      <c r="BI194" s="326"/>
      <c r="BJ194" s="326"/>
      <c r="BK194" s="326"/>
      <c r="BL194" s="326"/>
      <c r="BM194" s="326"/>
      <c r="BN194" s="326"/>
      <c r="BO194" s="326"/>
      <c r="BP194" s="326"/>
      <c r="BQ194" s="326"/>
      <c r="BR194" s="326"/>
      <c r="BS194" s="326"/>
      <c r="BT194" s="326"/>
      <c r="BU194" s="326"/>
      <c r="BV194" s="326"/>
      <c r="BW194" s="326"/>
      <c r="BX194" s="326"/>
      <c r="BY194" s="326"/>
      <c r="BZ194" s="326"/>
      <c r="CA194" s="326"/>
      <c r="CB194" s="326"/>
      <c r="CC194" s="326"/>
      <c r="CD194" s="326"/>
      <c r="CE194" s="326"/>
      <c r="CF194" s="326"/>
      <c r="CG194" s="326"/>
      <c r="CH194" s="326"/>
      <c r="CI194" s="326"/>
      <c r="CJ194" s="326"/>
      <c r="CK194" s="326"/>
      <c r="CL194" s="326"/>
      <c r="CM194" s="326"/>
      <c r="CN194" s="326"/>
      <c r="CO194" s="326"/>
      <c r="CP194" s="326"/>
      <c r="CQ194" s="326"/>
      <c r="CR194" s="326"/>
      <c r="CS194" s="326"/>
    </row>
    <row r="195" spans="2:97" s="325" customFormat="1" ht="51" customHeight="1">
      <c r="B195" s="365">
        <v>192</v>
      </c>
      <c r="C195" s="343" t="str">
        <f>IF(B195&lt;=RAROC!$D$20*12,G194,"")</f>
        <v/>
      </c>
      <c r="D195" s="332">
        <f t="shared" si="11"/>
        <v>3.5714285714283771</v>
      </c>
      <c r="E195" s="341">
        <f t="shared" si="9"/>
        <v>1.5023833333333335E-3</v>
      </c>
      <c r="F195" s="331">
        <f t="shared" si="10"/>
        <v>0</v>
      </c>
      <c r="G195" s="364">
        <f t="shared" si="12"/>
        <v>0</v>
      </c>
      <c r="H195" s="323"/>
      <c r="I195" s="324">
        <f>SUM(F184:F195)</f>
        <v>0</v>
      </c>
      <c r="J195" s="326"/>
      <c r="K195" s="326"/>
      <c r="L195" s="326"/>
      <c r="M195" s="326"/>
      <c r="N195" s="326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  <c r="Y195" s="326"/>
      <c r="Z195" s="326"/>
      <c r="AA195" s="326"/>
      <c r="AB195" s="326"/>
      <c r="AC195" s="326"/>
      <c r="AD195" s="326"/>
      <c r="AE195" s="326"/>
      <c r="AF195" s="326"/>
      <c r="AG195" s="326"/>
      <c r="AH195" s="326"/>
      <c r="AI195" s="326"/>
      <c r="AJ195" s="326"/>
      <c r="AK195" s="326"/>
      <c r="AL195" s="326"/>
      <c r="AM195" s="326"/>
      <c r="AN195" s="326"/>
      <c r="AO195" s="326"/>
      <c r="AP195" s="326"/>
      <c r="AQ195" s="326"/>
      <c r="AR195" s="326"/>
      <c r="AS195" s="326"/>
      <c r="AT195" s="326"/>
      <c r="AU195" s="326"/>
      <c r="AV195" s="326"/>
      <c r="AW195" s="326"/>
      <c r="AX195" s="326"/>
      <c r="AY195" s="326"/>
      <c r="AZ195" s="326"/>
      <c r="BA195" s="326"/>
      <c r="BB195" s="326"/>
      <c r="BC195" s="326"/>
      <c r="BD195" s="326"/>
      <c r="BE195" s="326"/>
      <c r="BF195" s="326"/>
      <c r="BG195" s="326"/>
      <c r="BH195" s="326"/>
      <c r="BI195" s="326"/>
      <c r="BJ195" s="326"/>
      <c r="BK195" s="326"/>
      <c r="BL195" s="326"/>
      <c r="BM195" s="326"/>
      <c r="BN195" s="326"/>
      <c r="BO195" s="326"/>
      <c r="BP195" s="326"/>
      <c r="BQ195" s="326"/>
      <c r="BR195" s="326"/>
      <c r="BS195" s="326"/>
      <c r="BT195" s="326"/>
      <c r="BU195" s="326"/>
      <c r="BV195" s="326"/>
      <c r="BW195" s="326"/>
      <c r="BX195" s="326"/>
      <c r="BY195" s="326"/>
      <c r="BZ195" s="326"/>
      <c r="CA195" s="326"/>
      <c r="CB195" s="326"/>
      <c r="CC195" s="326"/>
      <c r="CD195" s="326"/>
      <c r="CE195" s="326"/>
      <c r="CF195" s="326"/>
      <c r="CG195" s="326"/>
      <c r="CH195" s="326"/>
      <c r="CI195" s="326"/>
      <c r="CJ195" s="326"/>
      <c r="CK195" s="326"/>
      <c r="CL195" s="326"/>
      <c r="CM195" s="326"/>
      <c r="CN195" s="326"/>
      <c r="CO195" s="326"/>
      <c r="CP195" s="326"/>
      <c r="CQ195" s="326"/>
      <c r="CR195" s="326"/>
      <c r="CS195" s="326"/>
    </row>
    <row r="196" spans="2:97" s="289" customFormat="1" ht="51" customHeight="1">
      <c r="B196" s="363">
        <v>193</v>
      </c>
      <c r="C196" s="343" t="str">
        <f>IF(B196&lt;=RAROC!$D$20*12,G195,"")</f>
        <v/>
      </c>
      <c r="D196" s="332">
        <f t="shared" si="11"/>
        <v>3.5714285714283771</v>
      </c>
      <c r="E196" s="341">
        <f t="shared" ref="E196:E259" si="13">InterestRate/12</f>
        <v>1.5023833333333335E-3</v>
      </c>
      <c r="F196" s="331">
        <f t="shared" si="10"/>
        <v>0</v>
      </c>
      <c r="G196" s="364">
        <f t="shared" si="12"/>
        <v>0</v>
      </c>
      <c r="H196" s="292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26"/>
      <c r="Z196" s="326"/>
      <c r="AA196" s="326"/>
      <c r="AB196" s="326"/>
      <c r="AC196" s="326"/>
      <c r="AD196" s="326"/>
      <c r="AE196" s="326"/>
      <c r="AF196" s="326"/>
      <c r="AG196" s="326"/>
      <c r="AH196" s="326"/>
      <c r="AI196" s="326"/>
      <c r="AJ196" s="326"/>
      <c r="AK196" s="326"/>
      <c r="AL196" s="326"/>
      <c r="AM196" s="326"/>
      <c r="AN196" s="326"/>
      <c r="AO196" s="326"/>
      <c r="AP196" s="326"/>
      <c r="AQ196" s="326"/>
      <c r="AR196" s="326"/>
      <c r="AS196" s="326"/>
      <c r="AT196" s="326"/>
      <c r="AU196" s="326"/>
      <c r="AV196" s="326"/>
      <c r="AW196" s="326"/>
      <c r="AX196" s="326"/>
      <c r="AY196" s="326"/>
      <c r="AZ196" s="326"/>
      <c r="BA196" s="326"/>
      <c r="BB196" s="326"/>
      <c r="BC196" s="326"/>
      <c r="BD196" s="326"/>
      <c r="BE196" s="326"/>
      <c r="BF196" s="326"/>
      <c r="BG196" s="326"/>
      <c r="BH196" s="326"/>
      <c r="BI196" s="326"/>
      <c r="BJ196" s="326"/>
      <c r="BK196" s="326"/>
      <c r="BL196" s="326"/>
      <c r="BM196" s="326"/>
      <c r="BN196" s="326"/>
      <c r="BO196" s="326"/>
      <c r="BP196" s="326"/>
      <c r="BQ196" s="326"/>
      <c r="BR196" s="326"/>
      <c r="BS196" s="326"/>
      <c r="BT196" s="326"/>
      <c r="BU196" s="326"/>
      <c r="BV196" s="326"/>
      <c r="BW196" s="326"/>
      <c r="BX196" s="326"/>
      <c r="BY196" s="326"/>
      <c r="BZ196" s="326"/>
      <c r="CA196" s="326"/>
      <c r="CB196" s="326"/>
      <c r="CC196" s="326"/>
      <c r="CD196" s="326"/>
      <c r="CE196" s="326"/>
      <c r="CF196" s="326"/>
      <c r="CG196" s="326"/>
      <c r="CH196" s="326"/>
      <c r="CI196" s="326"/>
      <c r="CJ196" s="326"/>
      <c r="CK196" s="326"/>
      <c r="CL196" s="326"/>
      <c r="CM196" s="326"/>
      <c r="CN196" s="326"/>
      <c r="CO196" s="326"/>
      <c r="CP196" s="326"/>
      <c r="CQ196" s="326"/>
      <c r="CR196" s="326"/>
      <c r="CS196" s="326"/>
    </row>
    <row r="197" spans="2:97" s="289" customFormat="1" ht="51" customHeight="1">
      <c r="B197" s="363">
        <v>194</v>
      </c>
      <c r="C197" s="343" t="str">
        <f>IF(B197&lt;=RAROC!$D$20*12,G196,"")</f>
        <v/>
      </c>
      <c r="D197" s="332">
        <f t="shared" si="11"/>
        <v>3.5714285714283771</v>
      </c>
      <c r="E197" s="341">
        <f t="shared" si="13"/>
        <v>1.5023833333333335E-3</v>
      </c>
      <c r="F197" s="331">
        <f t="shared" ref="F197:F260" si="14">IFERROR(C197*E197,0)</f>
        <v>0</v>
      </c>
      <c r="G197" s="364">
        <f t="shared" si="12"/>
        <v>0</v>
      </c>
      <c r="H197" s="292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326"/>
      <c r="Z197" s="326"/>
      <c r="AA197" s="326"/>
      <c r="AB197" s="326"/>
      <c r="AC197" s="326"/>
      <c r="AD197" s="326"/>
      <c r="AE197" s="326"/>
      <c r="AF197" s="326"/>
      <c r="AG197" s="326"/>
      <c r="AH197" s="326"/>
      <c r="AI197" s="326"/>
      <c r="AJ197" s="326"/>
      <c r="AK197" s="326"/>
      <c r="AL197" s="326"/>
      <c r="AM197" s="326"/>
      <c r="AN197" s="326"/>
      <c r="AO197" s="326"/>
      <c r="AP197" s="326"/>
      <c r="AQ197" s="326"/>
      <c r="AR197" s="326"/>
      <c r="AS197" s="326"/>
      <c r="AT197" s="326"/>
      <c r="AU197" s="326"/>
      <c r="AV197" s="326"/>
      <c r="AW197" s="326"/>
      <c r="AX197" s="326"/>
      <c r="AY197" s="326"/>
      <c r="AZ197" s="326"/>
      <c r="BA197" s="326"/>
      <c r="BB197" s="326"/>
      <c r="BC197" s="326"/>
      <c r="BD197" s="326"/>
      <c r="BE197" s="326"/>
      <c r="BF197" s="326"/>
      <c r="BG197" s="326"/>
      <c r="BH197" s="326"/>
      <c r="BI197" s="326"/>
      <c r="BJ197" s="326"/>
      <c r="BK197" s="326"/>
      <c r="BL197" s="326"/>
      <c r="BM197" s="326"/>
      <c r="BN197" s="326"/>
      <c r="BO197" s="326"/>
      <c r="BP197" s="326"/>
      <c r="BQ197" s="326"/>
      <c r="BR197" s="326"/>
      <c r="BS197" s="326"/>
      <c r="BT197" s="326"/>
      <c r="BU197" s="326"/>
      <c r="BV197" s="326"/>
      <c r="BW197" s="326"/>
      <c r="BX197" s="326"/>
      <c r="BY197" s="326"/>
      <c r="BZ197" s="326"/>
      <c r="CA197" s="326"/>
      <c r="CB197" s="326"/>
      <c r="CC197" s="326"/>
      <c r="CD197" s="326"/>
      <c r="CE197" s="326"/>
      <c r="CF197" s="326"/>
      <c r="CG197" s="326"/>
      <c r="CH197" s="326"/>
      <c r="CI197" s="326"/>
      <c r="CJ197" s="326"/>
      <c r="CK197" s="326"/>
      <c r="CL197" s="326"/>
      <c r="CM197" s="326"/>
      <c r="CN197" s="326"/>
      <c r="CO197" s="326"/>
      <c r="CP197" s="326"/>
      <c r="CQ197" s="326"/>
      <c r="CR197" s="326"/>
      <c r="CS197" s="326"/>
    </row>
    <row r="198" spans="2:97" s="289" customFormat="1" ht="51" customHeight="1">
      <c r="B198" s="363">
        <v>195</v>
      </c>
      <c r="C198" s="343" t="str">
        <f>IF(B198&lt;=RAROC!$D$20*12,G197,"")</f>
        <v/>
      </c>
      <c r="D198" s="332">
        <f t="shared" ref="D198:D261" si="15">IF(D197&lt;C198,D197,C198)</f>
        <v>3.5714285714283771</v>
      </c>
      <c r="E198" s="341">
        <f t="shared" si="13"/>
        <v>1.5023833333333335E-3</v>
      </c>
      <c r="F198" s="331">
        <f t="shared" si="14"/>
        <v>0</v>
      </c>
      <c r="G198" s="364">
        <f t="shared" si="12"/>
        <v>0</v>
      </c>
      <c r="H198" s="292"/>
      <c r="J198" s="326"/>
      <c r="K198" s="326"/>
      <c r="L198" s="326"/>
      <c r="M198" s="326"/>
      <c r="N198" s="326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  <c r="Y198" s="326"/>
      <c r="Z198" s="326"/>
      <c r="AA198" s="326"/>
      <c r="AB198" s="326"/>
      <c r="AC198" s="326"/>
      <c r="AD198" s="326"/>
      <c r="AE198" s="326"/>
      <c r="AF198" s="326"/>
      <c r="AG198" s="326"/>
      <c r="AH198" s="326"/>
      <c r="AI198" s="326"/>
      <c r="AJ198" s="326"/>
      <c r="AK198" s="326"/>
      <c r="AL198" s="326"/>
      <c r="AM198" s="326"/>
      <c r="AN198" s="326"/>
      <c r="AO198" s="326"/>
      <c r="AP198" s="326"/>
      <c r="AQ198" s="326"/>
      <c r="AR198" s="326"/>
      <c r="AS198" s="326"/>
      <c r="AT198" s="326"/>
      <c r="AU198" s="326"/>
      <c r="AV198" s="326"/>
      <c r="AW198" s="326"/>
      <c r="AX198" s="326"/>
      <c r="AY198" s="326"/>
      <c r="AZ198" s="326"/>
      <c r="BA198" s="326"/>
      <c r="BB198" s="326"/>
      <c r="BC198" s="326"/>
      <c r="BD198" s="326"/>
      <c r="BE198" s="326"/>
      <c r="BF198" s="326"/>
      <c r="BG198" s="326"/>
      <c r="BH198" s="326"/>
      <c r="BI198" s="326"/>
      <c r="BJ198" s="326"/>
      <c r="BK198" s="326"/>
      <c r="BL198" s="326"/>
      <c r="BM198" s="326"/>
      <c r="BN198" s="326"/>
      <c r="BO198" s="326"/>
      <c r="BP198" s="326"/>
      <c r="BQ198" s="326"/>
      <c r="BR198" s="326"/>
      <c r="BS198" s="326"/>
      <c r="BT198" s="326"/>
      <c r="BU198" s="326"/>
      <c r="BV198" s="326"/>
      <c r="BW198" s="326"/>
      <c r="BX198" s="326"/>
      <c r="BY198" s="326"/>
      <c r="BZ198" s="326"/>
      <c r="CA198" s="326"/>
      <c r="CB198" s="326"/>
      <c r="CC198" s="326"/>
      <c r="CD198" s="326"/>
      <c r="CE198" s="326"/>
      <c r="CF198" s="326"/>
      <c r="CG198" s="326"/>
      <c r="CH198" s="326"/>
      <c r="CI198" s="326"/>
      <c r="CJ198" s="326"/>
      <c r="CK198" s="326"/>
      <c r="CL198" s="326"/>
      <c r="CM198" s="326"/>
      <c r="CN198" s="326"/>
      <c r="CO198" s="326"/>
      <c r="CP198" s="326"/>
      <c r="CQ198" s="326"/>
      <c r="CR198" s="326"/>
      <c r="CS198" s="326"/>
    </row>
    <row r="199" spans="2:97" s="289" customFormat="1" ht="51" customHeight="1">
      <c r="B199" s="363">
        <v>196</v>
      </c>
      <c r="C199" s="343" t="str">
        <f>IF(B199&lt;=RAROC!$D$20*12,G198,"")</f>
        <v/>
      </c>
      <c r="D199" s="332">
        <f t="shared" si="15"/>
        <v>3.5714285714283771</v>
      </c>
      <c r="E199" s="341">
        <f t="shared" si="13"/>
        <v>1.5023833333333335E-3</v>
      </c>
      <c r="F199" s="331">
        <f t="shared" si="14"/>
        <v>0</v>
      </c>
      <c r="G199" s="364">
        <f t="shared" si="12"/>
        <v>0</v>
      </c>
      <c r="H199" s="292"/>
      <c r="J199" s="326"/>
      <c r="K199" s="326"/>
      <c r="L199" s="326"/>
      <c r="M199" s="326"/>
      <c r="N199" s="326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  <c r="Y199" s="326"/>
      <c r="Z199" s="326"/>
      <c r="AA199" s="326"/>
      <c r="AB199" s="326"/>
      <c r="AC199" s="326"/>
      <c r="AD199" s="326"/>
      <c r="AE199" s="326"/>
      <c r="AF199" s="326"/>
      <c r="AG199" s="326"/>
      <c r="AH199" s="326"/>
      <c r="AI199" s="326"/>
      <c r="AJ199" s="326"/>
      <c r="AK199" s="326"/>
      <c r="AL199" s="326"/>
      <c r="AM199" s="326"/>
      <c r="AN199" s="326"/>
      <c r="AO199" s="326"/>
      <c r="AP199" s="326"/>
      <c r="AQ199" s="326"/>
      <c r="AR199" s="326"/>
      <c r="AS199" s="326"/>
      <c r="AT199" s="326"/>
      <c r="AU199" s="326"/>
      <c r="AV199" s="326"/>
      <c r="AW199" s="326"/>
      <c r="AX199" s="326"/>
      <c r="AY199" s="326"/>
      <c r="AZ199" s="326"/>
      <c r="BA199" s="326"/>
      <c r="BB199" s="326"/>
      <c r="BC199" s="326"/>
      <c r="BD199" s="326"/>
      <c r="BE199" s="326"/>
      <c r="BF199" s="326"/>
      <c r="BG199" s="326"/>
      <c r="BH199" s="326"/>
      <c r="BI199" s="326"/>
      <c r="BJ199" s="326"/>
      <c r="BK199" s="326"/>
      <c r="BL199" s="326"/>
      <c r="BM199" s="326"/>
      <c r="BN199" s="326"/>
      <c r="BO199" s="326"/>
      <c r="BP199" s="326"/>
      <c r="BQ199" s="326"/>
      <c r="BR199" s="326"/>
      <c r="BS199" s="326"/>
      <c r="BT199" s="326"/>
      <c r="BU199" s="326"/>
      <c r="BV199" s="326"/>
      <c r="BW199" s="326"/>
      <c r="BX199" s="326"/>
      <c r="BY199" s="326"/>
      <c r="BZ199" s="326"/>
      <c r="CA199" s="326"/>
      <c r="CB199" s="326"/>
      <c r="CC199" s="326"/>
      <c r="CD199" s="326"/>
      <c r="CE199" s="326"/>
      <c r="CF199" s="326"/>
      <c r="CG199" s="326"/>
      <c r="CH199" s="326"/>
      <c r="CI199" s="326"/>
      <c r="CJ199" s="326"/>
      <c r="CK199" s="326"/>
      <c r="CL199" s="326"/>
      <c r="CM199" s="326"/>
      <c r="CN199" s="326"/>
      <c r="CO199" s="326"/>
      <c r="CP199" s="326"/>
      <c r="CQ199" s="326"/>
      <c r="CR199" s="326"/>
      <c r="CS199" s="326"/>
    </row>
    <row r="200" spans="2:97" s="289" customFormat="1" ht="51" customHeight="1">
      <c r="B200" s="363">
        <v>197</v>
      </c>
      <c r="C200" s="343" t="str">
        <f>IF(B200&lt;=RAROC!$D$20*12,G199,"")</f>
        <v/>
      </c>
      <c r="D200" s="332">
        <f t="shared" si="15"/>
        <v>3.5714285714283771</v>
      </c>
      <c r="E200" s="341">
        <f t="shared" si="13"/>
        <v>1.5023833333333335E-3</v>
      </c>
      <c r="F200" s="331">
        <f t="shared" si="14"/>
        <v>0</v>
      </c>
      <c r="G200" s="364">
        <f t="shared" si="12"/>
        <v>0</v>
      </c>
      <c r="H200" s="292"/>
      <c r="J200" s="326"/>
      <c r="K200" s="326"/>
      <c r="L200" s="326"/>
      <c r="M200" s="326"/>
      <c r="N200" s="326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  <c r="Y200" s="326"/>
      <c r="Z200" s="326"/>
      <c r="AA200" s="326"/>
      <c r="AB200" s="326"/>
      <c r="AC200" s="326"/>
      <c r="AD200" s="326"/>
      <c r="AE200" s="326"/>
      <c r="AF200" s="326"/>
      <c r="AG200" s="326"/>
      <c r="AH200" s="326"/>
      <c r="AI200" s="326"/>
      <c r="AJ200" s="326"/>
      <c r="AK200" s="326"/>
      <c r="AL200" s="326"/>
      <c r="AM200" s="326"/>
      <c r="AN200" s="326"/>
      <c r="AO200" s="326"/>
      <c r="AP200" s="326"/>
      <c r="AQ200" s="326"/>
      <c r="AR200" s="326"/>
      <c r="AS200" s="326"/>
      <c r="AT200" s="326"/>
      <c r="AU200" s="326"/>
      <c r="AV200" s="326"/>
      <c r="AW200" s="326"/>
      <c r="AX200" s="326"/>
      <c r="AY200" s="326"/>
      <c r="AZ200" s="326"/>
      <c r="BA200" s="326"/>
      <c r="BB200" s="326"/>
      <c r="BC200" s="326"/>
      <c r="BD200" s="326"/>
      <c r="BE200" s="326"/>
      <c r="BF200" s="326"/>
      <c r="BG200" s="326"/>
      <c r="BH200" s="326"/>
      <c r="BI200" s="326"/>
      <c r="BJ200" s="326"/>
      <c r="BK200" s="326"/>
      <c r="BL200" s="326"/>
      <c r="BM200" s="326"/>
      <c r="BN200" s="326"/>
      <c r="BO200" s="326"/>
      <c r="BP200" s="326"/>
      <c r="BQ200" s="326"/>
      <c r="BR200" s="326"/>
      <c r="BS200" s="326"/>
      <c r="BT200" s="326"/>
      <c r="BU200" s="326"/>
      <c r="BV200" s="326"/>
      <c r="BW200" s="326"/>
      <c r="BX200" s="326"/>
      <c r="BY200" s="326"/>
      <c r="BZ200" s="326"/>
      <c r="CA200" s="326"/>
      <c r="CB200" s="326"/>
      <c r="CC200" s="326"/>
      <c r="CD200" s="326"/>
      <c r="CE200" s="326"/>
      <c r="CF200" s="326"/>
      <c r="CG200" s="326"/>
      <c r="CH200" s="326"/>
      <c r="CI200" s="326"/>
      <c r="CJ200" s="326"/>
      <c r="CK200" s="326"/>
      <c r="CL200" s="326"/>
      <c r="CM200" s="326"/>
      <c r="CN200" s="326"/>
      <c r="CO200" s="326"/>
      <c r="CP200" s="326"/>
      <c r="CQ200" s="326"/>
      <c r="CR200" s="326"/>
      <c r="CS200" s="326"/>
    </row>
    <row r="201" spans="2:97" s="289" customFormat="1" ht="51" customHeight="1">
      <c r="B201" s="363">
        <v>198</v>
      </c>
      <c r="C201" s="343" t="str">
        <f>IF(B201&lt;=RAROC!$D$20*12,G200,"")</f>
        <v/>
      </c>
      <c r="D201" s="332">
        <f t="shared" si="15"/>
        <v>3.5714285714283771</v>
      </c>
      <c r="E201" s="341">
        <f t="shared" si="13"/>
        <v>1.5023833333333335E-3</v>
      </c>
      <c r="F201" s="331">
        <f t="shared" si="14"/>
        <v>0</v>
      </c>
      <c r="G201" s="364">
        <f t="shared" si="12"/>
        <v>0</v>
      </c>
      <c r="H201" s="292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26"/>
      <c r="Z201" s="326"/>
      <c r="AA201" s="326"/>
      <c r="AB201" s="326"/>
      <c r="AC201" s="326"/>
      <c r="AD201" s="326"/>
      <c r="AE201" s="326"/>
      <c r="AF201" s="326"/>
      <c r="AG201" s="326"/>
      <c r="AH201" s="326"/>
      <c r="AI201" s="326"/>
      <c r="AJ201" s="326"/>
      <c r="AK201" s="326"/>
      <c r="AL201" s="326"/>
      <c r="AM201" s="326"/>
      <c r="AN201" s="326"/>
      <c r="AO201" s="326"/>
      <c r="AP201" s="326"/>
      <c r="AQ201" s="326"/>
      <c r="AR201" s="326"/>
      <c r="AS201" s="326"/>
      <c r="AT201" s="326"/>
      <c r="AU201" s="326"/>
      <c r="AV201" s="326"/>
      <c r="AW201" s="326"/>
      <c r="AX201" s="326"/>
      <c r="AY201" s="326"/>
      <c r="AZ201" s="326"/>
      <c r="BA201" s="326"/>
      <c r="BB201" s="326"/>
      <c r="BC201" s="326"/>
      <c r="BD201" s="326"/>
      <c r="BE201" s="326"/>
      <c r="BF201" s="326"/>
      <c r="BG201" s="326"/>
      <c r="BH201" s="326"/>
      <c r="BI201" s="326"/>
      <c r="BJ201" s="326"/>
      <c r="BK201" s="326"/>
      <c r="BL201" s="326"/>
      <c r="BM201" s="326"/>
      <c r="BN201" s="326"/>
      <c r="BO201" s="326"/>
      <c r="BP201" s="326"/>
      <c r="BQ201" s="326"/>
      <c r="BR201" s="326"/>
      <c r="BS201" s="326"/>
      <c r="BT201" s="326"/>
      <c r="BU201" s="326"/>
      <c r="BV201" s="326"/>
      <c r="BW201" s="326"/>
      <c r="BX201" s="326"/>
      <c r="BY201" s="326"/>
      <c r="BZ201" s="326"/>
      <c r="CA201" s="326"/>
      <c r="CB201" s="326"/>
      <c r="CC201" s="326"/>
      <c r="CD201" s="326"/>
      <c r="CE201" s="326"/>
      <c r="CF201" s="326"/>
      <c r="CG201" s="326"/>
      <c r="CH201" s="326"/>
      <c r="CI201" s="326"/>
      <c r="CJ201" s="326"/>
      <c r="CK201" s="326"/>
      <c r="CL201" s="326"/>
      <c r="CM201" s="326"/>
      <c r="CN201" s="326"/>
      <c r="CO201" s="326"/>
      <c r="CP201" s="326"/>
      <c r="CQ201" s="326"/>
      <c r="CR201" s="326"/>
      <c r="CS201" s="326"/>
    </row>
    <row r="202" spans="2:97" s="289" customFormat="1" ht="51" customHeight="1">
      <c r="B202" s="363">
        <v>199</v>
      </c>
      <c r="C202" s="343" t="str">
        <f>IF(B202&lt;=RAROC!$D$20*12,G201,"")</f>
        <v/>
      </c>
      <c r="D202" s="332">
        <f t="shared" si="15"/>
        <v>3.5714285714283771</v>
      </c>
      <c r="E202" s="341">
        <f t="shared" si="13"/>
        <v>1.5023833333333335E-3</v>
      </c>
      <c r="F202" s="331">
        <f t="shared" si="14"/>
        <v>0</v>
      </c>
      <c r="G202" s="364">
        <f t="shared" si="12"/>
        <v>0</v>
      </c>
      <c r="H202" s="292"/>
      <c r="J202" s="326"/>
      <c r="K202" s="326"/>
      <c r="L202" s="326"/>
      <c r="M202" s="326"/>
      <c r="N202" s="326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  <c r="Y202" s="326"/>
      <c r="Z202" s="326"/>
      <c r="AA202" s="326"/>
      <c r="AB202" s="326"/>
      <c r="AC202" s="326"/>
      <c r="AD202" s="326"/>
      <c r="AE202" s="326"/>
      <c r="AF202" s="326"/>
      <c r="AG202" s="326"/>
      <c r="AH202" s="326"/>
      <c r="AI202" s="326"/>
      <c r="AJ202" s="326"/>
      <c r="AK202" s="326"/>
      <c r="AL202" s="326"/>
      <c r="AM202" s="326"/>
      <c r="AN202" s="326"/>
      <c r="AO202" s="326"/>
      <c r="AP202" s="326"/>
      <c r="AQ202" s="326"/>
      <c r="AR202" s="326"/>
      <c r="AS202" s="326"/>
      <c r="AT202" s="326"/>
      <c r="AU202" s="326"/>
      <c r="AV202" s="326"/>
      <c r="AW202" s="326"/>
      <c r="AX202" s="326"/>
      <c r="AY202" s="326"/>
      <c r="AZ202" s="326"/>
      <c r="BA202" s="326"/>
      <c r="BB202" s="326"/>
      <c r="BC202" s="326"/>
      <c r="BD202" s="326"/>
      <c r="BE202" s="326"/>
      <c r="BF202" s="326"/>
      <c r="BG202" s="326"/>
      <c r="BH202" s="326"/>
      <c r="BI202" s="326"/>
      <c r="BJ202" s="326"/>
      <c r="BK202" s="326"/>
      <c r="BL202" s="326"/>
      <c r="BM202" s="326"/>
      <c r="BN202" s="326"/>
      <c r="BO202" s="326"/>
      <c r="BP202" s="326"/>
      <c r="BQ202" s="326"/>
      <c r="BR202" s="326"/>
      <c r="BS202" s="326"/>
      <c r="BT202" s="326"/>
      <c r="BU202" s="326"/>
      <c r="BV202" s="326"/>
      <c r="BW202" s="326"/>
      <c r="BX202" s="326"/>
      <c r="BY202" s="326"/>
      <c r="BZ202" s="326"/>
      <c r="CA202" s="326"/>
      <c r="CB202" s="326"/>
      <c r="CC202" s="326"/>
      <c r="CD202" s="326"/>
      <c r="CE202" s="326"/>
      <c r="CF202" s="326"/>
      <c r="CG202" s="326"/>
      <c r="CH202" s="326"/>
      <c r="CI202" s="326"/>
      <c r="CJ202" s="326"/>
      <c r="CK202" s="326"/>
      <c r="CL202" s="326"/>
      <c r="CM202" s="326"/>
      <c r="CN202" s="326"/>
      <c r="CO202" s="326"/>
      <c r="CP202" s="326"/>
      <c r="CQ202" s="326"/>
      <c r="CR202" s="326"/>
      <c r="CS202" s="326"/>
    </row>
    <row r="203" spans="2:97" s="289" customFormat="1" ht="51" customHeight="1">
      <c r="B203" s="363">
        <v>200</v>
      </c>
      <c r="C203" s="343" t="str">
        <f>IF(B203&lt;=RAROC!$D$20*12,G202,"")</f>
        <v/>
      </c>
      <c r="D203" s="332">
        <f t="shared" si="15"/>
        <v>3.5714285714283771</v>
      </c>
      <c r="E203" s="341">
        <f t="shared" si="13"/>
        <v>1.5023833333333335E-3</v>
      </c>
      <c r="F203" s="331">
        <f t="shared" si="14"/>
        <v>0</v>
      </c>
      <c r="G203" s="364">
        <f t="shared" si="12"/>
        <v>0</v>
      </c>
      <c r="H203" s="292"/>
      <c r="J203" s="326"/>
      <c r="K203" s="326"/>
      <c r="L203" s="326"/>
      <c r="M203" s="326"/>
      <c r="N203" s="326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  <c r="Y203" s="326"/>
      <c r="Z203" s="326"/>
      <c r="AA203" s="326"/>
      <c r="AB203" s="326"/>
      <c r="AC203" s="326"/>
      <c r="AD203" s="326"/>
      <c r="AE203" s="326"/>
      <c r="AF203" s="326"/>
      <c r="AG203" s="326"/>
      <c r="AH203" s="326"/>
      <c r="AI203" s="326"/>
      <c r="AJ203" s="326"/>
      <c r="AK203" s="326"/>
      <c r="AL203" s="326"/>
      <c r="AM203" s="326"/>
      <c r="AN203" s="326"/>
      <c r="AO203" s="326"/>
      <c r="AP203" s="326"/>
      <c r="AQ203" s="326"/>
      <c r="AR203" s="326"/>
      <c r="AS203" s="326"/>
      <c r="AT203" s="326"/>
      <c r="AU203" s="326"/>
      <c r="AV203" s="326"/>
      <c r="AW203" s="326"/>
      <c r="AX203" s="326"/>
      <c r="AY203" s="326"/>
      <c r="AZ203" s="326"/>
      <c r="BA203" s="326"/>
      <c r="BB203" s="326"/>
      <c r="BC203" s="326"/>
      <c r="BD203" s="326"/>
      <c r="BE203" s="326"/>
      <c r="BF203" s="326"/>
      <c r="BG203" s="326"/>
      <c r="BH203" s="326"/>
      <c r="BI203" s="326"/>
      <c r="BJ203" s="326"/>
      <c r="BK203" s="326"/>
      <c r="BL203" s="326"/>
      <c r="BM203" s="326"/>
      <c r="BN203" s="326"/>
      <c r="BO203" s="326"/>
      <c r="BP203" s="326"/>
      <c r="BQ203" s="326"/>
      <c r="BR203" s="326"/>
      <c r="BS203" s="326"/>
      <c r="BT203" s="326"/>
      <c r="BU203" s="326"/>
      <c r="BV203" s="326"/>
      <c r="BW203" s="326"/>
      <c r="BX203" s="326"/>
      <c r="BY203" s="326"/>
      <c r="BZ203" s="326"/>
      <c r="CA203" s="326"/>
      <c r="CB203" s="326"/>
      <c r="CC203" s="326"/>
      <c r="CD203" s="326"/>
      <c r="CE203" s="326"/>
      <c r="CF203" s="326"/>
      <c r="CG203" s="326"/>
      <c r="CH203" s="326"/>
      <c r="CI203" s="326"/>
      <c r="CJ203" s="326"/>
      <c r="CK203" s="326"/>
      <c r="CL203" s="326"/>
      <c r="CM203" s="326"/>
      <c r="CN203" s="326"/>
      <c r="CO203" s="326"/>
      <c r="CP203" s="326"/>
      <c r="CQ203" s="326"/>
      <c r="CR203" s="326"/>
      <c r="CS203" s="326"/>
    </row>
    <row r="204" spans="2:97" s="289" customFormat="1" ht="51" customHeight="1">
      <c r="B204" s="363">
        <v>201</v>
      </c>
      <c r="C204" s="343" t="str">
        <f>IF(B204&lt;=RAROC!$D$20*12,G203,"")</f>
        <v/>
      </c>
      <c r="D204" s="332">
        <f t="shared" si="15"/>
        <v>3.5714285714283771</v>
      </c>
      <c r="E204" s="341">
        <f t="shared" si="13"/>
        <v>1.5023833333333335E-3</v>
      </c>
      <c r="F204" s="331">
        <f t="shared" si="14"/>
        <v>0</v>
      </c>
      <c r="G204" s="364">
        <f t="shared" si="12"/>
        <v>0</v>
      </c>
      <c r="H204" s="292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  <c r="Y204" s="326"/>
      <c r="Z204" s="326"/>
      <c r="AA204" s="326"/>
      <c r="AB204" s="326"/>
      <c r="AC204" s="326"/>
      <c r="AD204" s="326"/>
      <c r="AE204" s="326"/>
      <c r="AF204" s="326"/>
      <c r="AG204" s="326"/>
      <c r="AH204" s="326"/>
      <c r="AI204" s="326"/>
      <c r="AJ204" s="326"/>
      <c r="AK204" s="326"/>
      <c r="AL204" s="326"/>
      <c r="AM204" s="326"/>
      <c r="AN204" s="326"/>
      <c r="AO204" s="326"/>
      <c r="AP204" s="326"/>
      <c r="AQ204" s="326"/>
      <c r="AR204" s="326"/>
      <c r="AS204" s="326"/>
      <c r="AT204" s="326"/>
      <c r="AU204" s="326"/>
      <c r="AV204" s="326"/>
      <c r="AW204" s="326"/>
      <c r="AX204" s="326"/>
      <c r="AY204" s="326"/>
      <c r="AZ204" s="326"/>
      <c r="BA204" s="326"/>
      <c r="BB204" s="326"/>
      <c r="BC204" s="326"/>
      <c r="BD204" s="326"/>
      <c r="BE204" s="326"/>
      <c r="BF204" s="326"/>
      <c r="BG204" s="326"/>
      <c r="BH204" s="326"/>
      <c r="BI204" s="326"/>
      <c r="BJ204" s="326"/>
      <c r="BK204" s="326"/>
      <c r="BL204" s="326"/>
      <c r="BM204" s="326"/>
      <c r="BN204" s="326"/>
      <c r="BO204" s="326"/>
      <c r="BP204" s="326"/>
      <c r="BQ204" s="326"/>
      <c r="BR204" s="326"/>
      <c r="BS204" s="326"/>
      <c r="BT204" s="326"/>
      <c r="BU204" s="326"/>
      <c r="BV204" s="326"/>
      <c r="BW204" s="326"/>
      <c r="BX204" s="326"/>
      <c r="BY204" s="326"/>
      <c r="BZ204" s="326"/>
      <c r="CA204" s="326"/>
      <c r="CB204" s="326"/>
      <c r="CC204" s="326"/>
      <c r="CD204" s="326"/>
      <c r="CE204" s="326"/>
      <c r="CF204" s="326"/>
      <c r="CG204" s="326"/>
      <c r="CH204" s="326"/>
      <c r="CI204" s="326"/>
      <c r="CJ204" s="326"/>
      <c r="CK204" s="326"/>
      <c r="CL204" s="326"/>
      <c r="CM204" s="326"/>
      <c r="CN204" s="326"/>
      <c r="CO204" s="326"/>
      <c r="CP204" s="326"/>
      <c r="CQ204" s="326"/>
      <c r="CR204" s="326"/>
      <c r="CS204" s="326"/>
    </row>
    <row r="205" spans="2:97" s="289" customFormat="1" ht="51" customHeight="1">
      <c r="B205" s="363">
        <v>202</v>
      </c>
      <c r="C205" s="343" t="str">
        <f>IF(B205&lt;=RAROC!$D$20*12,G204,"")</f>
        <v/>
      </c>
      <c r="D205" s="332">
        <f t="shared" si="15"/>
        <v>3.5714285714283771</v>
      </c>
      <c r="E205" s="341">
        <f t="shared" si="13"/>
        <v>1.5023833333333335E-3</v>
      </c>
      <c r="F205" s="331">
        <f t="shared" si="14"/>
        <v>0</v>
      </c>
      <c r="G205" s="364">
        <f t="shared" si="12"/>
        <v>0</v>
      </c>
      <c r="H205" s="292"/>
      <c r="J205" s="326"/>
      <c r="K205" s="326"/>
      <c r="L205" s="326"/>
      <c r="M205" s="326"/>
      <c r="N205" s="326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  <c r="Y205" s="326"/>
      <c r="Z205" s="326"/>
      <c r="AA205" s="326"/>
      <c r="AB205" s="326"/>
      <c r="AC205" s="326"/>
      <c r="AD205" s="326"/>
      <c r="AE205" s="326"/>
      <c r="AF205" s="326"/>
      <c r="AG205" s="326"/>
      <c r="AH205" s="326"/>
      <c r="AI205" s="326"/>
      <c r="AJ205" s="326"/>
      <c r="AK205" s="326"/>
      <c r="AL205" s="326"/>
      <c r="AM205" s="326"/>
      <c r="AN205" s="326"/>
      <c r="AO205" s="326"/>
      <c r="AP205" s="326"/>
      <c r="AQ205" s="326"/>
      <c r="AR205" s="326"/>
      <c r="AS205" s="326"/>
      <c r="AT205" s="326"/>
      <c r="AU205" s="326"/>
      <c r="AV205" s="326"/>
      <c r="AW205" s="326"/>
      <c r="AX205" s="326"/>
      <c r="AY205" s="326"/>
      <c r="AZ205" s="326"/>
      <c r="BA205" s="326"/>
      <c r="BB205" s="326"/>
      <c r="BC205" s="326"/>
      <c r="BD205" s="326"/>
      <c r="BE205" s="326"/>
      <c r="BF205" s="326"/>
      <c r="BG205" s="326"/>
      <c r="BH205" s="326"/>
      <c r="BI205" s="326"/>
      <c r="BJ205" s="326"/>
      <c r="BK205" s="326"/>
      <c r="BL205" s="326"/>
      <c r="BM205" s="326"/>
      <c r="BN205" s="326"/>
      <c r="BO205" s="326"/>
      <c r="BP205" s="326"/>
      <c r="BQ205" s="326"/>
      <c r="BR205" s="326"/>
      <c r="BS205" s="326"/>
      <c r="BT205" s="326"/>
      <c r="BU205" s="326"/>
      <c r="BV205" s="326"/>
      <c r="BW205" s="326"/>
      <c r="BX205" s="326"/>
      <c r="BY205" s="326"/>
      <c r="BZ205" s="326"/>
      <c r="CA205" s="326"/>
      <c r="CB205" s="326"/>
      <c r="CC205" s="326"/>
      <c r="CD205" s="326"/>
      <c r="CE205" s="326"/>
      <c r="CF205" s="326"/>
      <c r="CG205" s="326"/>
      <c r="CH205" s="326"/>
      <c r="CI205" s="326"/>
      <c r="CJ205" s="326"/>
      <c r="CK205" s="326"/>
      <c r="CL205" s="326"/>
      <c r="CM205" s="326"/>
      <c r="CN205" s="326"/>
      <c r="CO205" s="326"/>
      <c r="CP205" s="326"/>
      <c r="CQ205" s="326"/>
      <c r="CR205" s="326"/>
      <c r="CS205" s="326"/>
    </row>
    <row r="206" spans="2:97" s="289" customFormat="1" ht="51" customHeight="1">
      <c r="B206" s="363">
        <v>203</v>
      </c>
      <c r="C206" s="343" t="str">
        <f>IF(B206&lt;=RAROC!$D$20*12,G205,"")</f>
        <v/>
      </c>
      <c r="D206" s="332">
        <f t="shared" si="15"/>
        <v>3.5714285714283771</v>
      </c>
      <c r="E206" s="341">
        <f t="shared" si="13"/>
        <v>1.5023833333333335E-3</v>
      </c>
      <c r="F206" s="331">
        <f t="shared" si="14"/>
        <v>0</v>
      </c>
      <c r="G206" s="364">
        <f t="shared" si="12"/>
        <v>0</v>
      </c>
      <c r="H206" s="292"/>
      <c r="J206" s="326"/>
      <c r="K206" s="326"/>
      <c r="L206" s="326"/>
      <c r="M206" s="326"/>
      <c r="N206" s="326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  <c r="Y206" s="326"/>
      <c r="Z206" s="326"/>
      <c r="AA206" s="326"/>
      <c r="AB206" s="326"/>
      <c r="AC206" s="326"/>
      <c r="AD206" s="326"/>
      <c r="AE206" s="326"/>
      <c r="AF206" s="326"/>
      <c r="AG206" s="326"/>
      <c r="AH206" s="326"/>
      <c r="AI206" s="326"/>
      <c r="AJ206" s="326"/>
      <c r="AK206" s="326"/>
      <c r="AL206" s="326"/>
      <c r="AM206" s="326"/>
      <c r="AN206" s="326"/>
      <c r="AO206" s="326"/>
      <c r="AP206" s="326"/>
      <c r="AQ206" s="326"/>
      <c r="AR206" s="326"/>
      <c r="AS206" s="326"/>
      <c r="AT206" s="326"/>
      <c r="AU206" s="326"/>
      <c r="AV206" s="326"/>
      <c r="AW206" s="326"/>
      <c r="AX206" s="326"/>
      <c r="AY206" s="326"/>
      <c r="AZ206" s="326"/>
      <c r="BA206" s="326"/>
      <c r="BB206" s="326"/>
      <c r="BC206" s="326"/>
      <c r="BD206" s="326"/>
      <c r="BE206" s="326"/>
      <c r="BF206" s="326"/>
      <c r="BG206" s="326"/>
      <c r="BH206" s="326"/>
      <c r="BI206" s="326"/>
      <c r="BJ206" s="326"/>
      <c r="BK206" s="326"/>
      <c r="BL206" s="326"/>
      <c r="BM206" s="326"/>
      <c r="BN206" s="326"/>
      <c r="BO206" s="326"/>
      <c r="BP206" s="326"/>
      <c r="BQ206" s="326"/>
      <c r="BR206" s="326"/>
      <c r="BS206" s="326"/>
      <c r="BT206" s="326"/>
      <c r="BU206" s="326"/>
      <c r="BV206" s="326"/>
      <c r="BW206" s="326"/>
      <c r="BX206" s="326"/>
      <c r="BY206" s="326"/>
      <c r="BZ206" s="326"/>
      <c r="CA206" s="326"/>
      <c r="CB206" s="326"/>
      <c r="CC206" s="326"/>
      <c r="CD206" s="326"/>
      <c r="CE206" s="326"/>
      <c r="CF206" s="326"/>
      <c r="CG206" s="326"/>
      <c r="CH206" s="326"/>
      <c r="CI206" s="326"/>
      <c r="CJ206" s="326"/>
      <c r="CK206" s="326"/>
      <c r="CL206" s="326"/>
      <c r="CM206" s="326"/>
      <c r="CN206" s="326"/>
      <c r="CO206" s="326"/>
      <c r="CP206" s="326"/>
      <c r="CQ206" s="326"/>
      <c r="CR206" s="326"/>
      <c r="CS206" s="326"/>
    </row>
    <row r="207" spans="2:97" s="325" customFormat="1" ht="51" customHeight="1">
      <c r="B207" s="365">
        <v>204</v>
      </c>
      <c r="C207" s="343" t="str">
        <f>IF(B207&lt;=RAROC!$D$20*12,G206,"")</f>
        <v/>
      </c>
      <c r="D207" s="332">
        <f t="shared" si="15"/>
        <v>3.5714285714283771</v>
      </c>
      <c r="E207" s="341">
        <f t="shared" si="13"/>
        <v>1.5023833333333335E-3</v>
      </c>
      <c r="F207" s="331">
        <f t="shared" si="14"/>
        <v>0</v>
      </c>
      <c r="G207" s="364">
        <f t="shared" si="12"/>
        <v>0</v>
      </c>
      <c r="H207" s="323"/>
      <c r="I207" s="324">
        <f>SUM(F196:F207)</f>
        <v>0</v>
      </c>
      <c r="J207" s="326"/>
      <c r="K207" s="326"/>
      <c r="L207" s="326"/>
      <c r="M207" s="326"/>
      <c r="N207" s="326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  <c r="Y207" s="326"/>
      <c r="Z207" s="326"/>
      <c r="AA207" s="326"/>
      <c r="AB207" s="326"/>
      <c r="AC207" s="326"/>
      <c r="AD207" s="326"/>
      <c r="AE207" s="326"/>
      <c r="AF207" s="326"/>
      <c r="AG207" s="326"/>
      <c r="AH207" s="326"/>
      <c r="AI207" s="326"/>
      <c r="AJ207" s="326"/>
      <c r="AK207" s="326"/>
      <c r="AL207" s="326"/>
      <c r="AM207" s="326"/>
      <c r="AN207" s="326"/>
      <c r="AO207" s="326"/>
      <c r="AP207" s="326"/>
      <c r="AQ207" s="326"/>
      <c r="AR207" s="326"/>
      <c r="AS207" s="326"/>
      <c r="AT207" s="326"/>
      <c r="AU207" s="326"/>
      <c r="AV207" s="326"/>
      <c r="AW207" s="326"/>
      <c r="AX207" s="326"/>
      <c r="AY207" s="326"/>
      <c r="AZ207" s="326"/>
      <c r="BA207" s="326"/>
      <c r="BB207" s="326"/>
      <c r="BC207" s="326"/>
      <c r="BD207" s="326"/>
      <c r="BE207" s="326"/>
      <c r="BF207" s="326"/>
      <c r="BG207" s="326"/>
      <c r="BH207" s="326"/>
      <c r="BI207" s="326"/>
      <c r="BJ207" s="326"/>
      <c r="BK207" s="326"/>
      <c r="BL207" s="326"/>
      <c r="BM207" s="326"/>
      <c r="BN207" s="326"/>
      <c r="BO207" s="326"/>
      <c r="BP207" s="326"/>
      <c r="BQ207" s="326"/>
      <c r="BR207" s="326"/>
      <c r="BS207" s="326"/>
      <c r="BT207" s="326"/>
      <c r="BU207" s="326"/>
      <c r="BV207" s="326"/>
      <c r="BW207" s="326"/>
      <c r="BX207" s="326"/>
      <c r="BY207" s="326"/>
      <c r="BZ207" s="326"/>
      <c r="CA207" s="326"/>
      <c r="CB207" s="326"/>
      <c r="CC207" s="326"/>
      <c r="CD207" s="326"/>
      <c r="CE207" s="326"/>
      <c r="CF207" s="326"/>
      <c r="CG207" s="326"/>
      <c r="CH207" s="326"/>
      <c r="CI207" s="326"/>
      <c r="CJ207" s="326"/>
      <c r="CK207" s="326"/>
      <c r="CL207" s="326"/>
      <c r="CM207" s="326"/>
      <c r="CN207" s="326"/>
      <c r="CO207" s="326"/>
      <c r="CP207" s="326"/>
      <c r="CQ207" s="326"/>
      <c r="CR207" s="326"/>
      <c r="CS207" s="326"/>
    </row>
    <row r="208" spans="2:97" s="289" customFormat="1" ht="51" customHeight="1">
      <c r="B208" s="363">
        <v>205</v>
      </c>
      <c r="C208" s="343" t="str">
        <f>IF(B208&lt;=RAROC!$D$20*12,G207,"")</f>
        <v/>
      </c>
      <c r="D208" s="332">
        <f t="shared" si="15"/>
        <v>3.5714285714283771</v>
      </c>
      <c r="E208" s="341">
        <f t="shared" si="13"/>
        <v>1.5023833333333335E-3</v>
      </c>
      <c r="F208" s="331">
        <f t="shared" si="14"/>
        <v>0</v>
      </c>
      <c r="G208" s="364">
        <f t="shared" si="12"/>
        <v>0</v>
      </c>
      <c r="H208" s="292"/>
      <c r="J208" s="326"/>
      <c r="K208" s="326"/>
      <c r="L208" s="326"/>
      <c r="M208" s="326"/>
      <c r="N208" s="326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  <c r="Y208" s="326"/>
      <c r="Z208" s="326"/>
      <c r="AA208" s="326"/>
      <c r="AB208" s="326"/>
      <c r="AC208" s="326"/>
      <c r="AD208" s="326"/>
      <c r="AE208" s="326"/>
      <c r="AF208" s="326"/>
      <c r="AG208" s="326"/>
      <c r="AH208" s="326"/>
      <c r="AI208" s="326"/>
      <c r="AJ208" s="326"/>
      <c r="AK208" s="326"/>
      <c r="AL208" s="326"/>
      <c r="AM208" s="326"/>
      <c r="AN208" s="326"/>
      <c r="AO208" s="326"/>
      <c r="AP208" s="326"/>
      <c r="AQ208" s="326"/>
      <c r="AR208" s="326"/>
      <c r="AS208" s="326"/>
      <c r="AT208" s="326"/>
      <c r="AU208" s="326"/>
      <c r="AV208" s="326"/>
      <c r="AW208" s="326"/>
      <c r="AX208" s="326"/>
      <c r="AY208" s="326"/>
      <c r="AZ208" s="326"/>
      <c r="BA208" s="326"/>
      <c r="BB208" s="326"/>
      <c r="BC208" s="326"/>
      <c r="BD208" s="326"/>
      <c r="BE208" s="326"/>
      <c r="BF208" s="326"/>
      <c r="BG208" s="326"/>
      <c r="BH208" s="326"/>
      <c r="BI208" s="326"/>
      <c r="BJ208" s="326"/>
      <c r="BK208" s="326"/>
      <c r="BL208" s="326"/>
      <c r="BM208" s="326"/>
      <c r="BN208" s="326"/>
      <c r="BO208" s="326"/>
      <c r="BP208" s="326"/>
      <c r="BQ208" s="326"/>
      <c r="BR208" s="326"/>
      <c r="BS208" s="326"/>
      <c r="BT208" s="326"/>
      <c r="BU208" s="326"/>
      <c r="BV208" s="326"/>
      <c r="BW208" s="326"/>
      <c r="BX208" s="326"/>
      <c r="BY208" s="326"/>
      <c r="BZ208" s="326"/>
      <c r="CA208" s="326"/>
      <c r="CB208" s="326"/>
      <c r="CC208" s="326"/>
      <c r="CD208" s="326"/>
      <c r="CE208" s="326"/>
      <c r="CF208" s="326"/>
      <c r="CG208" s="326"/>
      <c r="CH208" s="326"/>
      <c r="CI208" s="326"/>
      <c r="CJ208" s="326"/>
      <c r="CK208" s="326"/>
      <c r="CL208" s="326"/>
      <c r="CM208" s="326"/>
      <c r="CN208" s="326"/>
      <c r="CO208" s="326"/>
      <c r="CP208" s="326"/>
      <c r="CQ208" s="326"/>
      <c r="CR208" s="326"/>
      <c r="CS208" s="326"/>
    </row>
    <row r="209" spans="2:97" s="289" customFormat="1" ht="51" customHeight="1">
      <c r="B209" s="363">
        <v>206</v>
      </c>
      <c r="C209" s="343" t="str">
        <f>IF(B209&lt;=RAROC!$D$20*12,G208,"")</f>
        <v/>
      </c>
      <c r="D209" s="332">
        <f t="shared" si="15"/>
        <v>3.5714285714283771</v>
      </c>
      <c r="E209" s="341">
        <f t="shared" si="13"/>
        <v>1.5023833333333335E-3</v>
      </c>
      <c r="F209" s="331">
        <f t="shared" si="14"/>
        <v>0</v>
      </c>
      <c r="G209" s="364">
        <f t="shared" si="12"/>
        <v>0</v>
      </c>
      <c r="H209" s="292"/>
      <c r="J209" s="326"/>
      <c r="K209" s="326"/>
      <c r="L209" s="326"/>
      <c r="M209" s="326"/>
      <c r="N209" s="326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  <c r="Y209" s="326"/>
      <c r="Z209" s="326"/>
      <c r="AA209" s="326"/>
      <c r="AB209" s="326"/>
      <c r="AC209" s="326"/>
      <c r="AD209" s="326"/>
      <c r="AE209" s="326"/>
      <c r="AF209" s="326"/>
      <c r="AG209" s="326"/>
      <c r="AH209" s="326"/>
      <c r="AI209" s="326"/>
      <c r="AJ209" s="326"/>
      <c r="AK209" s="326"/>
      <c r="AL209" s="326"/>
      <c r="AM209" s="326"/>
      <c r="AN209" s="326"/>
      <c r="AO209" s="326"/>
      <c r="AP209" s="326"/>
      <c r="AQ209" s="326"/>
      <c r="AR209" s="326"/>
      <c r="AS209" s="326"/>
      <c r="AT209" s="326"/>
      <c r="AU209" s="326"/>
      <c r="AV209" s="326"/>
      <c r="AW209" s="326"/>
      <c r="AX209" s="326"/>
      <c r="AY209" s="326"/>
      <c r="AZ209" s="326"/>
      <c r="BA209" s="326"/>
      <c r="BB209" s="326"/>
      <c r="BC209" s="326"/>
      <c r="BD209" s="326"/>
      <c r="BE209" s="326"/>
      <c r="BF209" s="326"/>
      <c r="BG209" s="326"/>
      <c r="BH209" s="326"/>
      <c r="BI209" s="326"/>
      <c r="BJ209" s="326"/>
      <c r="BK209" s="326"/>
      <c r="BL209" s="326"/>
      <c r="BM209" s="326"/>
      <c r="BN209" s="326"/>
      <c r="BO209" s="326"/>
      <c r="BP209" s="326"/>
      <c r="BQ209" s="326"/>
      <c r="BR209" s="326"/>
      <c r="BS209" s="326"/>
      <c r="BT209" s="326"/>
      <c r="BU209" s="326"/>
      <c r="BV209" s="326"/>
      <c r="BW209" s="326"/>
      <c r="BX209" s="326"/>
      <c r="BY209" s="326"/>
      <c r="BZ209" s="326"/>
      <c r="CA209" s="326"/>
      <c r="CB209" s="326"/>
      <c r="CC209" s="326"/>
      <c r="CD209" s="326"/>
      <c r="CE209" s="326"/>
      <c r="CF209" s="326"/>
      <c r="CG209" s="326"/>
      <c r="CH209" s="326"/>
      <c r="CI209" s="326"/>
      <c r="CJ209" s="326"/>
      <c r="CK209" s="326"/>
      <c r="CL209" s="326"/>
      <c r="CM209" s="326"/>
      <c r="CN209" s="326"/>
      <c r="CO209" s="326"/>
      <c r="CP209" s="326"/>
      <c r="CQ209" s="326"/>
      <c r="CR209" s="326"/>
      <c r="CS209" s="326"/>
    </row>
    <row r="210" spans="2:97" s="289" customFormat="1" ht="51" customHeight="1">
      <c r="B210" s="363">
        <v>207</v>
      </c>
      <c r="C210" s="343" t="str">
        <f>IF(B210&lt;=RAROC!$D$20*12,G209,"")</f>
        <v/>
      </c>
      <c r="D210" s="332">
        <f t="shared" si="15"/>
        <v>3.5714285714283771</v>
      </c>
      <c r="E210" s="341">
        <f t="shared" si="13"/>
        <v>1.5023833333333335E-3</v>
      </c>
      <c r="F210" s="331">
        <f t="shared" si="14"/>
        <v>0</v>
      </c>
      <c r="G210" s="364">
        <f t="shared" si="12"/>
        <v>0</v>
      </c>
      <c r="H210" s="292"/>
      <c r="J210" s="326"/>
      <c r="K210" s="326"/>
      <c r="L210" s="326"/>
      <c r="M210" s="326"/>
      <c r="N210" s="326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  <c r="Y210" s="326"/>
      <c r="Z210" s="326"/>
      <c r="AA210" s="326"/>
      <c r="AB210" s="326"/>
      <c r="AC210" s="326"/>
      <c r="AD210" s="326"/>
      <c r="AE210" s="326"/>
      <c r="AF210" s="326"/>
      <c r="AG210" s="326"/>
      <c r="AH210" s="326"/>
      <c r="AI210" s="326"/>
      <c r="AJ210" s="326"/>
      <c r="AK210" s="326"/>
      <c r="AL210" s="326"/>
      <c r="AM210" s="326"/>
      <c r="AN210" s="326"/>
      <c r="AO210" s="326"/>
      <c r="AP210" s="326"/>
      <c r="AQ210" s="326"/>
      <c r="AR210" s="326"/>
      <c r="AS210" s="326"/>
      <c r="AT210" s="326"/>
      <c r="AU210" s="326"/>
      <c r="AV210" s="326"/>
      <c r="AW210" s="326"/>
      <c r="AX210" s="326"/>
      <c r="AY210" s="326"/>
      <c r="AZ210" s="326"/>
      <c r="BA210" s="326"/>
      <c r="BB210" s="326"/>
      <c r="BC210" s="326"/>
      <c r="BD210" s="326"/>
      <c r="BE210" s="326"/>
      <c r="BF210" s="326"/>
      <c r="BG210" s="326"/>
      <c r="BH210" s="326"/>
      <c r="BI210" s="326"/>
      <c r="BJ210" s="326"/>
      <c r="BK210" s="326"/>
      <c r="BL210" s="326"/>
      <c r="BM210" s="326"/>
      <c r="BN210" s="326"/>
      <c r="BO210" s="326"/>
      <c r="BP210" s="326"/>
      <c r="BQ210" s="326"/>
      <c r="BR210" s="326"/>
      <c r="BS210" s="326"/>
      <c r="BT210" s="326"/>
      <c r="BU210" s="326"/>
      <c r="BV210" s="326"/>
      <c r="BW210" s="326"/>
      <c r="BX210" s="326"/>
      <c r="BY210" s="326"/>
      <c r="BZ210" s="326"/>
      <c r="CA210" s="326"/>
      <c r="CB210" s="326"/>
      <c r="CC210" s="326"/>
      <c r="CD210" s="326"/>
      <c r="CE210" s="326"/>
      <c r="CF210" s="326"/>
      <c r="CG210" s="326"/>
      <c r="CH210" s="326"/>
      <c r="CI210" s="326"/>
      <c r="CJ210" s="326"/>
      <c r="CK210" s="326"/>
      <c r="CL210" s="326"/>
      <c r="CM210" s="326"/>
      <c r="CN210" s="326"/>
      <c r="CO210" s="326"/>
      <c r="CP210" s="326"/>
      <c r="CQ210" s="326"/>
      <c r="CR210" s="326"/>
      <c r="CS210" s="326"/>
    </row>
    <row r="211" spans="2:97" s="289" customFormat="1" ht="51" customHeight="1">
      <c r="B211" s="363">
        <v>208</v>
      </c>
      <c r="C211" s="343" t="str">
        <f>IF(B211&lt;=RAROC!$D$20*12,G210,"")</f>
        <v/>
      </c>
      <c r="D211" s="332">
        <f t="shared" si="15"/>
        <v>3.5714285714283771</v>
      </c>
      <c r="E211" s="341">
        <f t="shared" si="13"/>
        <v>1.5023833333333335E-3</v>
      </c>
      <c r="F211" s="331">
        <f t="shared" si="14"/>
        <v>0</v>
      </c>
      <c r="G211" s="364">
        <f t="shared" si="12"/>
        <v>0</v>
      </c>
      <c r="H211" s="292"/>
      <c r="J211" s="326"/>
      <c r="K211" s="326"/>
      <c r="L211" s="326"/>
      <c r="M211" s="326"/>
      <c r="N211" s="326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  <c r="Y211" s="326"/>
      <c r="Z211" s="326"/>
      <c r="AA211" s="326"/>
      <c r="AB211" s="326"/>
      <c r="AC211" s="326"/>
      <c r="AD211" s="326"/>
      <c r="AE211" s="326"/>
      <c r="AF211" s="326"/>
      <c r="AG211" s="326"/>
      <c r="AH211" s="326"/>
      <c r="AI211" s="326"/>
      <c r="AJ211" s="326"/>
      <c r="AK211" s="326"/>
      <c r="AL211" s="326"/>
      <c r="AM211" s="326"/>
      <c r="AN211" s="326"/>
      <c r="AO211" s="326"/>
      <c r="AP211" s="326"/>
      <c r="AQ211" s="326"/>
      <c r="AR211" s="326"/>
      <c r="AS211" s="326"/>
      <c r="AT211" s="326"/>
      <c r="AU211" s="326"/>
      <c r="AV211" s="326"/>
      <c r="AW211" s="326"/>
      <c r="AX211" s="326"/>
      <c r="AY211" s="326"/>
      <c r="AZ211" s="326"/>
      <c r="BA211" s="326"/>
      <c r="BB211" s="326"/>
      <c r="BC211" s="326"/>
      <c r="BD211" s="326"/>
      <c r="BE211" s="326"/>
      <c r="BF211" s="326"/>
      <c r="BG211" s="326"/>
      <c r="BH211" s="326"/>
      <c r="BI211" s="326"/>
      <c r="BJ211" s="326"/>
      <c r="BK211" s="326"/>
      <c r="BL211" s="326"/>
      <c r="BM211" s="326"/>
      <c r="BN211" s="326"/>
      <c r="BO211" s="326"/>
      <c r="BP211" s="326"/>
      <c r="BQ211" s="326"/>
      <c r="BR211" s="326"/>
      <c r="BS211" s="326"/>
      <c r="BT211" s="326"/>
      <c r="BU211" s="326"/>
      <c r="BV211" s="326"/>
      <c r="BW211" s="326"/>
      <c r="BX211" s="326"/>
      <c r="BY211" s="326"/>
      <c r="BZ211" s="326"/>
      <c r="CA211" s="326"/>
      <c r="CB211" s="326"/>
      <c r="CC211" s="326"/>
      <c r="CD211" s="326"/>
      <c r="CE211" s="326"/>
      <c r="CF211" s="326"/>
      <c r="CG211" s="326"/>
      <c r="CH211" s="326"/>
      <c r="CI211" s="326"/>
      <c r="CJ211" s="326"/>
      <c r="CK211" s="326"/>
      <c r="CL211" s="326"/>
      <c r="CM211" s="326"/>
      <c r="CN211" s="326"/>
      <c r="CO211" s="326"/>
      <c r="CP211" s="326"/>
      <c r="CQ211" s="326"/>
      <c r="CR211" s="326"/>
      <c r="CS211" s="326"/>
    </row>
    <row r="212" spans="2:97" s="289" customFormat="1" ht="51" customHeight="1">
      <c r="B212" s="363">
        <v>209</v>
      </c>
      <c r="C212" s="343" t="str">
        <f>IF(B212&lt;=RAROC!$D$20*12,G211,"")</f>
        <v/>
      </c>
      <c r="D212" s="332">
        <f t="shared" si="15"/>
        <v>3.5714285714283771</v>
      </c>
      <c r="E212" s="341">
        <f t="shared" si="13"/>
        <v>1.5023833333333335E-3</v>
      </c>
      <c r="F212" s="331">
        <f t="shared" si="14"/>
        <v>0</v>
      </c>
      <c r="G212" s="364">
        <f t="shared" si="12"/>
        <v>0</v>
      </c>
      <c r="H212" s="292"/>
      <c r="J212" s="326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  <c r="Y212" s="326"/>
      <c r="Z212" s="326"/>
      <c r="AA212" s="326"/>
      <c r="AB212" s="326"/>
      <c r="AC212" s="326"/>
      <c r="AD212" s="326"/>
      <c r="AE212" s="326"/>
      <c r="AF212" s="326"/>
      <c r="AG212" s="326"/>
      <c r="AH212" s="326"/>
      <c r="AI212" s="326"/>
      <c r="AJ212" s="326"/>
      <c r="AK212" s="326"/>
      <c r="AL212" s="326"/>
      <c r="AM212" s="326"/>
      <c r="AN212" s="326"/>
      <c r="AO212" s="326"/>
      <c r="AP212" s="326"/>
      <c r="AQ212" s="326"/>
      <c r="AR212" s="326"/>
      <c r="AS212" s="326"/>
      <c r="AT212" s="326"/>
      <c r="AU212" s="326"/>
      <c r="AV212" s="326"/>
      <c r="AW212" s="326"/>
      <c r="AX212" s="326"/>
      <c r="AY212" s="326"/>
      <c r="AZ212" s="326"/>
      <c r="BA212" s="326"/>
      <c r="BB212" s="326"/>
      <c r="BC212" s="326"/>
      <c r="BD212" s="326"/>
      <c r="BE212" s="326"/>
      <c r="BF212" s="326"/>
      <c r="BG212" s="326"/>
      <c r="BH212" s="326"/>
      <c r="BI212" s="326"/>
      <c r="BJ212" s="326"/>
      <c r="BK212" s="326"/>
      <c r="BL212" s="326"/>
      <c r="BM212" s="326"/>
      <c r="BN212" s="326"/>
      <c r="BO212" s="326"/>
      <c r="BP212" s="326"/>
      <c r="BQ212" s="326"/>
      <c r="BR212" s="326"/>
      <c r="BS212" s="326"/>
      <c r="BT212" s="326"/>
      <c r="BU212" s="326"/>
      <c r="BV212" s="326"/>
      <c r="BW212" s="326"/>
      <c r="BX212" s="326"/>
      <c r="BY212" s="326"/>
      <c r="BZ212" s="326"/>
      <c r="CA212" s="326"/>
      <c r="CB212" s="326"/>
      <c r="CC212" s="326"/>
      <c r="CD212" s="326"/>
      <c r="CE212" s="326"/>
      <c r="CF212" s="326"/>
      <c r="CG212" s="326"/>
      <c r="CH212" s="326"/>
      <c r="CI212" s="326"/>
      <c r="CJ212" s="326"/>
      <c r="CK212" s="326"/>
      <c r="CL212" s="326"/>
      <c r="CM212" s="326"/>
      <c r="CN212" s="326"/>
      <c r="CO212" s="326"/>
      <c r="CP212" s="326"/>
      <c r="CQ212" s="326"/>
      <c r="CR212" s="326"/>
      <c r="CS212" s="326"/>
    </row>
    <row r="213" spans="2:97" s="289" customFormat="1" ht="51" customHeight="1">
      <c r="B213" s="363">
        <v>210</v>
      </c>
      <c r="C213" s="343" t="str">
        <f>IF(B213&lt;=RAROC!$D$20*12,G212,"")</f>
        <v/>
      </c>
      <c r="D213" s="332">
        <f t="shared" si="15"/>
        <v>3.5714285714283771</v>
      </c>
      <c r="E213" s="341">
        <f t="shared" si="13"/>
        <v>1.5023833333333335E-3</v>
      </c>
      <c r="F213" s="331">
        <f t="shared" si="14"/>
        <v>0</v>
      </c>
      <c r="G213" s="364">
        <f t="shared" si="12"/>
        <v>0</v>
      </c>
      <c r="H213" s="292"/>
      <c r="J213" s="326"/>
      <c r="K213" s="326"/>
      <c r="L213" s="326"/>
      <c r="M213" s="326"/>
      <c r="N213" s="326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  <c r="Y213" s="326"/>
      <c r="Z213" s="326"/>
      <c r="AA213" s="326"/>
      <c r="AB213" s="326"/>
      <c r="AC213" s="326"/>
      <c r="AD213" s="326"/>
      <c r="AE213" s="326"/>
      <c r="AF213" s="326"/>
      <c r="AG213" s="326"/>
      <c r="AH213" s="326"/>
      <c r="AI213" s="326"/>
      <c r="AJ213" s="326"/>
      <c r="AK213" s="326"/>
      <c r="AL213" s="326"/>
      <c r="AM213" s="326"/>
      <c r="AN213" s="326"/>
      <c r="AO213" s="326"/>
      <c r="AP213" s="326"/>
      <c r="AQ213" s="326"/>
      <c r="AR213" s="326"/>
      <c r="AS213" s="326"/>
      <c r="AT213" s="326"/>
      <c r="AU213" s="326"/>
      <c r="AV213" s="326"/>
      <c r="AW213" s="326"/>
      <c r="AX213" s="326"/>
      <c r="AY213" s="326"/>
      <c r="AZ213" s="326"/>
      <c r="BA213" s="326"/>
      <c r="BB213" s="326"/>
      <c r="BC213" s="326"/>
      <c r="BD213" s="326"/>
      <c r="BE213" s="326"/>
      <c r="BF213" s="326"/>
      <c r="BG213" s="326"/>
      <c r="BH213" s="326"/>
      <c r="BI213" s="326"/>
      <c r="BJ213" s="326"/>
      <c r="BK213" s="326"/>
      <c r="BL213" s="326"/>
      <c r="BM213" s="326"/>
      <c r="BN213" s="326"/>
      <c r="BO213" s="326"/>
      <c r="BP213" s="326"/>
      <c r="BQ213" s="326"/>
      <c r="BR213" s="326"/>
      <c r="BS213" s="326"/>
      <c r="BT213" s="326"/>
      <c r="BU213" s="326"/>
      <c r="BV213" s="326"/>
      <c r="BW213" s="326"/>
      <c r="BX213" s="326"/>
      <c r="BY213" s="326"/>
      <c r="BZ213" s="326"/>
      <c r="CA213" s="326"/>
      <c r="CB213" s="326"/>
      <c r="CC213" s="326"/>
      <c r="CD213" s="326"/>
      <c r="CE213" s="326"/>
      <c r="CF213" s="326"/>
      <c r="CG213" s="326"/>
      <c r="CH213" s="326"/>
      <c r="CI213" s="326"/>
      <c r="CJ213" s="326"/>
      <c r="CK213" s="326"/>
      <c r="CL213" s="326"/>
      <c r="CM213" s="326"/>
      <c r="CN213" s="326"/>
      <c r="CO213" s="326"/>
      <c r="CP213" s="326"/>
      <c r="CQ213" s="326"/>
      <c r="CR213" s="326"/>
      <c r="CS213" s="326"/>
    </row>
    <row r="214" spans="2:97" s="289" customFormat="1" ht="51" customHeight="1">
      <c r="B214" s="363">
        <v>211</v>
      </c>
      <c r="C214" s="343" t="str">
        <f>IF(B214&lt;=RAROC!$D$20*12,G213,"")</f>
        <v/>
      </c>
      <c r="D214" s="332">
        <f t="shared" si="15"/>
        <v>3.5714285714283771</v>
      </c>
      <c r="E214" s="341">
        <f t="shared" si="13"/>
        <v>1.5023833333333335E-3</v>
      </c>
      <c r="F214" s="331">
        <f t="shared" si="14"/>
        <v>0</v>
      </c>
      <c r="G214" s="364">
        <f t="shared" si="12"/>
        <v>0</v>
      </c>
      <c r="H214" s="292"/>
      <c r="J214" s="326"/>
      <c r="K214" s="326"/>
      <c r="L214" s="326"/>
      <c r="M214" s="326"/>
      <c r="N214" s="326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  <c r="Y214" s="326"/>
      <c r="Z214" s="326"/>
      <c r="AA214" s="326"/>
      <c r="AB214" s="326"/>
      <c r="AC214" s="326"/>
      <c r="AD214" s="326"/>
      <c r="AE214" s="326"/>
      <c r="AF214" s="326"/>
      <c r="AG214" s="326"/>
      <c r="AH214" s="326"/>
      <c r="AI214" s="326"/>
      <c r="AJ214" s="326"/>
      <c r="AK214" s="326"/>
      <c r="AL214" s="326"/>
      <c r="AM214" s="326"/>
      <c r="AN214" s="326"/>
      <c r="AO214" s="326"/>
      <c r="AP214" s="326"/>
      <c r="AQ214" s="326"/>
      <c r="AR214" s="326"/>
      <c r="AS214" s="326"/>
      <c r="AT214" s="326"/>
      <c r="AU214" s="326"/>
      <c r="AV214" s="326"/>
      <c r="AW214" s="326"/>
      <c r="AX214" s="326"/>
      <c r="AY214" s="326"/>
      <c r="AZ214" s="326"/>
      <c r="BA214" s="326"/>
      <c r="BB214" s="326"/>
      <c r="BC214" s="326"/>
      <c r="BD214" s="326"/>
      <c r="BE214" s="326"/>
      <c r="BF214" s="326"/>
      <c r="BG214" s="326"/>
      <c r="BH214" s="326"/>
      <c r="BI214" s="326"/>
      <c r="BJ214" s="326"/>
      <c r="BK214" s="326"/>
      <c r="BL214" s="326"/>
      <c r="BM214" s="326"/>
      <c r="BN214" s="326"/>
      <c r="BO214" s="326"/>
      <c r="BP214" s="326"/>
      <c r="BQ214" s="326"/>
      <c r="BR214" s="326"/>
      <c r="BS214" s="326"/>
      <c r="BT214" s="326"/>
      <c r="BU214" s="326"/>
      <c r="BV214" s="326"/>
      <c r="BW214" s="326"/>
      <c r="BX214" s="326"/>
      <c r="BY214" s="326"/>
      <c r="BZ214" s="326"/>
      <c r="CA214" s="326"/>
      <c r="CB214" s="326"/>
      <c r="CC214" s="326"/>
      <c r="CD214" s="326"/>
      <c r="CE214" s="326"/>
      <c r="CF214" s="326"/>
      <c r="CG214" s="326"/>
      <c r="CH214" s="326"/>
      <c r="CI214" s="326"/>
      <c r="CJ214" s="326"/>
      <c r="CK214" s="326"/>
      <c r="CL214" s="326"/>
      <c r="CM214" s="326"/>
      <c r="CN214" s="326"/>
      <c r="CO214" s="326"/>
      <c r="CP214" s="326"/>
      <c r="CQ214" s="326"/>
      <c r="CR214" s="326"/>
      <c r="CS214" s="326"/>
    </row>
    <row r="215" spans="2:97" s="289" customFormat="1" ht="51" customHeight="1">
      <c r="B215" s="363">
        <v>212</v>
      </c>
      <c r="C215" s="343" t="str">
        <f>IF(B215&lt;=RAROC!$D$20*12,G214,"")</f>
        <v/>
      </c>
      <c r="D215" s="332">
        <f t="shared" si="15"/>
        <v>3.5714285714283771</v>
      </c>
      <c r="E215" s="341">
        <f t="shared" si="13"/>
        <v>1.5023833333333335E-3</v>
      </c>
      <c r="F215" s="331">
        <f t="shared" si="14"/>
        <v>0</v>
      </c>
      <c r="G215" s="364">
        <f t="shared" si="12"/>
        <v>0</v>
      </c>
      <c r="H215" s="292"/>
      <c r="J215" s="326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  <c r="Y215" s="326"/>
      <c r="Z215" s="326"/>
      <c r="AA215" s="326"/>
      <c r="AB215" s="326"/>
      <c r="AC215" s="326"/>
      <c r="AD215" s="326"/>
      <c r="AE215" s="326"/>
      <c r="AF215" s="326"/>
      <c r="AG215" s="326"/>
      <c r="AH215" s="326"/>
      <c r="AI215" s="326"/>
      <c r="AJ215" s="326"/>
      <c r="AK215" s="326"/>
      <c r="AL215" s="326"/>
      <c r="AM215" s="326"/>
      <c r="AN215" s="326"/>
      <c r="AO215" s="326"/>
      <c r="AP215" s="326"/>
      <c r="AQ215" s="326"/>
      <c r="AR215" s="326"/>
      <c r="AS215" s="326"/>
      <c r="AT215" s="326"/>
      <c r="AU215" s="326"/>
      <c r="AV215" s="326"/>
      <c r="AW215" s="326"/>
      <c r="AX215" s="326"/>
      <c r="AY215" s="326"/>
      <c r="AZ215" s="326"/>
      <c r="BA215" s="326"/>
      <c r="BB215" s="326"/>
      <c r="BC215" s="326"/>
      <c r="BD215" s="326"/>
      <c r="BE215" s="326"/>
      <c r="BF215" s="326"/>
      <c r="BG215" s="326"/>
      <c r="BH215" s="326"/>
      <c r="BI215" s="326"/>
      <c r="BJ215" s="326"/>
      <c r="BK215" s="326"/>
      <c r="BL215" s="326"/>
      <c r="BM215" s="326"/>
      <c r="BN215" s="326"/>
      <c r="BO215" s="326"/>
      <c r="BP215" s="326"/>
      <c r="BQ215" s="326"/>
      <c r="BR215" s="326"/>
      <c r="BS215" s="326"/>
      <c r="BT215" s="326"/>
      <c r="BU215" s="326"/>
      <c r="BV215" s="326"/>
      <c r="BW215" s="326"/>
      <c r="BX215" s="326"/>
      <c r="BY215" s="326"/>
      <c r="BZ215" s="326"/>
      <c r="CA215" s="326"/>
      <c r="CB215" s="326"/>
      <c r="CC215" s="326"/>
      <c r="CD215" s="326"/>
      <c r="CE215" s="326"/>
      <c r="CF215" s="326"/>
      <c r="CG215" s="326"/>
      <c r="CH215" s="326"/>
      <c r="CI215" s="326"/>
      <c r="CJ215" s="326"/>
      <c r="CK215" s="326"/>
      <c r="CL215" s="326"/>
      <c r="CM215" s="326"/>
      <c r="CN215" s="326"/>
      <c r="CO215" s="326"/>
      <c r="CP215" s="326"/>
      <c r="CQ215" s="326"/>
      <c r="CR215" s="326"/>
      <c r="CS215" s="326"/>
    </row>
    <row r="216" spans="2:97" s="289" customFormat="1" ht="51" customHeight="1">
      <c r="B216" s="363">
        <v>213</v>
      </c>
      <c r="C216" s="343" t="str">
        <f>IF(B216&lt;=RAROC!$D$20*12,G215,"")</f>
        <v/>
      </c>
      <c r="D216" s="332">
        <f t="shared" si="15"/>
        <v>3.5714285714283771</v>
      </c>
      <c r="E216" s="341">
        <f t="shared" si="13"/>
        <v>1.5023833333333335E-3</v>
      </c>
      <c r="F216" s="331">
        <f t="shared" si="14"/>
        <v>0</v>
      </c>
      <c r="G216" s="364">
        <f t="shared" si="12"/>
        <v>0</v>
      </c>
      <c r="H216" s="292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326"/>
      <c r="AA216" s="326"/>
      <c r="AB216" s="326"/>
      <c r="AC216" s="326"/>
      <c r="AD216" s="326"/>
      <c r="AE216" s="326"/>
      <c r="AF216" s="326"/>
      <c r="AG216" s="326"/>
      <c r="AH216" s="326"/>
      <c r="AI216" s="326"/>
      <c r="AJ216" s="326"/>
      <c r="AK216" s="326"/>
      <c r="AL216" s="326"/>
      <c r="AM216" s="326"/>
      <c r="AN216" s="326"/>
      <c r="AO216" s="326"/>
      <c r="AP216" s="326"/>
      <c r="AQ216" s="326"/>
      <c r="AR216" s="326"/>
      <c r="AS216" s="326"/>
      <c r="AT216" s="326"/>
      <c r="AU216" s="326"/>
      <c r="AV216" s="326"/>
      <c r="AW216" s="326"/>
      <c r="AX216" s="326"/>
      <c r="AY216" s="326"/>
      <c r="AZ216" s="326"/>
      <c r="BA216" s="326"/>
      <c r="BB216" s="326"/>
      <c r="BC216" s="326"/>
      <c r="BD216" s="326"/>
      <c r="BE216" s="326"/>
      <c r="BF216" s="326"/>
      <c r="BG216" s="326"/>
      <c r="BH216" s="326"/>
      <c r="BI216" s="326"/>
      <c r="BJ216" s="326"/>
      <c r="BK216" s="326"/>
      <c r="BL216" s="326"/>
      <c r="BM216" s="326"/>
      <c r="BN216" s="326"/>
      <c r="BO216" s="326"/>
      <c r="BP216" s="326"/>
      <c r="BQ216" s="326"/>
      <c r="BR216" s="326"/>
      <c r="BS216" s="326"/>
      <c r="BT216" s="326"/>
      <c r="BU216" s="326"/>
      <c r="BV216" s="326"/>
      <c r="BW216" s="326"/>
      <c r="BX216" s="326"/>
      <c r="BY216" s="326"/>
      <c r="BZ216" s="326"/>
      <c r="CA216" s="326"/>
      <c r="CB216" s="326"/>
      <c r="CC216" s="326"/>
      <c r="CD216" s="326"/>
      <c r="CE216" s="326"/>
      <c r="CF216" s="326"/>
      <c r="CG216" s="326"/>
      <c r="CH216" s="326"/>
      <c r="CI216" s="326"/>
      <c r="CJ216" s="326"/>
      <c r="CK216" s="326"/>
      <c r="CL216" s="326"/>
      <c r="CM216" s="326"/>
      <c r="CN216" s="326"/>
      <c r="CO216" s="326"/>
      <c r="CP216" s="326"/>
      <c r="CQ216" s="326"/>
      <c r="CR216" s="326"/>
      <c r="CS216" s="326"/>
    </row>
    <row r="217" spans="2:97" s="289" customFormat="1" ht="51" customHeight="1">
      <c r="B217" s="363">
        <v>214</v>
      </c>
      <c r="C217" s="343" t="str">
        <f>IF(B217&lt;=RAROC!$D$20*12,G216,"")</f>
        <v/>
      </c>
      <c r="D217" s="332">
        <f t="shared" si="15"/>
        <v>3.5714285714283771</v>
      </c>
      <c r="E217" s="341">
        <f t="shared" si="13"/>
        <v>1.5023833333333335E-3</v>
      </c>
      <c r="F217" s="331">
        <f t="shared" si="14"/>
        <v>0</v>
      </c>
      <c r="G217" s="364">
        <f t="shared" si="12"/>
        <v>0</v>
      </c>
      <c r="H217" s="292"/>
      <c r="J217" s="326"/>
      <c r="K217" s="326"/>
      <c r="L217" s="326"/>
      <c r="M217" s="326"/>
      <c r="N217" s="326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  <c r="Y217" s="326"/>
      <c r="Z217" s="326"/>
      <c r="AA217" s="326"/>
      <c r="AB217" s="326"/>
      <c r="AC217" s="326"/>
      <c r="AD217" s="326"/>
      <c r="AE217" s="326"/>
      <c r="AF217" s="326"/>
      <c r="AG217" s="326"/>
      <c r="AH217" s="326"/>
      <c r="AI217" s="326"/>
      <c r="AJ217" s="326"/>
      <c r="AK217" s="326"/>
      <c r="AL217" s="326"/>
      <c r="AM217" s="326"/>
      <c r="AN217" s="326"/>
      <c r="AO217" s="326"/>
      <c r="AP217" s="326"/>
      <c r="AQ217" s="326"/>
      <c r="AR217" s="326"/>
      <c r="AS217" s="326"/>
      <c r="AT217" s="326"/>
      <c r="AU217" s="326"/>
      <c r="AV217" s="326"/>
      <c r="AW217" s="326"/>
      <c r="AX217" s="326"/>
      <c r="AY217" s="326"/>
      <c r="AZ217" s="326"/>
      <c r="BA217" s="326"/>
      <c r="BB217" s="326"/>
      <c r="BC217" s="326"/>
      <c r="BD217" s="326"/>
      <c r="BE217" s="326"/>
      <c r="BF217" s="326"/>
      <c r="BG217" s="326"/>
      <c r="BH217" s="326"/>
      <c r="BI217" s="326"/>
      <c r="BJ217" s="326"/>
      <c r="BK217" s="326"/>
      <c r="BL217" s="326"/>
      <c r="BM217" s="326"/>
      <c r="BN217" s="326"/>
      <c r="BO217" s="326"/>
      <c r="BP217" s="326"/>
      <c r="BQ217" s="326"/>
      <c r="BR217" s="326"/>
      <c r="BS217" s="326"/>
      <c r="BT217" s="326"/>
      <c r="BU217" s="326"/>
      <c r="BV217" s="326"/>
      <c r="BW217" s="326"/>
      <c r="BX217" s="326"/>
      <c r="BY217" s="326"/>
      <c r="BZ217" s="326"/>
      <c r="CA217" s="326"/>
      <c r="CB217" s="326"/>
      <c r="CC217" s="326"/>
      <c r="CD217" s="326"/>
      <c r="CE217" s="326"/>
      <c r="CF217" s="326"/>
      <c r="CG217" s="326"/>
      <c r="CH217" s="326"/>
      <c r="CI217" s="326"/>
      <c r="CJ217" s="326"/>
      <c r="CK217" s="326"/>
      <c r="CL217" s="326"/>
      <c r="CM217" s="326"/>
      <c r="CN217" s="326"/>
      <c r="CO217" s="326"/>
      <c r="CP217" s="326"/>
      <c r="CQ217" s="326"/>
      <c r="CR217" s="326"/>
      <c r="CS217" s="326"/>
    </row>
    <row r="218" spans="2:97" s="289" customFormat="1" ht="51" customHeight="1">
      <c r="B218" s="363">
        <v>215</v>
      </c>
      <c r="C218" s="343" t="str">
        <f>IF(B218&lt;=RAROC!$D$20*12,G217,"")</f>
        <v/>
      </c>
      <c r="D218" s="332">
        <f t="shared" si="15"/>
        <v>3.5714285714283771</v>
      </c>
      <c r="E218" s="341">
        <f t="shared" si="13"/>
        <v>1.5023833333333335E-3</v>
      </c>
      <c r="F218" s="331">
        <f t="shared" si="14"/>
        <v>0</v>
      </c>
      <c r="G218" s="364">
        <f t="shared" si="12"/>
        <v>0</v>
      </c>
      <c r="H218" s="292"/>
      <c r="J218" s="326"/>
      <c r="K218" s="326"/>
      <c r="L218" s="326"/>
      <c r="M218" s="326"/>
      <c r="N218" s="326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  <c r="Y218" s="326"/>
      <c r="Z218" s="326"/>
      <c r="AA218" s="326"/>
      <c r="AB218" s="326"/>
      <c r="AC218" s="326"/>
      <c r="AD218" s="326"/>
      <c r="AE218" s="326"/>
      <c r="AF218" s="326"/>
      <c r="AG218" s="326"/>
      <c r="AH218" s="326"/>
      <c r="AI218" s="326"/>
      <c r="AJ218" s="326"/>
      <c r="AK218" s="326"/>
      <c r="AL218" s="326"/>
      <c r="AM218" s="326"/>
      <c r="AN218" s="326"/>
      <c r="AO218" s="326"/>
      <c r="AP218" s="326"/>
      <c r="AQ218" s="326"/>
      <c r="AR218" s="326"/>
      <c r="AS218" s="326"/>
      <c r="AT218" s="326"/>
      <c r="AU218" s="326"/>
      <c r="AV218" s="326"/>
      <c r="AW218" s="326"/>
      <c r="AX218" s="326"/>
      <c r="AY218" s="326"/>
      <c r="AZ218" s="326"/>
      <c r="BA218" s="326"/>
      <c r="BB218" s="326"/>
      <c r="BC218" s="326"/>
      <c r="BD218" s="326"/>
      <c r="BE218" s="326"/>
      <c r="BF218" s="326"/>
      <c r="BG218" s="326"/>
      <c r="BH218" s="326"/>
      <c r="BI218" s="326"/>
      <c r="BJ218" s="326"/>
      <c r="BK218" s="326"/>
      <c r="BL218" s="326"/>
      <c r="BM218" s="326"/>
      <c r="BN218" s="326"/>
      <c r="BO218" s="326"/>
      <c r="BP218" s="326"/>
      <c r="BQ218" s="326"/>
      <c r="BR218" s="326"/>
      <c r="BS218" s="326"/>
      <c r="BT218" s="326"/>
      <c r="BU218" s="326"/>
      <c r="BV218" s="326"/>
      <c r="BW218" s="326"/>
      <c r="BX218" s="326"/>
      <c r="BY218" s="326"/>
      <c r="BZ218" s="326"/>
      <c r="CA218" s="326"/>
      <c r="CB218" s="326"/>
      <c r="CC218" s="326"/>
      <c r="CD218" s="326"/>
      <c r="CE218" s="326"/>
      <c r="CF218" s="326"/>
      <c r="CG218" s="326"/>
      <c r="CH218" s="326"/>
      <c r="CI218" s="326"/>
      <c r="CJ218" s="326"/>
      <c r="CK218" s="326"/>
      <c r="CL218" s="326"/>
      <c r="CM218" s="326"/>
      <c r="CN218" s="326"/>
      <c r="CO218" s="326"/>
      <c r="CP218" s="326"/>
      <c r="CQ218" s="326"/>
      <c r="CR218" s="326"/>
      <c r="CS218" s="326"/>
    </row>
    <row r="219" spans="2:97" s="289" customFormat="1" ht="51" customHeight="1">
      <c r="B219" s="365">
        <v>216</v>
      </c>
      <c r="C219" s="343" t="str">
        <f>IF(B219&lt;=RAROC!$D$20*12,G218,"")</f>
        <v/>
      </c>
      <c r="D219" s="332">
        <f t="shared" si="15"/>
        <v>3.5714285714283771</v>
      </c>
      <c r="E219" s="341">
        <f t="shared" si="13"/>
        <v>1.5023833333333335E-3</v>
      </c>
      <c r="F219" s="331">
        <f t="shared" si="14"/>
        <v>0</v>
      </c>
      <c r="G219" s="364">
        <f t="shared" si="12"/>
        <v>0</v>
      </c>
      <c r="H219" s="323"/>
      <c r="I219" s="324">
        <f>SUM(F208:F219)</f>
        <v>0</v>
      </c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326"/>
      <c r="Z219" s="326"/>
      <c r="AA219" s="326"/>
      <c r="AB219" s="326"/>
      <c r="AC219" s="326"/>
      <c r="AD219" s="326"/>
      <c r="AE219" s="326"/>
      <c r="AF219" s="326"/>
      <c r="AG219" s="326"/>
      <c r="AH219" s="326"/>
      <c r="AI219" s="326"/>
      <c r="AJ219" s="326"/>
      <c r="AK219" s="326"/>
      <c r="AL219" s="326"/>
      <c r="AM219" s="326"/>
      <c r="AN219" s="326"/>
      <c r="AO219" s="326"/>
      <c r="AP219" s="326"/>
      <c r="AQ219" s="326"/>
      <c r="AR219" s="326"/>
      <c r="AS219" s="326"/>
      <c r="AT219" s="326"/>
      <c r="AU219" s="326"/>
      <c r="AV219" s="326"/>
      <c r="AW219" s="326"/>
      <c r="AX219" s="326"/>
      <c r="AY219" s="326"/>
      <c r="AZ219" s="326"/>
      <c r="BA219" s="326"/>
      <c r="BB219" s="326"/>
      <c r="BC219" s="326"/>
      <c r="BD219" s="326"/>
      <c r="BE219" s="326"/>
      <c r="BF219" s="326"/>
      <c r="BG219" s="326"/>
      <c r="BH219" s="326"/>
      <c r="BI219" s="326"/>
      <c r="BJ219" s="326"/>
      <c r="BK219" s="326"/>
      <c r="BL219" s="326"/>
      <c r="BM219" s="326"/>
      <c r="BN219" s="326"/>
      <c r="BO219" s="326"/>
      <c r="BP219" s="326"/>
      <c r="BQ219" s="326"/>
      <c r="BR219" s="326"/>
      <c r="BS219" s="326"/>
      <c r="BT219" s="326"/>
      <c r="BU219" s="326"/>
      <c r="BV219" s="326"/>
      <c r="BW219" s="326"/>
      <c r="BX219" s="326"/>
      <c r="BY219" s="326"/>
      <c r="BZ219" s="326"/>
      <c r="CA219" s="326"/>
      <c r="CB219" s="326"/>
      <c r="CC219" s="326"/>
      <c r="CD219" s="326"/>
      <c r="CE219" s="326"/>
      <c r="CF219" s="326"/>
      <c r="CG219" s="326"/>
      <c r="CH219" s="326"/>
      <c r="CI219" s="326"/>
      <c r="CJ219" s="326"/>
      <c r="CK219" s="326"/>
      <c r="CL219" s="326"/>
      <c r="CM219" s="326"/>
      <c r="CN219" s="326"/>
      <c r="CO219" s="326"/>
      <c r="CP219" s="326"/>
      <c r="CQ219" s="326"/>
      <c r="CR219" s="326"/>
      <c r="CS219" s="326"/>
    </row>
    <row r="220" spans="2:97" s="289" customFormat="1" ht="51" customHeight="1">
      <c r="B220" s="363">
        <v>217</v>
      </c>
      <c r="C220" s="343" t="str">
        <f>IF(B220&lt;=RAROC!$D$20*12,G219,"")</f>
        <v/>
      </c>
      <c r="D220" s="332">
        <f t="shared" si="15"/>
        <v>3.5714285714283771</v>
      </c>
      <c r="E220" s="341">
        <f t="shared" si="13"/>
        <v>1.5023833333333335E-3</v>
      </c>
      <c r="F220" s="331">
        <f t="shared" si="14"/>
        <v>0</v>
      </c>
      <c r="G220" s="364">
        <f t="shared" si="12"/>
        <v>0</v>
      </c>
      <c r="H220" s="292"/>
      <c r="J220" s="326"/>
      <c r="K220" s="326"/>
      <c r="L220" s="326"/>
      <c r="M220" s="326"/>
      <c r="N220" s="326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  <c r="Y220" s="326"/>
      <c r="Z220" s="326"/>
      <c r="AA220" s="326"/>
      <c r="AB220" s="326"/>
      <c r="AC220" s="326"/>
      <c r="AD220" s="326"/>
      <c r="AE220" s="326"/>
      <c r="AF220" s="326"/>
      <c r="AG220" s="326"/>
      <c r="AH220" s="326"/>
      <c r="AI220" s="326"/>
      <c r="AJ220" s="326"/>
      <c r="AK220" s="326"/>
      <c r="AL220" s="326"/>
      <c r="AM220" s="326"/>
      <c r="AN220" s="326"/>
      <c r="AO220" s="326"/>
      <c r="AP220" s="326"/>
      <c r="AQ220" s="326"/>
      <c r="AR220" s="326"/>
      <c r="AS220" s="326"/>
      <c r="AT220" s="326"/>
      <c r="AU220" s="326"/>
      <c r="AV220" s="326"/>
      <c r="AW220" s="326"/>
      <c r="AX220" s="326"/>
      <c r="AY220" s="326"/>
      <c r="AZ220" s="326"/>
      <c r="BA220" s="326"/>
      <c r="BB220" s="326"/>
      <c r="BC220" s="326"/>
      <c r="BD220" s="326"/>
      <c r="BE220" s="326"/>
      <c r="BF220" s="326"/>
      <c r="BG220" s="326"/>
      <c r="BH220" s="326"/>
      <c r="BI220" s="326"/>
      <c r="BJ220" s="326"/>
      <c r="BK220" s="326"/>
      <c r="BL220" s="326"/>
      <c r="BM220" s="326"/>
      <c r="BN220" s="326"/>
      <c r="BO220" s="326"/>
      <c r="BP220" s="326"/>
      <c r="BQ220" s="326"/>
      <c r="BR220" s="326"/>
      <c r="BS220" s="326"/>
      <c r="BT220" s="326"/>
      <c r="BU220" s="326"/>
      <c r="BV220" s="326"/>
      <c r="BW220" s="326"/>
      <c r="BX220" s="326"/>
      <c r="BY220" s="326"/>
      <c r="BZ220" s="326"/>
      <c r="CA220" s="326"/>
      <c r="CB220" s="326"/>
      <c r="CC220" s="326"/>
      <c r="CD220" s="326"/>
      <c r="CE220" s="326"/>
      <c r="CF220" s="326"/>
      <c r="CG220" s="326"/>
      <c r="CH220" s="326"/>
      <c r="CI220" s="326"/>
      <c r="CJ220" s="326"/>
      <c r="CK220" s="326"/>
      <c r="CL220" s="326"/>
      <c r="CM220" s="326"/>
      <c r="CN220" s="326"/>
      <c r="CO220" s="326"/>
      <c r="CP220" s="326"/>
      <c r="CQ220" s="326"/>
      <c r="CR220" s="326"/>
      <c r="CS220" s="326"/>
    </row>
    <row r="221" spans="2:97" s="289" customFormat="1" ht="51" customHeight="1">
      <c r="B221" s="363">
        <v>218</v>
      </c>
      <c r="C221" s="343" t="str">
        <f>IF(B221&lt;=RAROC!$D$20*12,G220,"")</f>
        <v/>
      </c>
      <c r="D221" s="332">
        <f t="shared" si="15"/>
        <v>3.5714285714283771</v>
      </c>
      <c r="E221" s="341">
        <f t="shared" si="13"/>
        <v>1.5023833333333335E-3</v>
      </c>
      <c r="F221" s="331">
        <f t="shared" si="14"/>
        <v>0</v>
      </c>
      <c r="G221" s="364">
        <f t="shared" ref="G221:G284" si="16">IFERROR(C221-D221,0)</f>
        <v>0</v>
      </c>
      <c r="H221" s="292"/>
      <c r="J221" s="326"/>
      <c r="K221" s="326"/>
      <c r="L221" s="326"/>
      <c r="M221" s="326"/>
      <c r="N221" s="326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  <c r="Y221" s="326"/>
      <c r="Z221" s="326"/>
      <c r="AA221" s="326"/>
      <c r="AB221" s="326"/>
      <c r="AC221" s="326"/>
      <c r="AD221" s="326"/>
      <c r="AE221" s="326"/>
      <c r="AF221" s="326"/>
      <c r="AG221" s="326"/>
      <c r="AH221" s="326"/>
      <c r="AI221" s="326"/>
      <c r="AJ221" s="326"/>
      <c r="AK221" s="326"/>
      <c r="AL221" s="326"/>
      <c r="AM221" s="326"/>
      <c r="AN221" s="326"/>
      <c r="AO221" s="326"/>
      <c r="AP221" s="326"/>
      <c r="AQ221" s="326"/>
      <c r="AR221" s="326"/>
      <c r="AS221" s="326"/>
      <c r="AT221" s="326"/>
      <c r="AU221" s="326"/>
      <c r="AV221" s="326"/>
      <c r="AW221" s="326"/>
      <c r="AX221" s="326"/>
      <c r="AY221" s="326"/>
      <c r="AZ221" s="326"/>
      <c r="BA221" s="326"/>
      <c r="BB221" s="326"/>
      <c r="BC221" s="326"/>
      <c r="BD221" s="326"/>
      <c r="BE221" s="326"/>
      <c r="BF221" s="326"/>
      <c r="BG221" s="326"/>
      <c r="BH221" s="326"/>
      <c r="BI221" s="326"/>
      <c r="BJ221" s="326"/>
      <c r="BK221" s="326"/>
      <c r="BL221" s="326"/>
      <c r="BM221" s="326"/>
      <c r="BN221" s="326"/>
      <c r="BO221" s="326"/>
      <c r="BP221" s="326"/>
      <c r="BQ221" s="326"/>
      <c r="BR221" s="326"/>
      <c r="BS221" s="326"/>
      <c r="BT221" s="326"/>
      <c r="BU221" s="326"/>
      <c r="BV221" s="326"/>
      <c r="BW221" s="326"/>
      <c r="BX221" s="326"/>
      <c r="BY221" s="326"/>
      <c r="BZ221" s="326"/>
      <c r="CA221" s="326"/>
      <c r="CB221" s="326"/>
      <c r="CC221" s="326"/>
      <c r="CD221" s="326"/>
      <c r="CE221" s="326"/>
      <c r="CF221" s="326"/>
      <c r="CG221" s="326"/>
      <c r="CH221" s="326"/>
      <c r="CI221" s="326"/>
      <c r="CJ221" s="326"/>
      <c r="CK221" s="326"/>
      <c r="CL221" s="326"/>
      <c r="CM221" s="326"/>
      <c r="CN221" s="326"/>
      <c r="CO221" s="326"/>
      <c r="CP221" s="326"/>
      <c r="CQ221" s="326"/>
      <c r="CR221" s="326"/>
      <c r="CS221" s="326"/>
    </row>
    <row r="222" spans="2:97" s="289" customFormat="1" ht="51" customHeight="1">
      <c r="B222" s="363">
        <v>219</v>
      </c>
      <c r="C222" s="343" t="str">
        <f>IF(B222&lt;=RAROC!$D$20*12,G221,"")</f>
        <v/>
      </c>
      <c r="D222" s="332">
        <f t="shared" si="15"/>
        <v>3.5714285714283771</v>
      </c>
      <c r="E222" s="341">
        <f t="shared" si="13"/>
        <v>1.5023833333333335E-3</v>
      </c>
      <c r="F222" s="331">
        <f t="shared" si="14"/>
        <v>0</v>
      </c>
      <c r="G222" s="364">
        <f t="shared" si="16"/>
        <v>0</v>
      </c>
      <c r="H222" s="292"/>
      <c r="J222" s="326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  <c r="Y222" s="326"/>
      <c r="Z222" s="326"/>
      <c r="AA222" s="326"/>
      <c r="AB222" s="326"/>
      <c r="AC222" s="326"/>
      <c r="AD222" s="326"/>
      <c r="AE222" s="326"/>
      <c r="AF222" s="326"/>
      <c r="AG222" s="326"/>
      <c r="AH222" s="326"/>
      <c r="AI222" s="326"/>
      <c r="AJ222" s="326"/>
      <c r="AK222" s="326"/>
      <c r="AL222" s="326"/>
      <c r="AM222" s="326"/>
      <c r="AN222" s="326"/>
      <c r="AO222" s="326"/>
      <c r="AP222" s="326"/>
      <c r="AQ222" s="326"/>
      <c r="AR222" s="326"/>
      <c r="AS222" s="326"/>
      <c r="AT222" s="326"/>
      <c r="AU222" s="326"/>
      <c r="AV222" s="326"/>
      <c r="AW222" s="326"/>
      <c r="AX222" s="326"/>
      <c r="AY222" s="326"/>
      <c r="AZ222" s="326"/>
      <c r="BA222" s="326"/>
      <c r="BB222" s="326"/>
      <c r="BC222" s="326"/>
      <c r="BD222" s="326"/>
      <c r="BE222" s="326"/>
      <c r="BF222" s="326"/>
      <c r="BG222" s="326"/>
      <c r="BH222" s="326"/>
      <c r="BI222" s="326"/>
      <c r="BJ222" s="326"/>
      <c r="BK222" s="326"/>
      <c r="BL222" s="326"/>
      <c r="BM222" s="326"/>
      <c r="BN222" s="326"/>
      <c r="BO222" s="326"/>
      <c r="BP222" s="326"/>
      <c r="BQ222" s="326"/>
      <c r="BR222" s="326"/>
      <c r="BS222" s="326"/>
      <c r="BT222" s="326"/>
      <c r="BU222" s="326"/>
      <c r="BV222" s="326"/>
      <c r="BW222" s="326"/>
      <c r="BX222" s="326"/>
      <c r="BY222" s="326"/>
      <c r="BZ222" s="326"/>
      <c r="CA222" s="326"/>
      <c r="CB222" s="326"/>
      <c r="CC222" s="326"/>
      <c r="CD222" s="326"/>
      <c r="CE222" s="326"/>
      <c r="CF222" s="326"/>
      <c r="CG222" s="326"/>
      <c r="CH222" s="326"/>
      <c r="CI222" s="326"/>
      <c r="CJ222" s="326"/>
      <c r="CK222" s="326"/>
      <c r="CL222" s="326"/>
      <c r="CM222" s="326"/>
      <c r="CN222" s="326"/>
      <c r="CO222" s="326"/>
      <c r="CP222" s="326"/>
      <c r="CQ222" s="326"/>
      <c r="CR222" s="326"/>
      <c r="CS222" s="326"/>
    </row>
    <row r="223" spans="2:97" s="289" customFormat="1" ht="51" customHeight="1">
      <c r="B223" s="363">
        <v>220</v>
      </c>
      <c r="C223" s="343" t="str">
        <f>IF(B223&lt;=RAROC!$D$20*12,G222,"")</f>
        <v/>
      </c>
      <c r="D223" s="332">
        <f t="shared" si="15"/>
        <v>3.5714285714283771</v>
      </c>
      <c r="E223" s="341">
        <f t="shared" si="13"/>
        <v>1.5023833333333335E-3</v>
      </c>
      <c r="F223" s="331">
        <f t="shared" si="14"/>
        <v>0</v>
      </c>
      <c r="G223" s="364">
        <f t="shared" si="16"/>
        <v>0</v>
      </c>
      <c r="H223" s="292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26"/>
      <c r="Z223" s="326"/>
      <c r="AA223" s="326"/>
      <c r="AB223" s="326"/>
      <c r="AC223" s="326"/>
      <c r="AD223" s="326"/>
      <c r="AE223" s="326"/>
      <c r="AF223" s="326"/>
      <c r="AG223" s="326"/>
      <c r="AH223" s="326"/>
      <c r="AI223" s="326"/>
      <c r="AJ223" s="326"/>
      <c r="AK223" s="326"/>
      <c r="AL223" s="326"/>
      <c r="AM223" s="326"/>
      <c r="AN223" s="326"/>
      <c r="AO223" s="326"/>
      <c r="AP223" s="326"/>
      <c r="AQ223" s="326"/>
      <c r="AR223" s="326"/>
      <c r="AS223" s="326"/>
      <c r="AT223" s="326"/>
      <c r="AU223" s="326"/>
      <c r="AV223" s="326"/>
      <c r="AW223" s="326"/>
      <c r="AX223" s="326"/>
      <c r="AY223" s="326"/>
      <c r="AZ223" s="326"/>
      <c r="BA223" s="326"/>
      <c r="BB223" s="326"/>
      <c r="BC223" s="326"/>
      <c r="BD223" s="326"/>
      <c r="BE223" s="326"/>
      <c r="BF223" s="326"/>
      <c r="BG223" s="326"/>
      <c r="BH223" s="326"/>
      <c r="BI223" s="326"/>
      <c r="BJ223" s="326"/>
      <c r="BK223" s="326"/>
      <c r="BL223" s="326"/>
      <c r="BM223" s="326"/>
      <c r="BN223" s="326"/>
      <c r="BO223" s="326"/>
      <c r="BP223" s="326"/>
      <c r="BQ223" s="326"/>
      <c r="BR223" s="326"/>
      <c r="BS223" s="326"/>
      <c r="BT223" s="326"/>
      <c r="BU223" s="326"/>
      <c r="BV223" s="326"/>
      <c r="BW223" s="326"/>
      <c r="BX223" s="326"/>
      <c r="BY223" s="326"/>
      <c r="BZ223" s="326"/>
      <c r="CA223" s="326"/>
      <c r="CB223" s="326"/>
      <c r="CC223" s="326"/>
      <c r="CD223" s="326"/>
      <c r="CE223" s="326"/>
      <c r="CF223" s="326"/>
      <c r="CG223" s="326"/>
      <c r="CH223" s="326"/>
      <c r="CI223" s="326"/>
      <c r="CJ223" s="326"/>
      <c r="CK223" s="326"/>
      <c r="CL223" s="326"/>
      <c r="CM223" s="326"/>
      <c r="CN223" s="326"/>
      <c r="CO223" s="326"/>
      <c r="CP223" s="326"/>
      <c r="CQ223" s="326"/>
      <c r="CR223" s="326"/>
      <c r="CS223" s="326"/>
    </row>
    <row r="224" spans="2:97" s="289" customFormat="1" ht="51" customHeight="1">
      <c r="B224" s="363">
        <v>221</v>
      </c>
      <c r="C224" s="343" t="str">
        <f>IF(B224&lt;=RAROC!$D$20*12,G223,"")</f>
        <v/>
      </c>
      <c r="D224" s="332">
        <f t="shared" si="15"/>
        <v>3.5714285714283771</v>
      </c>
      <c r="E224" s="341">
        <f t="shared" si="13"/>
        <v>1.5023833333333335E-3</v>
      </c>
      <c r="F224" s="331">
        <f t="shared" si="14"/>
        <v>0</v>
      </c>
      <c r="G224" s="364">
        <f t="shared" si="16"/>
        <v>0</v>
      </c>
      <c r="H224" s="292"/>
      <c r="J224" s="326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  <c r="Y224" s="326"/>
      <c r="Z224" s="326"/>
      <c r="AA224" s="326"/>
      <c r="AB224" s="326"/>
      <c r="AC224" s="326"/>
      <c r="AD224" s="326"/>
      <c r="AE224" s="326"/>
      <c r="AF224" s="326"/>
      <c r="AG224" s="326"/>
      <c r="AH224" s="326"/>
      <c r="AI224" s="326"/>
      <c r="AJ224" s="326"/>
      <c r="AK224" s="326"/>
      <c r="AL224" s="326"/>
      <c r="AM224" s="326"/>
      <c r="AN224" s="326"/>
      <c r="AO224" s="326"/>
      <c r="AP224" s="326"/>
      <c r="AQ224" s="326"/>
      <c r="AR224" s="326"/>
      <c r="AS224" s="326"/>
      <c r="AT224" s="326"/>
      <c r="AU224" s="326"/>
      <c r="AV224" s="326"/>
      <c r="AW224" s="326"/>
      <c r="AX224" s="326"/>
      <c r="AY224" s="326"/>
      <c r="AZ224" s="326"/>
      <c r="BA224" s="326"/>
      <c r="BB224" s="326"/>
      <c r="BC224" s="326"/>
      <c r="BD224" s="326"/>
      <c r="BE224" s="326"/>
      <c r="BF224" s="326"/>
      <c r="BG224" s="326"/>
      <c r="BH224" s="326"/>
      <c r="BI224" s="326"/>
      <c r="BJ224" s="326"/>
      <c r="BK224" s="326"/>
      <c r="BL224" s="326"/>
      <c r="BM224" s="326"/>
      <c r="BN224" s="326"/>
      <c r="BO224" s="326"/>
      <c r="BP224" s="326"/>
      <c r="BQ224" s="326"/>
      <c r="BR224" s="326"/>
      <c r="BS224" s="326"/>
      <c r="BT224" s="326"/>
      <c r="BU224" s="326"/>
      <c r="BV224" s="326"/>
      <c r="BW224" s="326"/>
      <c r="BX224" s="326"/>
      <c r="BY224" s="326"/>
      <c r="BZ224" s="326"/>
      <c r="CA224" s="326"/>
      <c r="CB224" s="326"/>
      <c r="CC224" s="326"/>
      <c r="CD224" s="326"/>
      <c r="CE224" s="326"/>
      <c r="CF224" s="326"/>
      <c r="CG224" s="326"/>
      <c r="CH224" s="326"/>
      <c r="CI224" s="326"/>
      <c r="CJ224" s="326"/>
      <c r="CK224" s="326"/>
      <c r="CL224" s="326"/>
      <c r="CM224" s="326"/>
      <c r="CN224" s="326"/>
      <c r="CO224" s="326"/>
      <c r="CP224" s="326"/>
      <c r="CQ224" s="326"/>
      <c r="CR224" s="326"/>
      <c r="CS224" s="326"/>
    </row>
    <row r="225" spans="2:97" s="289" customFormat="1" ht="51" customHeight="1">
      <c r="B225" s="363">
        <v>222</v>
      </c>
      <c r="C225" s="343" t="str">
        <f>IF(B225&lt;=RAROC!$D$20*12,G224,"")</f>
        <v/>
      </c>
      <c r="D225" s="332">
        <f t="shared" si="15"/>
        <v>3.5714285714283771</v>
      </c>
      <c r="E225" s="341">
        <f t="shared" si="13"/>
        <v>1.5023833333333335E-3</v>
      </c>
      <c r="F225" s="331">
        <f t="shared" si="14"/>
        <v>0</v>
      </c>
      <c r="G225" s="364">
        <f t="shared" si="16"/>
        <v>0</v>
      </c>
      <c r="H225" s="292"/>
      <c r="J225" s="326"/>
      <c r="K225" s="326"/>
      <c r="L225" s="326"/>
      <c r="M225" s="326"/>
      <c r="N225" s="326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  <c r="Y225" s="326"/>
      <c r="Z225" s="326"/>
      <c r="AA225" s="326"/>
      <c r="AB225" s="326"/>
      <c r="AC225" s="326"/>
      <c r="AD225" s="326"/>
      <c r="AE225" s="326"/>
      <c r="AF225" s="326"/>
      <c r="AG225" s="326"/>
      <c r="AH225" s="326"/>
      <c r="AI225" s="326"/>
      <c r="AJ225" s="326"/>
      <c r="AK225" s="326"/>
      <c r="AL225" s="326"/>
      <c r="AM225" s="326"/>
      <c r="AN225" s="326"/>
      <c r="AO225" s="326"/>
      <c r="AP225" s="326"/>
      <c r="AQ225" s="326"/>
      <c r="AR225" s="326"/>
      <c r="AS225" s="326"/>
      <c r="AT225" s="326"/>
      <c r="AU225" s="326"/>
      <c r="AV225" s="326"/>
      <c r="AW225" s="326"/>
      <c r="AX225" s="326"/>
      <c r="AY225" s="326"/>
      <c r="AZ225" s="326"/>
      <c r="BA225" s="326"/>
      <c r="BB225" s="326"/>
      <c r="BC225" s="326"/>
      <c r="BD225" s="326"/>
      <c r="BE225" s="326"/>
      <c r="BF225" s="326"/>
      <c r="BG225" s="326"/>
      <c r="BH225" s="326"/>
      <c r="BI225" s="326"/>
      <c r="BJ225" s="326"/>
      <c r="BK225" s="326"/>
      <c r="BL225" s="326"/>
      <c r="BM225" s="326"/>
      <c r="BN225" s="326"/>
      <c r="BO225" s="326"/>
      <c r="BP225" s="326"/>
      <c r="BQ225" s="326"/>
      <c r="BR225" s="326"/>
      <c r="BS225" s="326"/>
      <c r="BT225" s="326"/>
      <c r="BU225" s="326"/>
      <c r="BV225" s="326"/>
      <c r="BW225" s="326"/>
      <c r="BX225" s="326"/>
      <c r="BY225" s="326"/>
      <c r="BZ225" s="326"/>
      <c r="CA225" s="326"/>
      <c r="CB225" s="326"/>
      <c r="CC225" s="326"/>
      <c r="CD225" s="326"/>
      <c r="CE225" s="326"/>
      <c r="CF225" s="326"/>
      <c r="CG225" s="326"/>
      <c r="CH225" s="326"/>
      <c r="CI225" s="326"/>
      <c r="CJ225" s="326"/>
      <c r="CK225" s="326"/>
      <c r="CL225" s="326"/>
      <c r="CM225" s="326"/>
      <c r="CN225" s="326"/>
      <c r="CO225" s="326"/>
      <c r="CP225" s="326"/>
      <c r="CQ225" s="326"/>
      <c r="CR225" s="326"/>
      <c r="CS225" s="326"/>
    </row>
    <row r="226" spans="2:97" s="289" customFormat="1" ht="51" customHeight="1">
      <c r="B226" s="363">
        <v>223</v>
      </c>
      <c r="C226" s="343" t="str">
        <f>IF(B226&lt;=RAROC!$D$20*12,G225,"")</f>
        <v/>
      </c>
      <c r="D226" s="332">
        <f t="shared" si="15"/>
        <v>3.5714285714283771</v>
      </c>
      <c r="E226" s="341">
        <f t="shared" si="13"/>
        <v>1.5023833333333335E-3</v>
      </c>
      <c r="F226" s="331">
        <f t="shared" si="14"/>
        <v>0</v>
      </c>
      <c r="G226" s="364">
        <f t="shared" si="16"/>
        <v>0</v>
      </c>
      <c r="H226" s="292"/>
      <c r="J226" s="326"/>
      <c r="K226" s="326"/>
      <c r="L226" s="326"/>
      <c r="M226" s="326"/>
      <c r="N226" s="326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  <c r="Y226" s="326"/>
      <c r="Z226" s="326"/>
      <c r="AA226" s="326"/>
      <c r="AB226" s="326"/>
      <c r="AC226" s="326"/>
      <c r="AD226" s="326"/>
      <c r="AE226" s="326"/>
      <c r="AF226" s="326"/>
      <c r="AG226" s="326"/>
      <c r="AH226" s="326"/>
      <c r="AI226" s="326"/>
      <c r="AJ226" s="326"/>
      <c r="AK226" s="326"/>
      <c r="AL226" s="326"/>
      <c r="AM226" s="326"/>
      <c r="AN226" s="326"/>
      <c r="AO226" s="326"/>
      <c r="AP226" s="326"/>
      <c r="AQ226" s="326"/>
      <c r="AR226" s="326"/>
      <c r="AS226" s="326"/>
      <c r="AT226" s="326"/>
      <c r="AU226" s="326"/>
      <c r="AV226" s="326"/>
      <c r="AW226" s="326"/>
      <c r="AX226" s="326"/>
      <c r="AY226" s="326"/>
      <c r="AZ226" s="326"/>
      <c r="BA226" s="326"/>
      <c r="BB226" s="326"/>
      <c r="BC226" s="326"/>
      <c r="BD226" s="326"/>
      <c r="BE226" s="326"/>
      <c r="BF226" s="326"/>
      <c r="BG226" s="326"/>
      <c r="BH226" s="326"/>
      <c r="BI226" s="326"/>
      <c r="BJ226" s="326"/>
      <c r="BK226" s="326"/>
      <c r="BL226" s="326"/>
      <c r="BM226" s="326"/>
      <c r="BN226" s="326"/>
      <c r="BO226" s="326"/>
      <c r="BP226" s="326"/>
      <c r="BQ226" s="326"/>
      <c r="BR226" s="326"/>
      <c r="BS226" s="326"/>
      <c r="BT226" s="326"/>
      <c r="BU226" s="326"/>
      <c r="BV226" s="326"/>
      <c r="BW226" s="326"/>
      <c r="BX226" s="326"/>
      <c r="BY226" s="326"/>
      <c r="BZ226" s="326"/>
      <c r="CA226" s="326"/>
      <c r="CB226" s="326"/>
      <c r="CC226" s="326"/>
      <c r="CD226" s="326"/>
      <c r="CE226" s="326"/>
      <c r="CF226" s="326"/>
      <c r="CG226" s="326"/>
      <c r="CH226" s="326"/>
      <c r="CI226" s="326"/>
      <c r="CJ226" s="326"/>
      <c r="CK226" s="326"/>
      <c r="CL226" s="326"/>
      <c r="CM226" s="326"/>
      <c r="CN226" s="326"/>
      <c r="CO226" s="326"/>
      <c r="CP226" s="326"/>
      <c r="CQ226" s="326"/>
      <c r="CR226" s="326"/>
      <c r="CS226" s="326"/>
    </row>
    <row r="227" spans="2:97" s="289" customFormat="1" ht="51" customHeight="1">
      <c r="B227" s="363">
        <v>224</v>
      </c>
      <c r="C227" s="343" t="str">
        <f>IF(B227&lt;=RAROC!$D$20*12,G226,"")</f>
        <v/>
      </c>
      <c r="D227" s="332">
        <f t="shared" si="15"/>
        <v>3.5714285714283771</v>
      </c>
      <c r="E227" s="341">
        <f t="shared" si="13"/>
        <v>1.5023833333333335E-3</v>
      </c>
      <c r="F227" s="331">
        <f t="shared" si="14"/>
        <v>0</v>
      </c>
      <c r="G227" s="364">
        <f t="shared" si="16"/>
        <v>0</v>
      </c>
      <c r="H227" s="292"/>
      <c r="J227" s="326"/>
      <c r="K227" s="326"/>
      <c r="L227" s="326"/>
      <c r="M227" s="326"/>
      <c r="N227" s="326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  <c r="Y227" s="326"/>
      <c r="Z227" s="326"/>
      <c r="AA227" s="326"/>
      <c r="AB227" s="326"/>
      <c r="AC227" s="326"/>
      <c r="AD227" s="326"/>
      <c r="AE227" s="326"/>
      <c r="AF227" s="326"/>
      <c r="AG227" s="326"/>
      <c r="AH227" s="326"/>
      <c r="AI227" s="326"/>
      <c r="AJ227" s="326"/>
      <c r="AK227" s="326"/>
      <c r="AL227" s="326"/>
      <c r="AM227" s="326"/>
      <c r="AN227" s="326"/>
      <c r="AO227" s="326"/>
      <c r="AP227" s="326"/>
      <c r="AQ227" s="326"/>
      <c r="AR227" s="326"/>
      <c r="AS227" s="326"/>
      <c r="AT227" s="326"/>
      <c r="AU227" s="326"/>
      <c r="AV227" s="326"/>
      <c r="AW227" s="326"/>
      <c r="AX227" s="326"/>
      <c r="AY227" s="326"/>
      <c r="AZ227" s="326"/>
      <c r="BA227" s="326"/>
      <c r="BB227" s="326"/>
      <c r="BC227" s="326"/>
      <c r="BD227" s="326"/>
      <c r="BE227" s="326"/>
      <c r="BF227" s="326"/>
      <c r="BG227" s="326"/>
      <c r="BH227" s="326"/>
      <c r="BI227" s="326"/>
      <c r="BJ227" s="326"/>
      <c r="BK227" s="326"/>
      <c r="BL227" s="326"/>
      <c r="BM227" s="326"/>
      <c r="BN227" s="326"/>
      <c r="BO227" s="326"/>
      <c r="BP227" s="326"/>
      <c r="BQ227" s="326"/>
      <c r="BR227" s="326"/>
      <c r="BS227" s="326"/>
      <c r="BT227" s="326"/>
      <c r="BU227" s="326"/>
      <c r="BV227" s="326"/>
      <c r="BW227" s="326"/>
      <c r="BX227" s="326"/>
      <c r="BY227" s="326"/>
      <c r="BZ227" s="326"/>
      <c r="CA227" s="326"/>
      <c r="CB227" s="326"/>
      <c r="CC227" s="326"/>
      <c r="CD227" s="326"/>
      <c r="CE227" s="326"/>
      <c r="CF227" s="326"/>
      <c r="CG227" s="326"/>
      <c r="CH227" s="326"/>
      <c r="CI227" s="326"/>
      <c r="CJ227" s="326"/>
      <c r="CK227" s="326"/>
      <c r="CL227" s="326"/>
      <c r="CM227" s="326"/>
      <c r="CN227" s="326"/>
      <c r="CO227" s="326"/>
      <c r="CP227" s="326"/>
      <c r="CQ227" s="326"/>
      <c r="CR227" s="326"/>
      <c r="CS227" s="326"/>
    </row>
    <row r="228" spans="2:97" s="289" customFormat="1" ht="51" customHeight="1">
      <c r="B228" s="363">
        <v>225</v>
      </c>
      <c r="C228" s="343" t="str">
        <f>IF(B228&lt;=RAROC!$D$20*12,G227,"")</f>
        <v/>
      </c>
      <c r="D228" s="332">
        <f t="shared" si="15"/>
        <v>3.5714285714283771</v>
      </c>
      <c r="E228" s="341">
        <f t="shared" si="13"/>
        <v>1.5023833333333335E-3</v>
      </c>
      <c r="F228" s="331">
        <f t="shared" si="14"/>
        <v>0</v>
      </c>
      <c r="G228" s="364">
        <f t="shared" si="16"/>
        <v>0</v>
      </c>
      <c r="H228" s="292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  <c r="AA228" s="326"/>
      <c r="AB228" s="326"/>
      <c r="AC228" s="326"/>
      <c r="AD228" s="326"/>
      <c r="AE228" s="326"/>
      <c r="AF228" s="326"/>
      <c r="AG228" s="326"/>
      <c r="AH228" s="326"/>
      <c r="AI228" s="326"/>
      <c r="AJ228" s="326"/>
      <c r="AK228" s="326"/>
      <c r="AL228" s="326"/>
      <c r="AM228" s="326"/>
      <c r="AN228" s="326"/>
      <c r="AO228" s="326"/>
      <c r="AP228" s="326"/>
      <c r="AQ228" s="326"/>
      <c r="AR228" s="326"/>
      <c r="AS228" s="326"/>
      <c r="AT228" s="326"/>
      <c r="AU228" s="326"/>
      <c r="AV228" s="326"/>
      <c r="AW228" s="326"/>
      <c r="AX228" s="326"/>
      <c r="AY228" s="326"/>
      <c r="AZ228" s="326"/>
      <c r="BA228" s="326"/>
      <c r="BB228" s="326"/>
      <c r="BC228" s="326"/>
      <c r="BD228" s="326"/>
      <c r="BE228" s="326"/>
      <c r="BF228" s="326"/>
      <c r="BG228" s="326"/>
      <c r="BH228" s="326"/>
      <c r="BI228" s="326"/>
      <c r="BJ228" s="326"/>
      <c r="BK228" s="326"/>
      <c r="BL228" s="326"/>
      <c r="BM228" s="326"/>
      <c r="BN228" s="326"/>
      <c r="BO228" s="326"/>
      <c r="BP228" s="326"/>
      <c r="BQ228" s="326"/>
      <c r="BR228" s="326"/>
      <c r="BS228" s="326"/>
      <c r="BT228" s="326"/>
      <c r="BU228" s="326"/>
      <c r="BV228" s="326"/>
      <c r="BW228" s="326"/>
      <c r="BX228" s="326"/>
      <c r="BY228" s="326"/>
      <c r="BZ228" s="326"/>
      <c r="CA228" s="326"/>
      <c r="CB228" s="326"/>
      <c r="CC228" s="326"/>
      <c r="CD228" s="326"/>
      <c r="CE228" s="326"/>
      <c r="CF228" s="326"/>
      <c r="CG228" s="326"/>
      <c r="CH228" s="326"/>
      <c r="CI228" s="326"/>
      <c r="CJ228" s="326"/>
      <c r="CK228" s="326"/>
      <c r="CL228" s="326"/>
      <c r="CM228" s="326"/>
      <c r="CN228" s="326"/>
      <c r="CO228" s="326"/>
      <c r="CP228" s="326"/>
      <c r="CQ228" s="326"/>
      <c r="CR228" s="326"/>
      <c r="CS228" s="326"/>
    </row>
    <row r="229" spans="2:97" s="289" customFormat="1" ht="51" customHeight="1">
      <c r="B229" s="363">
        <v>226</v>
      </c>
      <c r="C229" s="343" t="str">
        <f>IF(B229&lt;=RAROC!$D$20*12,G228,"")</f>
        <v/>
      </c>
      <c r="D229" s="332">
        <f t="shared" si="15"/>
        <v>3.5714285714283771</v>
      </c>
      <c r="E229" s="341">
        <f t="shared" si="13"/>
        <v>1.5023833333333335E-3</v>
      </c>
      <c r="F229" s="331">
        <f t="shared" si="14"/>
        <v>0</v>
      </c>
      <c r="G229" s="364">
        <f t="shared" si="16"/>
        <v>0</v>
      </c>
      <c r="H229" s="292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26"/>
      <c r="Z229" s="326"/>
      <c r="AA229" s="326"/>
      <c r="AB229" s="326"/>
      <c r="AC229" s="326"/>
      <c r="AD229" s="326"/>
      <c r="AE229" s="326"/>
      <c r="AF229" s="326"/>
      <c r="AG229" s="326"/>
      <c r="AH229" s="326"/>
      <c r="AI229" s="326"/>
      <c r="AJ229" s="326"/>
      <c r="AK229" s="326"/>
      <c r="AL229" s="326"/>
      <c r="AM229" s="326"/>
      <c r="AN229" s="326"/>
      <c r="AO229" s="326"/>
      <c r="AP229" s="326"/>
      <c r="AQ229" s="326"/>
      <c r="AR229" s="326"/>
      <c r="AS229" s="326"/>
      <c r="AT229" s="326"/>
      <c r="AU229" s="326"/>
      <c r="AV229" s="326"/>
      <c r="AW229" s="326"/>
      <c r="AX229" s="326"/>
      <c r="AY229" s="326"/>
      <c r="AZ229" s="326"/>
      <c r="BA229" s="326"/>
      <c r="BB229" s="326"/>
      <c r="BC229" s="326"/>
      <c r="BD229" s="326"/>
      <c r="BE229" s="326"/>
      <c r="BF229" s="326"/>
      <c r="BG229" s="326"/>
      <c r="BH229" s="326"/>
      <c r="BI229" s="326"/>
      <c r="BJ229" s="326"/>
      <c r="BK229" s="326"/>
      <c r="BL229" s="326"/>
      <c r="BM229" s="326"/>
      <c r="BN229" s="326"/>
      <c r="BO229" s="326"/>
      <c r="BP229" s="326"/>
      <c r="BQ229" s="326"/>
      <c r="BR229" s="326"/>
      <c r="BS229" s="326"/>
      <c r="BT229" s="326"/>
      <c r="BU229" s="326"/>
      <c r="BV229" s="326"/>
      <c r="BW229" s="326"/>
      <c r="BX229" s="326"/>
      <c r="BY229" s="326"/>
      <c r="BZ229" s="326"/>
      <c r="CA229" s="326"/>
      <c r="CB229" s="326"/>
      <c r="CC229" s="326"/>
      <c r="CD229" s="326"/>
      <c r="CE229" s="326"/>
      <c r="CF229" s="326"/>
      <c r="CG229" s="326"/>
      <c r="CH229" s="326"/>
      <c r="CI229" s="326"/>
      <c r="CJ229" s="326"/>
      <c r="CK229" s="326"/>
      <c r="CL229" s="326"/>
      <c r="CM229" s="326"/>
      <c r="CN229" s="326"/>
      <c r="CO229" s="326"/>
      <c r="CP229" s="326"/>
      <c r="CQ229" s="326"/>
      <c r="CR229" s="326"/>
      <c r="CS229" s="326"/>
    </row>
    <row r="230" spans="2:97" s="289" customFormat="1" ht="51" customHeight="1">
      <c r="B230" s="363">
        <v>227</v>
      </c>
      <c r="C230" s="343" t="str">
        <f>IF(B230&lt;=RAROC!$D$20*12,G229,"")</f>
        <v/>
      </c>
      <c r="D230" s="332">
        <f t="shared" si="15"/>
        <v>3.5714285714283771</v>
      </c>
      <c r="E230" s="341">
        <f t="shared" si="13"/>
        <v>1.5023833333333335E-3</v>
      </c>
      <c r="F230" s="331">
        <f t="shared" si="14"/>
        <v>0</v>
      </c>
      <c r="G230" s="364">
        <f t="shared" si="16"/>
        <v>0</v>
      </c>
      <c r="H230" s="292"/>
      <c r="J230" s="326"/>
      <c r="K230" s="326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  <c r="Y230" s="326"/>
      <c r="Z230" s="326"/>
      <c r="AA230" s="326"/>
      <c r="AB230" s="326"/>
      <c r="AC230" s="326"/>
      <c r="AD230" s="326"/>
      <c r="AE230" s="326"/>
      <c r="AF230" s="326"/>
      <c r="AG230" s="326"/>
      <c r="AH230" s="326"/>
      <c r="AI230" s="326"/>
      <c r="AJ230" s="326"/>
      <c r="AK230" s="326"/>
      <c r="AL230" s="326"/>
      <c r="AM230" s="326"/>
      <c r="AN230" s="326"/>
      <c r="AO230" s="326"/>
      <c r="AP230" s="326"/>
      <c r="AQ230" s="326"/>
      <c r="AR230" s="326"/>
      <c r="AS230" s="326"/>
      <c r="AT230" s="326"/>
      <c r="AU230" s="326"/>
      <c r="AV230" s="326"/>
      <c r="AW230" s="326"/>
      <c r="AX230" s="326"/>
      <c r="AY230" s="326"/>
      <c r="AZ230" s="326"/>
      <c r="BA230" s="326"/>
      <c r="BB230" s="326"/>
      <c r="BC230" s="326"/>
      <c r="BD230" s="326"/>
      <c r="BE230" s="326"/>
      <c r="BF230" s="326"/>
      <c r="BG230" s="326"/>
      <c r="BH230" s="326"/>
      <c r="BI230" s="326"/>
      <c r="BJ230" s="326"/>
      <c r="BK230" s="326"/>
      <c r="BL230" s="326"/>
      <c r="BM230" s="326"/>
      <c r="BN230" s="326"/>
      <c r="BO230" s="326"/>
      <c r="BP230" s="326"/>
      <c r="BQ230" s="326"/>
      <c r="BR230" s="326"/>
      <c r="BS230" s="326"/>
      <c r="BT230" s="326"/>
      <c r="BU230" s="326"/>
      <c r="BV230" s="326"/>
      <c r="BW230" s="326"/>
      <c r="BX230" s="326"/>
      <c r="BY230" s="326"/>
      <c r="BZ230" s="326"/>
      <c r="CA230" s="326"/>
      <c r="CB230" s="326"/>
      <c r="CC230" s="326"/>
      <c r="CD230" s="326"/>
      <c r="CE230" s="326"/>
      <c r="CF230" s="326"/>
      <c r="CG230" s="326"/>
      <c r="CH230" s="326"/>
      <c r="CI230" s="326"/>
      <c r="CJ230" s="326"/>
      <c r="CK230" s="326"/>
      <c r="CL230" s="326"/>
      <c r="CM230" s="326"/>
      <c r="CN230" s="326"/>
      <c r="CO230" s="326"/>
      <c r="CP230" s="326"/>
      <c r="CQ230" s="326"/>
      <c r="CR230" s="326"/>
      <c r="CS230" s="326"/>
    </row>
    <row r="231" spans="2:97" s="325" customFormat="1" ht="51" customHeight="1">
      <c r="B231" s="365">
        <v>228</v>
      </c>
      <c r="C231" s="343" t="str">
        <f>IF(B231&lt;=RAROC!$D$20*12,G230,"")</f>
        <v/>
      </c>
      <c r="D231" s="332">
        <f t="shared" si="15"/>
        <v>3.5714285714283771</v>
      </c>
      <c r="E231" s="341">
        <f t="shared" si="13"/>
        <v>1.5023833333333335E-3</v>
      </c>
      <c r="F231" s="331">
        <f t="shared" si="14"/>
        <v>0</v>
      </c>
      <c r="G231" s="364">
        <f t="shared" si="16"/>
        <v>0</v>
      </c>
      <c r="H231" s="323"/>
      <c r="I231" s="324">
        <f>SUM(F220:F231)</f>
        <v>0</v>
      </c>
      <c r="J231" s="326"/>
      <c r="K231" s="326"/>
      <c r="L231" s="326"/>
      <c r="M231" s="326"/>
      <c r="N231" s="326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  <c r="Y231" s="326"/>
      <c r="Z231" s="326"/>
      <c r="AA231" s="326"/>
      <c r="AB231" s="326"/>
      <c r="AC231" s="326"/>
      <c r="AD231" s="326"/>
      <c r="AE231" s="326"/>
      <c r="AF231" s="326"/>
      <c r="AG231" s="326"/>
      <c r="AH231" s="326"/>
      <c r="AI231" s="326"/>
      <c r="AJ231" s="326"/>
      <c r="AK231" s="326"/>
      <c r="AL231" s="326"/>
      <c r="AM231" s="326"/>
      <c r="AN231" s="326"/>
      <c r="AO231" s="326"/>
      <c r="AP231" s="326"/>
      <c r="AQ231" s="326"/>
      <c r="AR231" s="326"/>
      <c r="AS231" s="326"/>
      <c r="AT231" s="326"/>
      <c r="AU231" s="326"/>
      <c r="AV231" s="326"/>
      <c r="AW231" s="326"/>
      <c r="AX231" s="326"/>
      <c r="AY231" s="326"/>
      <c r="AZ231" s="326"/>
      <c r="BA231" s="326"/>
      <c r="BB231" s="326"/>
      <c r="BC231" s="326"/>
      <c r="BD231" s="326"/>
      <c r="BE231" s="326"/>
      <c r="BF231" s="326"/>
      <c r="BG231" s="326"/>
      <c r="BH231" s="326"/>
      <c r="BI231" s="326"/>
      <c r="BJ231" s="326"/>
      <c r="BK231" s="326"/>
      <c r="BL231" s="326"/>
      <c r="BM231" s="326"/>
      <c r="BN231" s="326"/>
      <c r="BO231" s="326"/>
      <c r="BP231" s="326"/>
      <c r="BQ231" s="326"/>
      <c r="BR231" s="326"/>
      <c r="BS231" s="326"/>
      <c r="BT231" s="326"/>
      <c r="BU231" s="326"/>
      <c r="BV231" s="326"/>
      <c r="BW231" s="326"/>
      <c r="BX231" s="326"/>
      <c r="BY231" s="326"/>
      <c r="BZ231" s="326"/>
      <c r="CA231" s="326"/>
      <c r="CB231" s="326"/>
      <c r="CC231" s="326"/>
      <c r="CD231" s="326"/>
      <c r="CE231" s="326"/>
      <c r="CF231" s="326"/>
      <c r="CG231" s="326"/>
      <c r="CH231" s="326"/>
      <c r="CI231" s="326"/>
      <c r="CJ231" s="326"/>
      <c r="CK231" s="326"/>
      <c r="CL231" s="326"/>
      <c r="CM231" s="326"/>
      <c r="CN231" s="326"/>
      <c r="CO231" s="326"/>
      <c r="CP231" s="326"/>
      <c r="CQ231" s="326"/>
      <c r="CR231" s="326"/>
      <c r="CS231" s="326"/>
    </row>
    <row r="232" spans="2:97" s="289" customFormat="1" ht="51" customHeight="1">
      <c r="B232" s="363">
        <v>229</v>
      </c>
      <c r="C232" s="343" t="str">
        <f>IF(B232&lt;=RAROC!$D$20*12,G231,"")</f>
        <v/>
      </c>
      <c r="D232" s="332">
        <f t="shared" si="15"/>
        <v>3.5714285714283771</v>
      </c>
      <c r="E232" s="341">
        <f t="shared" si="13"/>
        <v>1.5023833333333335E-3</v>
      </c>
      <c r="F232" s="331">
        <f t="shared" si="14"/>
        <v>0</v>
      </c>
      <c r="G232" s="364">
        <f t="shared" si="16"/>
        <v>0</v>
      </c>
      <c r="H232" s="292"/>
      <c r="J232" s="326"/>
      <c r="K232" s="326"/>
      <c r="L232" s="326"/>
      <c r="M232" s="326"/>
      <c r="N232" s="326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  <c r="Y232" s="326"/>
      <c r="Z232" s="326"/>
      <c r="AA232" s="326"/>
      <c r="AB232" s="326"/>
      <c r="AC232" s="326"/>
      <c r="AD232" s="326"/>
      <c r="AE232" s="326"/>
      <c r="AF232" s="326"/>
      <c r="AG232" s="326"/>
      <c r="AH232" s="326"/>
      <c r="AI232" s="326"/>
      <c r="AJ232" s="326"/>
      <c r="AK232" s="326"/>
      <c r="AL232" s="326"/>
      <c r="AM232" s="326"/>
      <c r="AN232" s="326"/>
      <c r="AO232" s="326"/>
      <c r="AP232" s="326"/>
      <c r="AQ232" s="326"/>
      <c r="AR232" s="326"/>
      <c r="AS232" s="326"/>
      <c r="AT232" s="326"/>
      <c r="AU232" s="326"/>
      <c r="AV232" s="326"/>
      <c r="AW232" s="326"/>
      <c r="AX232" s="326"/>
      <c r="AY232" s="326"/>
      <c r="AZ232" s="326"/>
      <c r="BA232" s="326"/>
      <c r="BB232" s="326"/>
      <c r="BC232" s="326"/>
      <c r="BD232" s="326"/>
      <c r="BE232" s="326"/>
      <c r="BF232" s="326"/>
      <c r="BG232" s="326"/>
      <c r="BH232" s="326"/>
      <c r="BI232" s="326"/>
      <c r="BJ232" s="326"/>
      <c r="BK232" s="326"/>
      <c r="BL232" s="326"/>
      <c r="BM232" s="326"/>
      <c r="BN232" s="326"/>
      <c r="BO232" s="326"/>
      <c r="BP232" s="326"/>
      <c r="BQ232" s="326"/>
      <c r="BR232" s="326"/>
      <c r="BS232" s="326"/>
      <c r="BT232" s="326"/>
      <c r="BU232" s="326"/>
      <c r="BV232" s="326"/>
      <c r="BW232" s="326"/>
      <c r="BX232" s="326"/>
      <c r="BY232" s="326"/>
      <c r="BZ232" s="326"/>
      <c r="CA232" s="326"/>
      <c r="CB232" s="326"/>
      <c r="CC232" s="326"/>
      <c r="CD232" s="326"/>
      <c r="CE232" s="326"/>
      <c r="CF232" s="326"/>
      <c r="CG232" s="326"/>
      <c r="CH232" s="326"/>
      <c r="CI232" s="326"/>
      <c r="CJ232" s="326"/>
      <c r="CK232" s="326"/>
      <c r="CL232" s="326"/>
      <c r="CM232" s="326"/>
      <c r="CN232" s="326"/>
      <c r="CO232" s="326"/>
      <c r="CP232" s="326"/>
      <c r="CQ232" s="326"/>
      <c r="CR232" s="326"/>
      <c r="CS232" s="326"/>
    </row>
    <row r="233" spans="2:97" s="289" customFormat="1" ht="51" customHeight="1">
      <c r="B233" s="363">
        <v>230</v>
      </c>
      <c r="C233" s="343" t="str">
        <f>IF(B233&lt;=RAROC!$D$20*12,G232,"")</f>
        <v/>
      </c>
      <c r="D233" s="332">
        <f t="shared" si="15"/>
        <v>3.5714285714283771</v>
      </c>
      <c r="E233" s="341">
        <f t="shared" si="13"/>
        <v>1.5023833333333335E-3</v>
      </c>
      <c r="F233" s="331">
        <f t="shared" si="14"/>
        <v>0</v>
      </c>
      <c r="G233" s="364">
        <f t="shared" si="16"/>
        <v>0</v>
      </c>
      <c r="H233" s="292"/>
      <c r="J233" s="326"/>
      <c r="K233" s="326"/>
      <c r="L233" s="326"/>
      <c r="M233" s="326"/>
      <c r="N233" s="326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  <c r="Y233" s="326"/>
      <c r="Z233" s="326"/>
      <c r="AA233" s="326"/>
      <c r="AB233" s="326"/>
      <c r="AC233" s="326"/>
      <c r="AD233" s="326"/>
      <c r="AE233" s="326"/>
      <c r="AF233" s="326"/>
      <c r="AG233" s="326"/>
      <c r="AH233" s="326"/>
      <c r="AI233" s="326"/>
      <c r="AJ233" s="326"/>
      <c r="AK233" s="326"/>
      <c r="AL233" s="326"/>
      <c r="AM233" s="326"/>
      <c r="AN233" s="326"/>
      <c r="AO233" s="326"/>
      <c r="AP233" s="326"/>
      <c r="AQ233" s="326"/>
      <c r="AR233" s="326"/>
      <c r="AS233" s="326"/>
      <c r="AT233" s="326"/>
      <c r="AU233" s="326"/>
      <c r="AV233" s="326"/>
      <c r="AW233" s="326"/>
      <c r="AX233" s="326"/>
      <c r="AY233" s="326"/>
      <c r="AZ233" s="326"/>
      <c r="BA233" s="326"/>
      <c r="BB233" s="326"/>
      <c r="BC233" s="326"/>
      <c r="BD233" s="326"/>
      <c r="BE233" s="326"/>
      <c r="BF233" s="326"/>
      <c r="BG233" s="326"/>
      <c r="BH233" s="326"/>
      <c r="BI233" s="326"/>
      <c r="BJ233" s="326"/>
      <c r="BK233" s="326"/>
      <c r="BL233" s="326"/>
      <c r="BM233" s="326"/>
      <c r="BN233" s="326"/>
      <c r="BO233" s="326"/>
      <c r="BP233" s="326"/>
      <c r="BQ233" s="326"/>
      <c r="BR233" s="326"/>
      <c r="BS233" s="326"/>
      <c r="BT233" s="326"/>
      <c r="BU233" s="326"/>
      <c r="BV233" s="326"/>
      <c r="BW233" s="326"/>
      <c r="BX233" s="326"/>
      <c r="BY233" s="326"/>
      <c r="BZ233" s="326"/>
      <c r="CA233" s="326"/>
      <c r="CB233" s="326"/>
      <c r="CC233" s="326"/>
      <c r="CD233" s="326"/>
      <c r="CE233" s="326"/>
      <c r="CF233" s="326"/>
      <c r="CG233" s="326"/>
      <c r="CH233" s="326"/>
      <c r="CI233" s="326"/>
      <c r="CJ233" s="326"/>
      <c r="CK233" s="326"/>
      <c r="CL233" s="326"/>
      <c r="CM233" s="326"/>
      <c r="CN233" s="326"/>
      <c r="CO233" s="326"/>
      <c r="CP233" s="326"/>
      <c r="CQ233" s="326"/>
      <c r="CR233" s="326"/>
      <c r="CS233" s="326"/>
    </row>
    <row r="234" spans="2:97" s="289" customFormat="1" ht="51" customHeight="1">
      <c r="B234" s="363">
        <v>231</v>
      </c>
      <c r="C234" s="343" t="str">
        <f>IF(B234&lt;=RAROC!$D$20*12,G233,"")</f>
        <v/>
      </c>
      <c r="D234" s="332">
        <f t="shared" si="15"/>
        <v>3.5714285714283771</v>
      </c>
      <c r="E234" s="341">
        <f t="shared" si="13"/>
        <v>1.5023833333333335E-3</v>
      </c>
      <c r="F234" s="331">
        <f t="shared" si="14"/>
        <v>0</v>
      </c>
      <c r="G234" s="364">
        <f t="shared" si="16"/>
        <v>0</v>
      </c>
      <c r="H234" s="292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  <c r="AA234" s="326"/>
      <c r="AB234" s="326"/>
      <c r="AC234" s="326"/>
      <c r="AD234" s="326"/>
      <c r="AE234" s="326"/>
      <c r="AF234" s="326"/>
      <c r="AG234" s="326"/>
      <c r="AH234" s="326"/>
      <c r="AI234" s="326"/>
      <c r="AJ234" s="326"/>
      <c r="AK234" s="326"/>
      <c r="AL234" s="326"/>
      <c r="AM234" s="326"/>
      <c r="AN234" s="326"/>
      <c r="AO234" s="326"/>
      <c r="AP234" s="326"/>
      <c r="AQ234" s="326"/>
      <c r="AR234" s="326"/>
      <c r="AS234" s="326"/>
      <c r="AT234" s="326"/>
      <c r="AU234" s="326"/>
      <c r="AV234" s="326"/>
      <c r="AW234" s="326"/>
      <c r="AX234" s="326"/>
      <c r="AY234" s="326"/>
      <c r="AZ234" s="326"/>
      <c r="BA234" s="326"/>
      <c r="BB234" s="326"/>
      <c r="BC234" s="326"/>
      <c r="BD234" s="326"/>
      <c r="BE234" s="326"/>
      <c r="BF234" s="326"/>
      <c r="BG234" s="326"/>
      <c r="BH234" s="326"/>
      <c r="BI234" s="326"/>
      <c r="BJ234" s="326"/>
      <c r="BK234" s="326"/>
      <c r="BL234" s="326"/>
      <c r="BM234" s="326"/>
      <c r="BN234" s="326"/>
      <c r="BO234" s="326"/>
      <c r="BP234" s="326"/>
      <c r="BQ234" s="326"/>
      <c r="BR234" s="326"/>
      <c r="BS234" s="326"/>
      <c r="BT234" s="326"/>
      <c r="BU234" s="326"/>
      <c r="BV234" s="326"/>
      <c r="BW234" s="326"/>
      <c r="BX234" s="326"/>
      <c r="BY234" s="326"/>
      <c r="BZ234" s="326"/>
      <c r="CA234" s="326"/>
      <c r="CB234" s="326"/>
      <c r="CC234" s="326"/>
      <c r="CD234" s="326"/>
      <c r="CE234" s="326"/>
      <c r="CF234" s="326"/>
      <c r="CG234" s="326"/>
      <c r="CH234" s="326"/>
      <c r="CI234" s="326"/>
      <c r="CJ234" s="326"/>
      <c r="CK234" s="326"/>
      <c r="CL234" s="326"/>
      <c r="CM234" s="326"/>
      <c r="CN234" s="326"/>
      <c r="CO234" s="326"/>
      <c r="CP234" s="326"/>
      <c r="CQ234" s="326"/>
      <c r="CR234" s="326"/>
      <c r="CS234" s="326"/>
    </row>
    <row r="235" spans="2:97" s="289" customFormat="1" ht="51" customHeight="1">
      <c r="B235" s="363">
        <v>232</v>
      </c>
      <c r="C235" s="343" t="str">
        <f>IF(B235&lt;=RAROC!$D$20*12,G234,"")</f>
        <v/>
      </c>
      <c r="D235" s="332">
        <f t="shared" si="15"/>
        <v>3.5714285714283771</v>
      </c>
      <c r="E235" s="341">
        <f t="shared" si="13"/>
        <v>1.5023833333333335E-3</v>
      </c>
      <c r="F235" s="331">
        <f t="shared" si="14"/>
        <v>0</v>
      </c>
      <c r="G235" s="364">
        <f t="shared" si="16"/>
        <v>0</v>
      </c>
      <c r="H235" s="292"/>
      <c r="J235" s="326"/>
      <c r="K235" s="326"/>
      <c r="L235" s="326"/>
      <c r="M235" s="326"/>
      <c r="N235" s="326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  <c r="Y235" s="326"/>
      <c r="Z235" s="326"/>
      <c r="AA235" s="326"/>
      <c r="AB235" s="326"/>
      <c r="AC235" s="326"/>
      <c r="AD235" s="326"/>
      <c r="AE235" s="326"/>
      <c r="AF235" s="326"/>
      <c r="AG235" s="326"/>
      <c r="AH235" s="326"/>
      <c r="AI235" s="326"/>
      <c r="AJ235" s="326"/>
      <c r="AK235" s="326"/>
      <c r="AL235" s="326"/>
      <c r="AM235" s="326"/>
      <c r="AN235" s="326"/>
      <c r="AO235" s="326"/>
      <c r="AP235" s="326"/>
      <c r="AQ235" s="326"/>
      <c r="AR235" s="326"/>
      <c r="AS235" s="326"/>
      <c r="AT235" s="326"/>
      <c r="AU235" s="326"/>
      <c r="AV235" s="326"/>
      <c r="AW235" s="326"/>
      <c r="AX235" s="326"/>
      <c r="AY235" s="326"/>
      <c r="AZ235" s="326"/>
      <c r="BA235" s="326"/>
      <c r="BB235" s="326"/>
      <c r="BC235" s="326"/>
      <c r="BD235" s="326"/>
      <c r="BE235" s="326"/>
      <c r="BF235" s="326"/>
      <c r="BG235" s="326"/>
      <c r="BH235" s="326"/>
      <c r="BI235" s="326"/>
      <c r="BJ235" s="326"/>
      <c r="BK235" s="326"/>
      <c r="BL235" s="326"/>
      <c r="BM235" s="326"/>
      <c r="BN235" s="326"/>
      <c r="BO235" s="326"/>
      <c r="BP235" s="326"/>
      <c r="BQ235" s="326"/>
      <c r="BR235" s="326"/>
      <c r="BS235" s="326"/>
      <c r="BT235" s="326"/>
      <c r="BU235" s="326"/>
      <c r="BV235" s="326"/>
      <c r="BW235" s="326"/>
      <c r="BX235" s="326"/>
      <c r="BY235" s="326"/>
      <c r="BZ235" s="326"/>
      <c r="CA235" s="326"/>
      <c r="CB235" s="326"/>
      <c r="CC235" s="326"/>
      <c r="CD235" s="326"/>
      <c r="CE235" s="326"/>
      <c r="CF235" s="326"/>
      <c r="CG235" s="326"/>
      <c r="CH235" s="326"/>
      <c r="CI235" s="326"/>
      <c r="CJ235" s="326"/>
      <c r="CK235" s="326"/>
      <c r="CL235" s="326"/>
      <c r="CM235" s="326"/>
      <c r="CN235" s="326"/>
      <c r="CO235" s="326"/>
      <c r="CP235" s="326"/>
      <c r="CQ235" s="326"/>
      <c r="CR235" s="326"/>
      <c r="CS235" s="326"/>
    </row>
    <row r="236" spans="2:97" s="289" customFormat="1" ht="51" customHeight="1">
      <c r="B236" s="363">
        <v>233</v>
      </c>
      <c r="C236" s="343" t="str">
        <f>IF(B236&lt;=RAROC!$D$20*12,G235,"")</f>
        <v/>
      </c>
      <c r="D236" s="332">
        <f t="shared" si="15"/>
        <v>3.5714285714283771</v>
      </c>
      <c r="E236" s="341">
        <f t="shared" si="13"/>
        <v>1.5023833333333335E-3</v>
      </c>
      <c r="F236" s="331">
        <f t="shared" si="14"/>
        <v>0</v>
      </c>
      <c r="G236" s="364">
        <f t="shared" si="16"/>
        <v>0</v>
      </c>
      <c r="H236" s="292"/>
      <c r="J236" s="326"/>
      <c r="K236" s="326"/>
      <c r="L236" s="326"/>
      <c r="M236" s="326"/>
      <c r="N236" s="326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  <c r="Y236" s="326"/>
      <c r="Z236" s="326"/>
      <c r="AA236" s="326"/>
      <c r="AB236" s="326"/>
      <c r="AC236" s="326"/>
      <c r="AD236" s="326"/>
      <c r="AE236" s="326"/>
      <c r="AF236" s="326"/>
      <c r="AG236" s="326"/>
      <c r="AH236" s="326"/>
      <c r="AI236" s="326"/>
      <c r="AJ236" s="326"/>
      <c r="AK236" s="326"/>
      <c r="AL236" s="326"/>
      <c r="AM236" s="326"/>
      <c r="AN236" s="326"/>
      <c r="AO236" s="326"/>
      <c r="AP236" s="326"/>
      <c r="AQ236" s="326"/>
      <c r="AR236" s="326"/>
      <c r="AS236" s="326"/>
      <c r="AT236" s="326"/>
      <c r="AU236" s="326"/>
      <c r="AV236" s="326"/>
      <c r="AW236" s="326"/>
      <c r="AX236" s="326"/>
      <c r="AY236" s="326"/>
      <c r="AZ236" s="326"/>
      <c r="BA236" s="326"/>
      <c r="BB236" s="326"/>
      <c r="BC236" s="326"/>
      <c r="BD236" s="326"/>
      <c r="BE236" s="326"/>
      <c r="BF236" s="326"/>
      <c r="BG236" s="326"/>
      <c r="BH236" s="326"/>
      <c r="BI236" s="326"/>
      <c r="BJ236" s="326"/>
      <c r="BK236" s="326"/>
      <c r="BL236" s="326"/>
      <c r="BM236" s="326"/>
      <c r="BN236" s="326"/>
      <c r="BO236" s="326"/>
      <c r="BP236" s="326"/>
      <c r="BQ236" s="326"/>
      <c r="BR236" s="326"/>
      <c r="BS236" s="326"/>
      <c r="BT236" s="326"/>
      <c r="BU236" s="326"/>
      <c r="BV236" s="326"/>
      <c r="BW236" s="326"/>
      <c r="BX236" s="326"/>
      <c r="BY236" s="326"/>
      <c r="BZ236" s="326"/>
      <c r="CA236" s="326"/>
      <c r="CB236" s="326"/>
      <c r="CC236" s="326"/>
      <c r="CD236" s="326"/>
      <c r="CE236" s="326"/>
      <c r="CF236" s="326"/>
      <c r="CG236" s="326"/>
      <c r="CH236" s="326"/>
      <c r="CI236" s="326"/>
      <c r="CJ236" s="326"/>
      <c r="CK236" s="326"/>
      <c r="CL236" s="326"/>
      <c r="CM236" s="326"/>
      <c r="CN236" s="326"/>
      <c r="CO236" s="326"/>
      <c r="CP236" s="326"/>
      <c r="CQ236" s="326"/>
      <c r="CR236" s="326"/>
      <c r="CS236" s="326"/>
    </row>
    <row r="237" spans="2:97" s="289" customFormat="1" ht="51" customHeight="1">
      <c r="B237" s="363">
        <v>234</v>
      </c>
      <c r="C237" s="343" t="str">
        <f>IF(B237&lt;=RAROC!$D$20*12,G236,"")</f>
        <v/>
      </c>
      <c r="D237" s="332">
        <f t="shared" si="15"/>
        <v>3.5714285714283771</v>
      </c>
      <c r="E237" s="341">
        <f t="shared" si="13"/>
        <v>1.5023833333333335E-3</v>
      </c>
      <c r="F237" s="331">
        <f t="shared" si="14"/>
        <v>0</v>
      </c>
      <c r="G237" s="364">
        <f t="shared" si="16"/>
        <v>0</v>
      </c>
      <c r="H237" s="292"/>
      <c r="J237" s="326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  <c r="Y237" s="326"/>
      <c r="Z237" s="326"/>
      <c r="AA237" s="326"/>
      <c r="AB237" s="326"/>
      <c r="AC237" s="326"/>
      <c r="AD237" s="326"/>
      <c r="AE237" s="326"/>
      <c r="AF237" s="326"/>
      <c r="AG237" s="326"/>
      <c r="AH237" s="326"/>
      <c r="AI237" s="326"/>
      <c r="AJ237" s="326"/>
      <c r="AK237" s="326"/>
      <c r="AL237" s="326"/>
      <c r="AM237" s="326"/>
      <c r="AN237" s="326"/>
      <c r="AO237" s="326"/>
      <c r="AP237" s="326"/>
      <c r="AQ237" s="326"/>
      <c r="AR237" s="326"/>
      <c r="AS237" s="326"/>
      <c r="AT237" s="326"/>
      <c r="AU237" s="326"/>
      <c r="AV237" s="326"/>
      <c r="AW237" s="326"/>
      <c r="AX237" s="326"/>
      <c r="AY237" s="326"/>
      <c r="AZ237" s="326"/>
      <c r="BA237" s="326"/>
      <c r="BB237" s="326"/>
      <c r="BC237" s="326"/>
      <c r="BD237" s="326"/>
      <c r="BE237" s="326"/>
      <c r="BF237" s="326"/>
      <c r="BG237" s="326"/>
      <c r="BH237" s="326"/>
      <c r="BI237" s="326"/>
      <c r="BJ237" s="326"/>
      <c r="BK237" s="326"/>
      <c r="BL237" s="326"/>
      <c r="BM237" s="326"/>
      <c r="BN237" s="326"/>
      <c r="BO237" s="326"/>
      <c r="BP237" s="326"/>
      <c r="BQ237" s="326"/>
      <c r="BR237" s="326"/>
      <c r="BS237" s="326"/>
      <c r="BT237" s="326"/>
      <c r="BU237" s="326"/>
      <c r="BV237" s="326"/>
      <c r="BW237" s="326"/>
      <c r="BX237" s="326"/>
      <c r="BY237" s="326"/>
      <c r="BZ237" s="326"/>
      <c r="CA237" s="326"/>
      <c r="CB237" s="326"/>
      <c r="CC237" s="326"/>
      <c r="CD237" s="326"/>
      <c r="CE237" s="326"/>
      <c r="CF237" s="326"/>
      <c r="CG237" s="326"/>
      <c r="CH237" s="326"/>
      <c r="CI237" s="326"/>
      <c r="CJ237" s="326"/>
      <c r="CK237" s="326"/>
      <c r="CL237" s="326"/>
      <c r="CM237" s="326"/>
      <c r="CN237" s="326"/>
      <c r="CO237" s="326"/>
      <c r="CP237" s="326"/>
      <c r="CQ237" s="326"/>
      <c r="CR237" s="326"/>
      <c r="CS237" s="326"/>
    </row>
    <row r="238" spans="2:97" s="289" customFormat="1" ht="51" customHeight="1">
      <c r="B238" s="363">
        <v>235</v>
      </c>
      <c r="C238" s="343" t="str">
        <f>IF(B238&lt;=RAROC!$D$20*12,G237,"")</f>
        <v/>
      </c>
      <c r="D238" s="332">
        <f t="shared" si="15"/>
        <v>3.5714285714283771</v>
      </c>
      <c r="E238" s="341">
        <f t="shared" si="13"/>
        <v>1.5023833333333335E-3</v>
      </c>
      <c r="F238" s="331">
        <f t="shared" si="14"/>
        <v>0</v>
      </c>
      <c r="G238" s="364">
        <f t="shared" si="16"/>
        <v>0</v>
      </c>
      <c r="H238" s="292"/>
      <c r="J238" s="326"/>
      <c r="K238" s="326"/>
      <c r="L238" s="326"/>
      <c r="M238" s="326"/>
      <c r="N238" s="326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  <c r="Y238" s="326"/>
      <c r="Z238" s="326"/>
      <c r="AA238" s="326"/>
      <c r="AB238" s="326"/>
      <c r="AC238" s="326"/>
      <c r="AD238" s="326"/>
      <c r="AE238" s="326"/>
      <c r="AF238" s="326"/>
      <c r="AG238" s="326"/>
      <c r="AH238" s="326"/>
      <c r="AI238" s="326"/>
      <c r="AJ238" s="326"/>
      <c r="AK238" s="326"/>
      <c r="AL238" s="326"/>
      <c r="AM238" s="326"/>
      <c r="AN238" s="326"/>
      <c r="AO238" s="326"/>
      <c r="AP238" s="326"/>
      <c r="AQ238" s="326"/>
      <c r="AR238" s="326"/>
      <c r="AS238" s="326"/>
      <c r="AT238" s="326"/>
      <c r="AU238" s="326"/>
      <c r="AV238" s="326"/>
      <c r="AW238" s="326"/>
      <c r="AX238" s="326"/>
      <c r="AY238" s="326"/>
      <c r="AZ238" s="326"/>
      <c r="BA238" s="326"/>
      <c r="BB238" s="326"/>
      <c r="BC238" s="326"/>
      <c r="BD238" s="326"/>
      <c r="BE238" s="326"/>
      <c r="BF238" s="326"/>
      <c r="BG238" s="326"/>
      <c r="BH238" s="326"/>
      <c r="BI238" s="326"/>
      <c r="BJ238" s="326"/>
      <c r="BK238" s="326"/>
      <c r="BL238" s="326"/>
      <c r="BM238" s="326"/>
      <c r="BN238" s="326"/>
      <c r="BO238" s="326"/>
      <c r="BP238" s="326"/>
      <c r="BQ238" s="326"/>
      <c r="BR238" s="326"/>
      <c r="BS238" s="326"/>
      <c r="BT238" s="326"/>
      <c r="BU238" s="326"/>
      <c r="BV238" s="326"/>
      <c r="BW238" s="326"/>
      <c r="BX238" s="326"/>
      <c r="BY238" s="326"/>
      <c r="BZ238" s="326"/>
      <c r="CA238" s="326"/>
      <c r="CB238" s="326"/>
      <c r="CC238" s="326"/>
      <c r="CD238" s="326"/>
      <c r="CE238" s="326"/>
      <c r="CF238" s="326"/>
      <c r="CG238" s="326"/>
      <c r="CH238" s="326"/>
      <c r="CI238" s="326"/>
      <c r="CJ238" s="326"/>
      <c r="CK238" s="326"/>
      <c r="CL238" s="326"/>
      <c r="CM238" s="326"/>
      <c r="CN238" s="326"/>
      <c r="CO238" s="326"/>
      <c r="CP238" s="326"/>
      <c r="CQ238" s="326"/>
      <c r="CR238" s="326"/>
      <c r="CS238" s="326"/>
    </row>
    <row r="239" spans="2:97" s="289" customFormat="1" ht="51" customHeight="1">
      <c r="B239" s="363">
        <v>236</v>
      </c>
      <c r="C239" s="343" t="str">
        <f>IF(B239&lt;=RAROC!$D$20*12,G238,"")</f>
        <v/>
      </c>
      <c r="D239" s="332">
        <f t="shared" si="15"/>
        <v>3.5714285714283771</v>
      </c>
      <c r="E239" s="341">
        <f t="shared" si="13"/>
        <v>1.5023833333333335E-3</v>
      </c>
      <c r="F239" s="331">
        <f t="shared" si="14"/>
        <v>0</v>
      </c>
      <c r="G239" s="364">
        <f t="shared" si="16"/>
        <v>0</v>
      </c>
      <c r="H239" s="292"/>
      <c r="J239" s="326"/>
      <c r="K239" s="326"/>
      <c r="L239" s="326"/>
      <c r="M239" s="326"/>
      <c r="N239" s="326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  <c r="Y239" s="326"/>
      <c r="Z239" s="326"/>
      <c r="AA239" s="326"/>
      <c r="AB239" s="326"/>
      <c r="AC239" s="326"/>
      <c r="AD239" s="326"/>
      <c r="AE239" s="326"/>
      <c r="AF239" s="326"/>
      <c r="AG239" s="326"/>
      <c r="AH239" s="326"/>
      <c r="AI239" s="326"/>
      <c r="AJ239" s="326"/>
      <c r="AK239" s="326"/>
      <c r="AL239" s="326"/>
      <c r="AM239" s="326"/>
      <c r="AN239" s="326"/>
      <c r="AO239" s="326"/>
      <c r="AP239" s="326"/>
      <c r="AQ239" s="326"/>
      <c r="AR239" s="326"/>
      <c r="AS239" s="326"/>
      <c r="AT239" s="326"/>
      <c r="AU239" s="326"/>
      <c r="AV239" s="326"/>
      <c r="AW239" s="326"/>
      <c r="AX239" s="326"/>
      <c r="AY239" s="326"/>
      <c r="AZ239" s="326"/>
      <c r="BA239" s="326"/>
      <c r="BB239" s="326"/>
      <c r="BC239" s="326"/>
      <c r="BD239" s="326"/>
      <c r="BE239" s="326"/>
      <c r="BF239" s="326"/>
      <c r="BG239" s="326"/>
      <c r="BH239" s="326"/>
      <c r="BI239" s="326"/>
      <c r="BJ239" s="326"/>
      <c r="BK239" s="326"/>
      <c r="BL239" s="326"/>
      <c r="BM239" s="326"/>
      <c r="BN239" s="326"/>
      <c r="BO239" s="326"/>
      <c r="BP239" s="326"/>
      <c r="BQ239" s="326"/>
      <c r="BR239" s="326"/>
      <c r="BS239" s="326"/>
      <c r="BT239" s="326"/>
      <c r="BU239" s="326"/>
      <c r="BV239" s="326"/>
      <c r="BW239" s="326"/>
      <c r="BX239" s="326"/>
      <c r="BY239" s="326"/>
      <c r="BZ239" s="326"/>
      <c r="CA239" s="326"/>
      <c r="CB239" s="326"/>
      <c r="CC239" s="326"/>
      <c r="CD239" s="326"/>
      <c r="CE239" s="326"/>
      <c r="CF239" s="326"/>
      <c r="CG239" s="326"/>
      <c r="CH239" s="326"/>
      <c r="CI239" s="326"/>
      <c r="CJ239" s="326"/>
      <c r="CK239" s="326"/>
      <c r="CL239" s="326"/>
      <c r="CM239" s="326"/>
      <c r="CN239" s="326"/>
      <c r="CO239" s="326"/>
      <c r="CP239" s="326"/>
      <c r="CQ239" s="326"/>
      <c r="CR239" s="326"/>
      <c r="CS239" s="326"/>
    </row>
    <row r="240" spans="2:97" s="289" customFormat="1" ht="51" customHeight="1">
      <c r="B240" s="363">
        <v>237</v>
      </c>
      <c r="C240" s="343" t="str">
        <f>IF(B240&lt;=RAROC!$D$20*12,G239,"")</f>
        <v/>
      </c>
      <c r="D240" s="332">
        <f t="shared" si="15"/>
        <v>3.5714285714283771</v>
      </c>
      <c r="E240" s="341">
        <f t="shared" si="13"/>
        <v>1.5023833333333335E-3</v>
      </c>
      <c r="F240" s="331">
        <f t="shared" si="14"/>
        <v>0</v>
      </c>
      <c r="G240" s="364">
        <f t="shared" si="16"/>
        <v>0</v>
      </c>
      <c r="H240" s="292"/>
      <c r="J240" s="326"/>
      <c r="K240" s="326"/>
      <c r="L240" s="326"/>
      <c r="M240" s="326"/>
      <c r="N240" s="326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  <c r="Y240" s="326"/>
      <c r="Z240" s="326"/>
      <c r="AA240" s="326"/>
      <c r="AB240" s="326"/>
      <c r="AC240" s="326"/>
      <c r="AD240" s="326"/>
      <c r="AE240" s="326"/>
      <c r="AF240" s="326"/>
      <c r="AG240" s="326"/>
      <c r="AH240" s="326"/>
      <c r="AI240" s="326"/>
      <c r="AJ240" s="326"/>
      <c r="AK240" s="326"/>
      <c r="AL240" s="326"/>
      <c r="AM240" s="326"/>
      <c r="AN240" s="326"/>
      <c r="AO240" s="326"/>
      <c r="AP240" s="326"/>
      <c r="AQ240" s="326"/>
      <c r="AR240" s="326"/>
      <c r="AS240" s="326"/>
      <c r="AT240" s="326"/>
      <c r="AU240" s="326"/>
      <c r="AV240" s="326"/>
      <c r="AW240" s="326"/>
      <c r="AX240" s="326"/>
      <c r="AY240" s="326"/>
      <c r="AZ240" s="326"/>
      <c r="BA240" s="326"/>
      <c r="BB240" s="326"/>
      <c r="BC240" s="326"/>
      <c r="BD240" s="326"/>
      <c r="BE240" s="326"/>
      <c r="BF240" s="326"/>
      <c r="BG240" s="326"/>
      <c r="BH240" s="326"/>
      <c r="BI240" s="326"/>
      <c r="BJ240" s="326"/>
      <c r="BK240" s="326"/>
      <c r="BL240" s="326"/>
      <c r="BM240" s="326"/>
      <c r="BN240" s="326"/>
      <c r="BO240" s="326"/>
      <c r="BP240" s="326"/>
      <c r="BQ240" s="326"/>
      <c r="BR240" s="326"/>
      <c r="BS240" s="326"/>
      <c r="BT240" s="326"/>
      <c r="BU240" s="326"/>
      <c r="BV240" s="326"/>
      <c r="BW240" s="326"/>
      <c r="BX240" s="326"/>
      <c r="BY240" s="326"/>
      <c r="BZ240" s="326"/>
      <c r="CA240" s="326"/>
      <c r="CB240" s="326"/>
      <c r="CC240" s="326"/>
      <c r="CD240" s="326"/>
      <c r="CE240" s="326"/>
      <c r="CF240" s="326"/>
      <c r="CG240" s="326"/>
      <c r="CH240" s="326"/>
      <c r="CI240" s="326"/>
      <c r="CJ240" s="326"/>
      <c r="CK240" s="326"/>
      <c r="CL240" s="326"/>
      <c r="CM240" s="326"/>
      <c r="CN240" s="326"/>
      <c r="CO240" s="326"/>
      <c r="CP240" s="326"/>
      <c r="CQ240" s="326"/>
      <c r="CR240" s="326"/>
      <c r="CS240" s="326"/>
    </row>
    <row r="241" spans="2:97" s="289" customFormat="1" ht="51" customHeight="1">
      <c r="B241" s="363">
        <v>238</v>
      </c>
      <c r="C241" s="343" t="str">
        <f>IF(B241&lt;=RAROC!$D$20*12,G240,"")</f>
        <v/>
      </c>
      <c r="D241" s="332">
        <f t="shared" si="15"/>
        <v>3.5714285714283771</v>
      </c>
      <c r="E241" s="341">
        <f t="shared" si="13"/>
        <v>1.5023833333333335E-3</v>
      </c>
      <c r="F241" s="331">
        <f t="shared" si="14"/>
        <v>0</v>
      </c>
      <c r="G241" s="364">
        <f t="shared" si="16"/>
        <v>0</v>
      </c>
      <c r="H241" s="292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26"/>
      <c r="Z241" s="326"/>
      <c r="AA241" s="326"/>
      <c r="AB241" s="326"/>
      <c r="AC241" s="326"/>
      <c r="AD241" s="326"/>
      <c r="AE241" s="326"/>
      <c r="AF241" s="326"/>
      <c r="AG241" s="326"/>
      <c r="AH241" s="326"/>
      <c r="AI241" s="326"/>
      <c r="AJ241" s="326"/>
      <c r="AK241" s="326"/>
      <c r="AL241" s="326"/>
      <c r="AM241" s="326"/>
      <c r="AN241" s="326"/>
      <c r="AO241" s="326"/>
      <c r="AP241" s="326"/>
      <c r="AQ241" s="326"/>
      <c r="AR241" s="326"/>
      <c r="AS241" s="326"/>
      <c r="AT241" s="326"/>
      <c r="AU241" s="326"/>
      <c r="AV241" s="326"/>
      <c r="AW241" s="326"/>
      <c r="AX241" s="326"/>
      <c r="AY241" s="326"/>
      <c r="AZ241" s="326"/>
      <c r="BA241" s="326"/>
      <c r="BB241" s="326"/>
      <c r="BC241" s="326"/>
      <c r="BD241" s="326"/>
      <c r="BE241" s="326"/>
      <c r="BF241" s="326"/>
      <c r="BG241" s="326"/>
      <c r="BH241" s="326"/>
      <c r="BI241" s="326"/>
      <c r="BJ241" s="326"/>
      <c r="BK241" s="326"/>
      <c r="BL241" s="326"/>
      <c r="BM241" s="326"/>
      <c r="BN241" s="326"/>
      <c r="BO241" s="326"/>
      <c r="BP241" s="326"/>
      <c r="BQ241" s="326"/>
      <c r="BR241" s="326"/>
      <c r="BS241" s="326"/>
      <c r="BT241" s="326"/>
      <c r="BU241" s="326"/>
      <c r="BV241" s="326"/>
      <c r="BW241" s="326"/>
      <c r="BX241" s="326"/>
      <c r="BY241" s="326"/>
      <c r="BZ241" s="326"/>
      <c r="CA241" s="326"/>
      <c r="CB241" s="326"/>
      <c r="CC241" s="326"/>
      <c r="CD241" s="326"/>
      <c r="CE241" s="326"/>
      <c r="CF241" s="326"/>
      <c r="CG241" s="326"/>
      <c r="CH241" s="326"/>
      <c r="CI241" s="326"/>
      <c r="CJ241" s="326"/>
      <c r="CK241" s="326"/>
      <c r="CL241" s="326"/>
      <c r="CM241" s="326"/>
      <c r="CN241" s="326"/>
      <c r="CO241" s="326"/>
      <c r="CP241" s="326"/>
      <c r="CQ241" s="326"/>
      <c r="CR241" s="326"/>
      <c r="CS241" s="326"/>
    </row>
    <row r="242" spans="2:97" s="289" customFormat="1" ht="51" customHeight="1">
      <c r="B242" s="363">
        <v>239</v>
      </c>
      <c r="C242" s="343" t="str">
        <f>IF(B242&lt;=RAROC!$D$20*12,G241,"")</f>
        <v/>
      </c>
      <c r="D242" s="332">
        <f t="shared" si="15"/>
        <v>3.5714285714283771</v>
      </c>
      <c r="E242" s="341">
        <f t="shared" si="13"/>
        <v>1.5023833333333335E-3</v>
      </c>
      <c r="F242" s="331">
        <f t="shared" si="14"/>
        <v>0</v>
      </c>
      <c r="G242" s="364">
        <f t="shared" si="16"/>
        <v>0</v>
      </c>
      <c r="H242" s="292"/>
      <c r="J242" s="326"/>
      <c r="K242" s="326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  <c r="Y242" s="326"/>
      <c r="Z242" s="326"/>
      <c r="AA242" s="326"/>
      <c r="AB242" s="326"/>
      <c r="AC242" s="326"/>
      <c r="AD242" s="326"/>
      <c r="AE242" s="326"/>
      <c r="AF242" s="326"/>
      <c r="AG242" s="326"/>
      <c r="AH242" s="326"/>
      <c r="AI242" s="326"/>
      <c r="AJ242" s="326"/>
      <c r="AK242" s="326"/>
      <c r="AL242" s="326"/>
      <c r="AM242" s="326"/>
      <c r="AN242" s="326"/>
      <c r="AO242" s="326"/>
      <c r="AP242" s="326"/>
      <c r="AQ242" s="326"/>
      <c r="AR242" s="326"/>
      <c r="AS242" s="326"/>
      <c r="AT242" s="326"/>
      <c r="AU242" s="326"/>
      <c r="AV242" s="326"/>
      <c r="AW242" s="326"/>
      <c r="AX242" s="326"/>
      <c r="AY242" s="326"/>
      <c r="AZ242" s="326"/>
      <c r="BA242" s="326"/>
      <c r="BB242" s="326"/>
      <c r="BC242" s="326"/>
      <c r="BD242" s="326"/>
      <c r="BE242" s="326"/>
      <c r="BF242" s="326"/>
      <c r="BG242" s="326"/>
      <c r="BH242" s="326"/>
      <c r="BI242" s="326"/>
      <c r="BJ242" s="326"/>
      <c r="BK242" s="326"/>
      <c r="BL242" s="326"/>
      <c r="BM242" s="326"/>
      <c r="BN242" s="326"/>
      <c r="BO242" s="326"/>
      <c r="BP242" s="326"/>
      <c r="BQ242" s="326"/>
      <c r="BR242" s="326"/>
      <c r="BS242" s="326"/>
      <c r="BT242" s="326"/>
      <c r="BU242" s="326"/>
      <c r="BV242" s="326"/>
      <c r="BW242" s="326"/>
      <c r="BX242" s="326"/>
      <c r="BY242" s="326"/>
      <c r="BZ242" s="326"/>
      <c r="CA242" s="326"/>
      <c r="CB242" s="326"/>
      <c r="CC242" s="326"/>
      <c r="CD242" s="326"/>
      <c r="CE242" s="326"/>
      <c r="CF242" s="326"/>
      <c r="CG242" s="326"/>
      <c r="CH242" s="326"/>
      <c r="CI242" s="326"/>
      <c r="CJ242" s="326"/>
      <c r="CK242" s="326"/>
      <c r="CL242" s="326"/>
      <c r="CM242" s="326"/>
      <c r="CN242" s="326"/>
      <c r="CO242" s="326"/>
      <c r="CP242" s="326"/>
      <c r="CQ242" s="326"/>
      <c r="CR242" s="326"/>
      <c r="CS242" s="326"/>
    </row>
    <row r="243" spans="2:97" s="325" customFormat="1" ht="51" customHeight="1">
      <c r="B243" s="365">
        <v>240</v>
      </c>
      <c r="C243" s="343" t="str">
        <f>IF(B243&lt;=RAROC!$D$20*12,G242,"")</f>
        <v/>
      </c>
      <c r="D243" s="332">
        <f t="shared" si="15"/>
        <v>3.5714285714283771</v>
      </c>
      <c r="E243" s="341">
        <f t="shared" si="13"/>
        <v>1.5023833333333335E-3</v>
      </c>
      <c r="F243" s="331">
        <f t="shared" si="14"/>
        <v>0</v>
      </c>
      <c r="G243" s="364">
        <f t="shared" si="16"/>
        <v>0</v>
      </c>
      <c r="H243" s="323"/>
      <c r="I243" s="324">
        <f>SUM(F232:F243)</f>
        <v>0</v>
      </c>
      <c r="J243" s="326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  <c r="Y243" s="326"/>
      <c r="Z243" s="326"/>
      <c r="AA243" s="326"/>
      <c r="AB243" s="326"/>
      <c r="AC243" s="326"/>
      <c r="AD243" s="326"/>
      <c r="AE243" s="326"/>
      <c r="AF243" s="326"/>
      <c r="AG243" s="326"/>
      <c r="AH243" s="326"/>
      <c r="AI243" s="326"/>
      <c r="AJ243" s="326"/>
      <c r="AK243" s="326"/>
      <c r="AL243" s="326"/>
      <c r="AM243" s="326"/>
      <c r="AN243" s="326"/>
      <c r="AO243" s="326"/>
      <c r="AP243" s="326"/>
      <c r="AQ243" s="326"/>
      <c r="AR243" s="326"/>
      <c r="AS243" s="326"/>
      <c r="AT243" s="326"/>
      <c r="AU243" s="326"/>
      <c r="AV243" s="326"/>
      <c r="AW243" s="326"/>
      <c r="AX243" s="326"/>
      <c r="AY243" s="326"/>
      <c r="AZ243" s="326"/>
      <c r="BA243" s="326"/>
      <c r="BB243" s="326"/>
      <c r="BC243" s="326"/>
      <c r="BD243" s="326"/>
      <c r="BE243" s="326"/>
      <c r="BF243" s="326"/>
      <c r="BG243" s="326"/>
      <c r="BH243" s="326"/>
      <c r="BI243" s="326"/>
      <c r="BJ243" s="326"/>
      <c r="BK243" s="326"/>
      <c r="BL243" s="326"/>
      <c r="BM243" s="326"/>
      <c r="BN243" s="326"/>
      <c r="BO243" s="326"/>
      <c r="BP243" s="326"/>
      <c r="BQ243" s="326"/>
      <c r="BR243" s="326"/>
      <c r="BS243" s="326"/>
      <c r="BT243" s="326"/>
      <c r="BU243" s="326"/>
      <c r="BV243" s="326"/>
      <c r="BW243" s="326"/>
      <c r="BX243" s="326"/>
      <c r="BY243" s="326"/>
      <c r="BZ243" s="326"/>
      <c r="CA243" s="326"/>
      <c r="CB243" s="326"/>
      <c r="CC243" s="326"/>
      <c r="CD243" s="326"/>
      <c r="CE243" s="326"/>
      <c r="CF243" s="326"/>
      <c r="CG243" s="326"/>
      <c r="CH243" s="326"/>
      <c r="CI243" s="326"/>
      <c r="CJ243" s="326"/>
      <c r="CK243" s="326"/>
      <c r="CL243" s="326"/>
      <c r="CM243" s="326"/>
      <c r="CN243" s="326"/>
      <c r="CO243" s="326"/>
      <c r="CP243" s="326"/>
      <c r="CQ243" s="326"/>
      <c r="CR243" s="326"/>
      <c r="CS243" s="326"/>
    </row>
    <row r="244" spans="2:97" s="289" customFormat="1" ht="51" customHeight="1">
      <c r="B244" s="363">
        <v>241</v>
      </c>
      <c r="C244" s="343" t="str">
        <f>IF(B244&lt;=RAROC!$D$20*12,G243,"")</f>
        <v/>
      </c>
      <c r="D244" s="332">
        <f t="shared" si="15"/>
        <v>3.5714285714283771</v>
      </c>
      <c r="E244" s="341">
        <f t="shared" si="13"/>
        <v>1.5023833333333335E-3</v>
      </c>
      <c r="F244" s="331">
        <f t="shared" si="14"/>
        <v>0</v>
      </c>
      <c r="G244" s="364">
        <f t="shared" si="16"/>
        <v>0</v>
      </c>
      <c r="H244" s="292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326"/>
      <c r="AB244" s="326"/>
      <c r="AC244" s="326"/>
      <c r="AD244" s="326"/>
      <c r="AE244" s="326"/>
      <c r="AF244" s="326"/>
      <c r="AG244" s="326"/>
      <c r="AH244" s="326"/>
      <c r="AI244" s="326"/>
      <c r="AJ244" s="326"/>
      <c r="AK244" s="326"/>
      <c r="AL244" s="326"/>
      <c r="AM244" s="326"/>
      <c r="AN244" s="326"/>
      <c r="AO244" s="326"/>
      <c r="AP244" s="326"/>
      <c r="AQ244" s="326"/>
      <c r="AR244" s="326"/>
      <c r="AS244" s="326"/>
      <c r="AT244" s="326"/>
      <c r="AU244" s="326"/>
      <c r="AV244" s="326"/>
      <c r="AW244" s="326"/>
      <c r="AX244" s="326"/>
      <c r="AY244" s="326"/>
      <c r="AZ244" s="326"/>
      <c r="BA244" s="326"/>
      <c r="BB244" s="326"/>
      <c r="BC244" s="326"/>
      <c r="BD244" s="326"/>
      <c r="BE244" s="326"/>
      <c r="BF244" s="326"/>
      <c r="BG244" s="326"/>
      <c r="BH244" s="326"/>
      <c r="BI244" s="326"/>
      <c r="BJ244" s="326"/>
      <c r="BK244" s="326"/>
      <c r="BL244" s="326"/>
      <c r="BM244" s="326"/>
      <c r="BN244" s="326"/>
      <c r="BO244" s="326"/>
      <c r="BP244" s="326"/>
      <c r="BQ244" s="326"/>
      <c r="BR244" s="326"/>
      <c r="BS244" s="326"/>
      <c r="BT244" s="326"/>
      <c r="BU244" s="326"/>
      <c r="BV244" s="326"/>
      <c r="BW244" s="326"/>
      <c r="BX244" s="326"/>
      <c r="BY244" s="326"/>
      <c r="BZ244" s="326"/>
      <c r="CA244" s="326"/>
      <c r="CB244" s="326"/>
      <c r="CC244" s="326"/>
      <c r="CD244" s="326"/>
      <c r="CE244" s="326"/>
      <c r="CF244" s="326"/>
      <c r="CG244" s="326"/>
      <c r="CH244" s="326"/>
      <c r="CI244" s="326"/>
      <c r="CJ244" s="326"/>
      <c r="CK244" s="326"/>
      <c r="CL244" s="326"/>
      <c r="CM244" s="326"/>
      <c r="CN244" s="326"/>
      <c r="CO244" s="326"/>
      <c r="CP244" s="326"/>
      <c r="CQ244" s="326"/>
      <c r="CR244" s="326"/>
      <c r="CS244" s="326"/>
    </row>
    <row r="245" spans="2:97" s="289" customFormat="1" ht="51" customHeight="1">
      <c r="B245" s="363">
        <v>242</v>
      </c>
      <c r="C245" s="343" t="str">
        <f>IF(B245&lt;=RAROC!$D$20*12,G244,"")</f>
        <v/>
      </c>
      <c r="D245" s="332">
        <f t="shared" si="15"/>
        <v>3.5714285714283771</v>
      </c>
      <c r="E245" s="341">
        <f t="shared" si="13"/>
        <v>1.5023833333333335E-3</v>
      </c>
      <c r="F245" s="331">
        <f t="shared" si="14"/>
        <v>0</v>
      </c>
      <c r="G245" s="364">
        <f t="shared" si="16"/>
        <v>0</v>
      </c>
      <c r="H245" s="292"/>
      <c r="J245" s="326"/>
      <c r="K245" s="326"/>
      <c r="L245" s="326"/>
      <c r="M245" s="326"/>
      <c r="N245" s="326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  <c r="Y245" s="326"/>
      <c r="Z245" s="326"/>
      <c r="AA245" s="326"/>
      <c r="AB245" s="326"/>
      <c r="AC245" s="326"/>
      <c r="AD245" s="326"/>
      <c r="AE245" s="326"/>
      <c r="AF245" s="326"/>
      <c r="AG245" s="326"/>
      <c r="AH245" s="326"/>
      <c r="AI245" s="326"/>
      <c r="AJ245" s="326"/>
      <c r="AK245" s="326"/>
      <c r="AL245" s="326"/>
      <c r="AM245" s="326"/>
      <c r="AN245" s="326"/>
      <c r="AO245" s="326"/>
      <c r="AP245" s="326"/>
      <c r="AQ245" s="326"/>
      <c r="AR245" s="326"/>
      <c r="AS245" s="326"/>
      <c r="AT245" s="326"/>
      <c r="AU245" s="326"/>
      <c r="AV245" s="326"/>
      <c r="AW245" s="326"/>
      <c r="AX245" s="326"/>
      <c r="AY245" s="326"/>
      <c r="AZ245" s="326"/>
      <c r="BA245" s="326"/>
      <c r="BB245" s="326"/>
      <c r="BC245" s="326"/>
      <c r="BD245" s="326"/>
      <c r="BE245" s="326"/>
      <c r="BF245" s="326"/>
      <c r="BG245" s="326"/>
      <c r="BH245" s="326"/>
      <c r="BI245" s="326"/>
      <c r="BJ245" s="326"/>
      <c r="BK245" s="326"/>
      <c r="BL245" s="326"/>
      <c r="BM245" s="326"/>
      <c r="BN245" s="326"/>
      <c r="BO245" s="326"/>
      <c r="BP245" s="326"/>
      <c r="BQ245" s="326"/>
      <c r="BR245" s="326"/>
      <c r="BS245" s="326"/>
      <c r="BT245" s="326"/>
      <c r="BU245" s="326"/>
      <c r="BV245" s="326"/>
      <c r="BW245" s="326"/>
      <c r="BX245" s="326"/>
      <c r="BY245" s="326"/>
      <c r="BZ245" s="326"/>
      <c r="CA245" s="326"/>
      <c r="CB245" s="326"/>
      <c r="CC245" s="326"/>
      <c r="CD245" s="326"/>
      <c r="CE245" s="326"/>
      <c r="CF245" s="326"/>
      <c r="CG245" s="326"/>
      <c r="CH245" s="326"/>
      <c r="CI245" s="326"/>
      <c r="CJ245" s="326"/>
      <c r="CK245" s="326"/>
      <c r="CL245" s="326"/>
      <c r="CM245" s="326"/>
      <c r="CN245" s="326"/>
      <c r="CO245" s="326"/>
      <c r="CP245" s="326"/>
      <c r="CQ245" s="326"/>
      <c r="CR245" s="326"/>
      <c r="CS245" s="326"/>
    </row>
    <row r="246" spans="2:97" s="289" customFormat="1" ht="51" customHeight="1">
      <c r="B246" s="363">
        <v>243</v>
      </c>
      <c r="C246" s="343" t="str">
        <f>IF(B246&lt;=RAROC!$D$20*12,G245,"")</f>
        <v/>
      </c>
      <c r="D246" s="332">
        <f t="shared" si="15"/>
        <v>3.5714285714283771</v>
      </c>
      <c r="E246" s="341">
        <f t="shared" si="13"/>
        <v>1.5023833333333335E-3</v>
      </c>
      <c r="F246" s="331">
        <f t="shared" si="14"/>
        <v>0</v>
      </c>
      <c r="G246" s="364">
        <f t="shared" si="16"/>
        <v>0</v>
      </c>
      <c r="H246" s="292"/>
      <c r="J246" s="326"/>
      <c r="K246" s="326"/>
      <c r="L246" s="326"/>
      <c r="M246" s="326"/>
      <c r="N246" s="326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  <c r="Y246" s="326"/>
      <c r="Z246" s="326"/>
      <c r="AA246" s="326"/>
      <c r="AB246" s="326"/>
      <c r="AC246" s="326"/>
      <c r="AD246" s="326"/>
      <c r="AE246" s="326"/>
      <c r="AF246" s="326"/>
      <c r="AG246" s="326"/>
      <c r="AH246" s="326"/>
      <c r="AI246" s="326"/>
      <c r="AJ246" s="326"/>
      <c r="AK246" s="326"/>
      <c r="AL246" s="326"/>
      <c r="AM246" s="326"/>
      <c r="AN246" s="326"/>
      <c r="AO246" s="326"/>
      <c r="AP246" s="326"/>
      <c r="AQ246" s="326"/>
      <c r="AR246" s="326"/>
      <c r="AS246" s="326"/>
      <c r="AT246" s="326"/>
      <c r="AU246" s="326"/>
      <c r="AV246" s="326"/>
      <c r="AW246" s="326"/>
      <c r="AX246" s="326"/>
      <c r="AY246" s="326"/>
      <c r="AZ246" s="326"/>
      <c r="BA246" s="326"/>
      <c r="BB246" s="326"/>
      <c r="BC246" s="326"/>
      <c r="BD246" s="326"/>
      <c r="BE246" s="326"/>
      <c r="BF246" s="326"/>
      <c r="BG246" s="326"/>
      <c r="BH246" s="326"/>
      <c r="BI246" s="326"/>
      <c r="BJ246" s="326"/>
      <c r="BK246" s="326"/>
      <c r="BL246" s="326"/>
      <c r="BM246" s="326"/>
      <c r="BN246" s="326"/>
      <c r="BO246" s="326"/>
      <c r="BP246" s="326"/>
      <c r="BQ246" s="326"/>
      <c r="BR246" s="326"/>
      <c r="BS246" s="326"/>
      <c r="BT246" s="326"/>
      <c r="BU246" s="326"/>
      <c r="BV246" s="326"/>
      <c r="BW246" s="326"/>
      <c r="BX246" s="326"/>
      <c r="BY246" s="326"/>
      <c r="BZ246" s="326"/>
      <c r="CA246" s="326"/>
      <c r="CB246" s="326"/>
      <c r="CC246" s="326"/>
      <c r="CD246" s="326"/>
      <c r="CE246" s="326"/>
      <c r="CF246" s="326"/>
      <c r="CG246" s="326"/>
      <c r="CH246" s="326"/>
      <c r="CI246" s="326"/>
      <c r="CJ246" s="326"/>
      <c r="CK246" s="326"/>
      <c r="CL246" s="326"/>
      <c r="CM246" s="326"/>
      <c r="CN246" s="326"/>
      <c r="CO246" s="326"/>
      <c r="CP246" s="326"/>
      <c r="CQ246" s="326"/>
      <c r="CR246" s="326"/>
      <c r="CS246" s="326"/>
    </row>
    <row r="247" spans="2:97" s="289" customFormat="1" ht="51" customHeight="1">
      <c r="B247" s="363">
        <v>244</v>
      </c>
      <c r="C247" s="343" t="str">
        <f>IF(B247&lt;=RAROC!$D$20*12,G246,"")</f>
        <v/>
      </c>
      <c r="D247" s="332">
        <f t="shared" si="15"/>
        <v>3.5714285714283771</v>
      </c>
      <c r="E247" s="341">
        <f t="shared" si="13"/>
        <v>1.5023833333333335E-3</v>
      </c>
      <c r="F247" s="331">
        <f t="shared" si="14"/>
        <v>0</v>
      </c>
      <c r="G247" s="364">
        <f t="shared" si="16"/>
        <v>0</v>
      </c>
      <c r="H247" s="292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26"/>
      <c r="Z247" s="326"/>
      <c r="AA247" s="326"/>
      <c r="AB247" s="326"/>
      <c r="AC247" s="326"/>
      <c r="AD247" s="326"/>
      <c r="AE247" s="326"/>
      <c r="AF247" s="326"/>
      <c r="AG247" s="326"/>
      <c r="AH247" s="326"/>
      <c r="AI247" s="326"/>
      <c r="AJ247" s="326"/>
      <c r="AK247" s="326"/>
      <c r="AL247" s="326"/>
      <c r="AM247" s="326"/>
      <c r="AN247" s="326"/>
      <c r="AO247" s="326"/>
      <c r="AP247" s="326"/>
      <c r="AQ247" s="326"/>
      <c r="AR247" s="326"/>
      <c r="AS247" s="326"/>
      <c r="AT247" s="326"/>
      <c r="AU247" s="326"/>
      <c r="AV247" s="326"/>
      <c r="AW247" s="326"/>
      <c r="AX247" s="326"/>
      <c r="AY247" s="326"/>
      <c r="AZ247" s="326"/>
      <c r="BA247" s="326"/>
      <c r="BB247" s="326"/>
      <c r="BC247" s="326"/>
      <c r="BD247" s="326"/>
      <c r="BE247" s="326"/>
      <c r="BF247" s="326"/>
      <c r="BG247" s="326"/>
      <c r="BH247" s="326"/>
      <c r="BI247" s="326"/>
      <c r="BJ247" s="326"/>
      <c r="BK247" s="326"/>
      <c r="BL247" s="326"/>
      <c r="BM247" s="326"/>
      <c r="BN247" s="326"/>
      <c r="BO247" s="326"/>
      <c r="BP247" s="326"/>
      <c r="BQ247" s="326"/>
      <c r="BR247" s="326"/>
      <c r="BS247" s="326"/>
      <c r="BT247" s="326"/>
      <c r="BU247" s="326"/>
      <c r="BV247" s="326"/>
      <c r="BW247" s="326"/>
      <c r="BX247" s="326"/>
      <c r="BY247" s="326"/>
      <c r="BZ247" s="326"/>
      <c r="CA247" s="326"/>
      <c r="CB247" s="326"/>
      <c r="CC247" s="326"/>
      <c r="CD247" s="326"/>
      <c r="CE247" s="326"/>
      <c r="CF247" s="326"/>
      <c r="CG247" s="326"/>
      <c r="CH247" s="326"/>
      <c r="CI247" s="326"/>
      <c r="CJ247" s="326"/>
      <c r="CK247" s="326"/>
      <c r="CL247" s="326"/>
      <c r="CM247" s="326"/>
      <c r="CN247" s="326"/>
      <c r="CO247" s="326"/>
      <c r="CP247" s="326"/>
      <c r="CQ247" s="326"/>
      <c r="CR247" s="326"/>
      <c r="CS247" s="326"/>
    </row>
    <row r="248" spans="2:97" s="289" customFormat="1" ht="51" customHeight="1">
      <c r="B248" s="363">
        <v>245</v>
      </c>
      <c r="C248" s="343" t="str">
        <f>IF(B248&lt;=RAROC!$D$20*12,G247,"")</f>
        <v/>
      </c>
      <c r="D248" s="332">
        <f t="shared" si="15"/>
        <v>3.5714285714283771</v>
      </c>
      <c r="E248" s="341">
        <f t="shared" si="13"/>
        <v>1.5023833333333335E-3</v>
      </c>
      <c r="F248" s="331">
        <f t="shared" si="14"/>
        <v>0</v>
      </c>
      <c r="G248" s="364">
        <f t="shared" si="16"/>
        <v>0</v>
      </c>
      <c r="H248" s="292"/>
      <c r="J248" s="326"/>
      <c r="K248" s="326"/>
      <c r="L248" s="326"/>
      <c r="M248" s="326"/>
      <c r="N248" s="326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  <c r="Y248" s="326"/>
      <c r="Z248" s="326"/>
      <c r="AA248" s="326"/>
      <c r="AB248" s="326"/>
      <c r="AC248" s="326"/>
      <c r="AD248" s="326"/>
      <c r="AE248" s="326"/>
      <c r="AF248" s="326"/>
      <c r="AG248" s="326"/>
      <c r="AH248" s="326"/>
      <c r="AI248" s="326"/>
      <c r="AJ248" s="326"/>
      <c r="AK248" s="326"/>
      <c r="AL248" s="326"/>
      <c r="AM248" s="326"/>
      <c r="AN248" s="326"/>
      <c r="AO248" s="326"/>
      <c r="AP248" s="326"/>
      <c r="AQ248" s="326"/>
      <c r="AR248" s="326"/>
      <c r="AS248" s="326"/>
      <c r="AT248" s="326"/>
      <c r="AU248" s="326"/>
      <c r="AV248" s="326"/>
      <c r="AW248" s="326"/>
      <c r="AX248" s="326"/>
      <c r="AY248" s="326"/>
      <c r="AZ248" s="326"/>
      <c r="BA248" s="326"/>
      <c r="BB248" s="326"/>
      <c r="BC248" s="326"/>
      <c r="BD248" s="326"/>
      <c r="BE248" s="326"/>
      <c r="BF248" s="326"/>
      <c r="BG248" s="326"/>
      <c r="BH248" s="326"/>
      <c r="BI248" s="326"/>
      <c r="BJ248" s="326"/>
      <c r="BK248" s="326"/>
      <c r="BL248" s="326"/>
      <c r="BM248" s="326"/>
      <c r="BN248" s="326"/>
      <c r="BO248" s="326"/>
      <c r="BP248" s="326"/>
      <c r="BQ248" s="326"/>
      <c r="BR248" s="326"/>
      <c r="BS248" s="326"/>
      <c r="BT248" s="326"/>
      <c r="BU248" s="326"/>
      <c r="BV248" s="326"/>
      <c r="BW248" s="326"/>
      <c r="BX248" s="326"/>
      <c r="BY248" s="326"/>
      <c r="BZ248" s="326"/>
      <c r="CA248" s="326"/>
      <c r="CB248" s="326"/>
      <c r="CC248" s="326"/>
      <c r="CD248" s="326"/>
      <c r="CE248" s="326"/>
      <c r="CF248" s="326"/>
      <c r="CG248" s="326"/>
      <c r="CH248" s="326"/>
      <c r="CI248" s="326"/>
      <c r="CJ248" s="326"/>
      <c r="CK248" s="326"/>
      <c r="CL248" s="326"/>
      <c r="CM248" s="326"/>
      <c r="CN248" s="326"/>
      <c r="CO248" s="326"/>
      <c r="CP248" s="326"/>
      <c r="CQ248" s="326"/>
      <c r="CR248" s="326"/>
      <c r="CS248" s="326"/>
    </row>
    <row r="249" spans="2:97" s="289" customFormat="1" ht="51" customHeight="1">
      <c r="B249" s="363">
        <v>246</v>
      </c>
      <c r="C249" s="343" t="str">
        <f>IF(B249&lt;=RAROC!$D$20*12,G248,"")</f>
        <v/>
      </c>
      <c r="D249" s="332">
        <f t="shared" si="15"/>
        <v>3.5714285714283771</v>
      </c>
      <c r="E249" s="341">
        <f t="shared" si="13"/>
        <v>1.5023833333333335E-3</v>
      </c>
      <c r="F249" s="331">
        <f t="shared" si="14"/>
        <v>0</v>
      </c>
      <c r="G249" s="364">
        <f t="shared" si="16"/>
        <v>0</v>
      </c>
      <c r="H249" s="292"/>
      <c r="J249" s="326"/>
      <c r="K249" s="326"/>
      <c r="L249" s="326"/>
      <c r="M249" s="326"/>
      <c r="N249" s="326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  <c r="Y249" s="326"/>
      <c r="Z249" s="326"/>
      <c r="AA249" s="326"/>
      <c r="AB249" s="326"/>
      <c r="AC249" s="326"/>
      <c r="AD249" s="326"/>
      <c r="AE249" s="326"/>
      <c r="AF249" s="326"/>
      <c r="AG249" s="326"/>
      <c r="AH249" s="326"/>
      <c r="AI249" s="326"/>
      <c r="AJ249" s="326"/>
      <c r="AK249" s="326"/>
      <c r="AL249" s="326"/>
      <c r="AM249" s="326"/>
      <c r="AN249" s="326"/>
      <c r="AO249" s="326"/>
      <c r="AP249" s="326"/>
      <c r="AQ249" s="326"/>
      <c r="AR249" s="326"/>
      <c r="AS249" s="326"/>
      <c r="AT249" s="326"/>
      <c r="AU249" s="326"/>
      <c r="AV249" s="326"/>
      <c r="AW249" s="326"/>
      <c r="AX249" s="326"/>
      <c r="AY249" s="326"/>
      <c r="AZ249" s="326"/>
      <c r="BA249" s="326"/>
      <c r="BB249" s="326"/>
      <c r="BC249" s="326"/>
      <c r="BD249" s="326"/>
      <c r="BE249" s="326"/>
      <c r="BF249" s="326"/>
      <c r="BG249" s="326"/>
      <c r="BH249" s="326"/>
      <c r="BI249" s="326"/>
      <c r="BJ249" s="326"/>
      <c r="BK249" s="326"/>
      <c r="BL249" s="326"/>
      <c r="BM249" s="326"/>
      <c r="BN249" s="326"/>
      <c r="BO249" s="326"/>
      <c r="BP249" s="326"/>
      <c r="BQ249" s="326"/>
      <c r="BR249" s="326"/>
      <c r="BS249" s="326"/>
      <c r="BT249" s="326"/>
      <c r="BU249" s="326"/>
      <c r="BV249" s="326"/>
      <c r="BW249" s="326"/>
      <c r="BX249" s="326"/>
      <c r="BY249" s="326"/>
      <c r="BZ249" s="326"/>
      <c r="CA249" s="326"/>
      <c r="CB249" s="326"/>
      <c r="CC249" s="326"/>
      <c r="CD249" s="326"/>
      <c r="CE249" s="326"/>
      <c r="CF249" s="326"/>
      <c r="CG249" s="326"/>
      <c r="CH249" s="326"/>
      <c r="CI249" s="326"/>
      <c r="CJ249" s="326"/>
      <c r="CK249" s="326"/>
      <c r="CL249" s="326"/>
      <c r="CM249" s="326"/>
      <c r="CN249" s="326"/>
      <c r="CO249" s="326"/>
      <c r="CP249" s="326"/>
      <c r="CQ249" s="326"/>
      <c r="CR249" s="326"/>
      <c r="CS249" s="326"/>
    </row>
    <row r="250" spans="2:97" s="289" customFormat="1" ht="51" customHeight="1">
      <c r="B250" s="363">
        <v>247</v>
      </c>
      <c r="C250" s="343" t="str">
        <f>IF(B250&lt;=RAROC!$D$20*12,G249,"")</f>
        <v/>
      </c>
      <c r="D250" s="332">
        <f t="shared" si="15"/>
        <v>3.5714285714283771</v>
      </c>
      <c r="E250" s="341">
        <f t="shared" si="13"/>
        <v>1.5023833333333335E-3</v>
      </c>
      <c r="F250" s="331">
        <f t="shared" si="14"/>
        <v>0</v>
      </c>
      <c r="G250" s="364">
        <f t="shared" si="16"/>
        <v>0</v>
      </c>
      <c r="H250" s="292"/>
      <c r="J250" s="326"/>
      <c r="K250" s="326"/>
      <c r="L250" s="326"/>
      <c r="M250" s="326"/>
      <c r="N250" s="3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  <c r="Y250" s="326"/>
      <c r="Z250" s="326"/>
      <c r="AA250" s="326"/>
      <c r="AB250" s="326"/>
      <c r="AC250" s="326"/>
      <c r="AD250" s="326"/>
      <c r="AE250" s="326"/>
      <c r="AF250" s="326"/>
      <c r="AG250" s="326"/>
      <c r="AH250" s="326"/>
      <c r="AI250" s="326"/>
      <c r="AJ250" s="326"/>
      <c r="AK250" s="326"/>
      <c r="AL250" s="326"/>
      <c r="AM250" s="326"/>
      <c r="AN250" s="326"/>
      <c r="AO250" s="326"/>
      <c r="AP250" s="326"/>
      <c r="AQ250" s="326"/>
      <c r="AR250" s="326"/>
      <c r="AS250" s="326"/>
      <c r="AT250" s="326"/>
      <c r="AU250" s="326"/>
      <c r="AV250" s="326"/>
      <c r="AW250" s="326"/>
      <c r="AX250" s="326"/>
      <c r="AY250" s="326"/>
      <c r="AZ250" s="326"/>
      <c r="BA250" s="326"/>
      <c r="BB250" s="326"/>
      <c r="BC250" s="326"/>
      <c r="BD250" s="326"/>
      <c r="BE250" s="326"/>
      <c r="BF250" s="326"/>
      <c r="BG250" s="326"/>
      <c r="BH250" s="326"/>
      <c r="BI250" s="326"/>
      <c r="BJ250" s="326"/>
      <c r="BK250" s="326"/>
      <c r="BL250" s="326"/>
      <c r="BM250" s="326"/>
      <c r="BN250" s="326"/>
      <c r="BO250" s="326"/>
      <c r="BP250" s="326"/>
      <c r="BQ250" s="326"/>
      <c r="BR250" s="326"/>
      <c r="BS250" s="326"/>
      <c r="BT250" s="326"/>
      <c r="BU250" s="326"/>
      <c r="BV250" s="326"/>
      <c r="BW250" s="326"/>
      <c r="BX250" s="326"/>
      <c r="BY250" s="326"/>
      <c r="BZ250" s="326"/>
      <c r="CA250" s="326"/>
      <c r="CB250" s="326"/>
      <c r="CC250" s="326"/>
      <c r="CD250" s="326"/>
      <c r="CE250" s="326"/>
      <c r="CF250" s="326"/>
      <c r="CG250" s="326"/>
      <c r="CH250" s="326"/>
      <c r="CI250" s="326"/>
      <c r="CJ250" s="326"/>
      <c r="CK250" s="326"/>
      <c r="CL250" s="326"/>
      <c r="CM250" s="326"/>
      <c r="CN250" s="326"/>
      <c r="CO250" s="326"/>
      <c r="CP250" s="326"/>
      <c r="CQ250" s="326"/>
      <c r="CR250" s="326"/>
      <c r="CS250" s="326"/>
    </row>
    <row r="251" spans="2:97" s="289" customFormat="1" ht="51" customHeight="1">
      <c r="B251" s="363">
        <v>248</v>
      </c>
      <c r="C251" s="343" t="str">
        <f>IF(B251&lt;=RAROC!$D$20*12,G250,"")</f>
        <v/>
      </c>
      <c r="D251" s="332">
        <f t="shared" si="15"/>
        <v>3.5714285714283771</v>
      </c>
      <c r="E251" s="341">
        <f t="shared" si="13"/>
        <v>1.5023833333333335E-3</v>
      </c>
      <c r="F251" s="331">
        <f t="shared" si="14"/>
        <v>0</v>
      </c>
      <c r="G251" s="364">
        <f t="shared" si="16"/>
        <v>0</v>
      </c>
      <c r="H251" s="292"/>
      <c r="J251" s="326"/>
      <c r="K251" s="326"/>
      <c r="L251" s="326"/>
      <c r="M251" s="326"/>
      <c r="N251" s="3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  <c r="Y251" s="326"/>
      <c r="Z251" s="326"/>
      <c r="AA251" s="326"/>
      <c r="AB251" s="326"/>
      <c r="AC251" s="326"/>
      <c r="AD251" s="326"/>
      <c r="AE251" s="326"/>
      <c r="AF251" s="326"/>
      <c r="AG251" s="326"/>
      <c r="AH251" s="326"/>
      <c r="AI251" s="326"/>
      <c r="AJ251" s="326"/>
      <c r="AK251" s="326"/>
      <c r="AL251" s="326"/>
      <c r="AM251" s="326"/>
      <c r="AN251" s="326"/>
      <c r="AO251" s="326"/>
      <c r="AP251" s="326"/>
      <c r="AQ251" s="326"/>
      <c r="AR251" s="326"/>
      <c r="AS251" s="326"/>
      <c r="AT251" s="326"/>
      <c r="AU251" s="326"/>
      <c r="AV251" s="326"/>
      <c r="AW251" s="326"/>
      <c r="AX251" s="326"/>
      <c r="AY251" s="326"/>
      <c r="AZ251" s="326"/>
      <c r="BA251" s="326"/>
      <c r="BB251" s="326"/>
      <c r="BC251" s="326"/>
      <c r="BD251" s="326"/>
      <c r="BE251" s="326"/>
      <c r="BF251" s="326"/>
      <c r="BG251" s="326"/>
      <c r="BH251" s="326"/>
      <c r="BI251" s="326"/>
      <c r="BJ251" s="326"/>
      <c r="BK251" s="326"/>
      <c r="BL251" s="326"/>
      <c r="BM251" s="326"/>
      <c r="BN251" s="326"/>
      <c r="BO251" s="326"/>
      <c r="BP251" s="326"/>
      <c r="BQ251" s="326"/>
      <c r="BR251" s="326"/>
      <c r="BS251" s="326"/>
      <c r="BT251" s="326"/>
      <c r="BU251" s="326"/>
      <c r="BV251" s="326"/>
      <c r="BW251" s="326"/>
      <c r="BX251" s="326"/>
      <c r="BY251" s="326"/>
      <c r="BZ251" s="326"/>
      <c r="CA251" s="326"/>
      <c r="CB251" s="326"/>
      <c r="CC251" s="326"/>
      <c r="CD251" s="326"/>
      <c r="CE251" s="326"/>
      <c r="CF251" s="326"/>
      <c r="CG251" s="326"/>
      <c r="CH251" s="326"/>
      <c r="CI251" s="326"/>
      <c r="CJ251" s="326"/>
      <c r="CK251" s="326"/>
      <c r="CL251" s="326"/>
      <c r="CM251" s="326"/>
      <c r="CN251" s="326"/>
      <c r="CO251" s="326"/>
      <c r="CP251" s="326"/>
      <c r="CQ251" s="326"/>
      <c r="CR251" s="326"/>
      <c r="CS251" s="326"/>
    </row>
    <row r="252" spans="2:97" s="289" customFormat="1" ht="51" customHeight="1">
      <c r="B252" s="363">
        <v>249</v>
      </c>
      <c r="C252" s="343" t="str">
        <f>IF(B252&lt;=RAROC!$D$20*12,G251,"")</f>
        <v/>
      </c>
      <c r="D252" s="332">
        <f t="shared" si="15"/>
        <v>3.5714285714283771</v>
      </c>
      <c r="E252" s="341">
        <f t="shared" si="13"/>
        <v>1.5023833333333335E-3</v>
      </c>
      <c r="F252" s="331">
        <f t="shared" si="14"/>
        <v>0</v>
      </c>
      <c r="G252" s="364">
        <f t="shared" si="16"/>
        <v>0</v>
      </c>
      <c r="H252" s="292"/>
      <c r="J252" s="326"/>
      <c r="K252" s="326"/>
      <c r="L252" s="326"/>
      <c r="M252" s="326"/>
      <c r="N252" s="3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  <c r="Y252" s="326"/>
      <c r="Z252" s="326"/>
      <c r="AA252" s="326"/>
      <c r="AB252" s="326"/>
      <c r="AC252" s="326"/>
      <c r="AD252" s="326"/>
      <c r="AE252" s="326"/>
      <c r="AF252" s="326"/>
      <c r="AG252" s="326"/>
      <c r="AH252" s="326"/>
      <c r="AI252" s="326"/>
      <c r="AJ252" s="326"/>
      <c r="AK252" s="326"/>
      <c r="AL252" s="326"/>
      <c r="AM252" s="326"/>
      <c r="AN252" s="326"/>
      <c r="AO252" s="326"/>
      <c r="AP252" s="326"/>
      <c r="AQ252" s="326"/>
      <c r="AR252" s="326"/>
      <c r="AS252" s="326"/>
      <c r="AT252" s="326"/>
      <c r="AU252" s="326"/>
      <c r="AV252" s="326"/>
      <c r="AW252" s="326"/>
      <c r="AX252" s="326"/>
      <c r="AY252" s="326"/>
      <c r="AZ252" s="326"/>
      <c r="BA252" s="326"/>
      <c r="BB252" s="326"/>
      <c r="BC252" s="326"/>
      <c r="BD252" s="326"/>
      <c r="BE252" s="326"/>
      <c r="BF252" s="326"/>
      <c r="BG252" s="326"/>
      <c r="BH252" s="326"/>
      <c r="BI252" s="326"/>
      <c r="BJ252" s="326"/>
      <c r="BK252" s="326"/>
      <c r="BL252" s="326"/>
      <c r="BM252" s="326"/>
      <c r="BN252" s="326"/>
      <c r="BO252" s="326"/>
      <c r="BP252" s="326"/>
      <c r="BQ252" s="326"/>
      <c r="BR252" s="326"/>
      <c r="BS252" s="326"/>
      <c r="BT252" s="326"/>
      <c r="BU252" s="326"/>
      <c r="BV252" s="326"/>
      <c r="BW252" s="326"/>
      <c r="BX252" s="326"/>
      <c r="BY252" s="326"/>
      <c r="BZ252" s="326"/>
      <c r="CA252" s="326"/>
      <c r="CB252" s="326"/>
      <c r="CC252" s="326"/>
      <c r="CD252" s="326"/>
      <c r="CE252" s="326"/>
      <c r="CF252" s="326"/>
      <c r="CG252" s="326"/>
      <c r="CH252" s="326"/>
      <c r="CI252" s="326"/>
      <c r="CJ252" s="326"/>
      <c r="CK252" s="326"/>
      <c r="CL252" s="326"/>
      <c r="CM252" s="326"/>
      <c r="CN252" s="326"/>
      <c r="CO252" s="326"/>
      <c r="CP252" s="326"/>
      <c r="CQ252" s="326"/>
      <c r="CR252" s="326"/>
      <c r="CS252" s="326"/>
    </row>
    <row r="253" spans="2:97" s="289" customFormat="1" ht="51" customHeight="1">
      <c r="B253" s="363">
        <v>250</v>
      </c>
      <c r="C253" s="343" t="str">
        <f>IF(B253&lt;=RAROC!$D$20*12,G252,"")</f>
        <v/>
      </c>
      <c r="D253" s="332">
        <f t="shared" si="15"/>
        <v>3.5714285714283771</v>
      </c>
      <c r="E253" s="341">
        <f t="shared" si="13"/>
        <v>1.5023833333333335E-3</v>
      </c>
      <c r="F253" s="331">
        <f t="shared" si="14"/>
        <v>0</v>
      </c>
      <c r="G253" s="364">
        <f t="shared" si="16"/>
        <v>0</v>
      </c>
      <c r="H253" s="292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26"/>
      <c r="Z253" s="326"/>
      <c r="AA253" s="326"/>
      <c r="AB253" s="326"/>
      <c r="AC253" s="326"/>
      <c r="AD253" s="326"/>
      <c r="AE253" s="326"/>
      <c r="AF253" s="326"/>
      <c r="AG253" s="326"/>
      <c r="AH253" s="326"/>
      <c r="AI253" s="326"/>
      <c r="AJ253" s="326"/>
      <c r="AK253" s="326"/>
      <c r="AL253" s="326"/>
      <c r="AM253" s="326"/>
      <c r="AN253" s="326"/>
      <c r="AO253" s="326"/>
      <c r="AP253" s="326"/>
      <c r="AQ253" s="326"/>
      <c r="AR253" s="326"/>
      <c r="AS253" s="326"/>
      <c r="AT253" s="326"/>
      <c r="AU253" s="326"/>
      <c r="AV253" s="326"/>
      <c r="AW253" s="326"/>
      <c r="AX253" s="326"/>
      <c r="AY253" s="326"/>
      <c r="AZ253" s="326"/>
      <c r="BA253" s="326"/>
      <c r="BB253" s="326"/>
      <c r="BC253" s="326"/>
      <c r="BD253" s="326"/>
      <c r="BE253" s="326"/>
      <c r="BF253" s="326"/>
      <c r="BG253" s="326"/>
      <c r="BH253" s="326"/>
      <c r="BI253" s="326"/>
      <c r="BJ253" s="326"/>
      <c r="BK253" s="326"/>
      <c r="BL253" s="326"/>
      <c r="BM253" s="326"/>
      <c r="BN253" s="326"/>
      <c r="BO253" s="326"/>
      <c r="BP253" s="326"/>
      <c r="BQ253" s="326"/>
      <c r="BR253" s="326"/>
      <c r="BS253" s="326"/>
      <c r="BT253" s="326"/>
      <c r="BU253" s="326"/>
      <c r="BV253" s="326"/>
      <c r="BW253" s="326"/>
      <c r="BX253" s="326"/>
      <c r="BY253" s="326"/>
      <c r="BZ253" s="326"/>
      <c r="CA253" s="326"/>
      <c r="CB253" s="326"/>
      <c r="CC253" s="326"/>
      <c r="CD253" s="326"/>
      <c r="CE253" s="326"/>
      <c r="CF253" s="326"/>
      <c r="CG253" s="326"/>
      <c r="CH253" s="326"/>
      <c r="CI253" s="326"/>
      <c r="CJ253" s="326"/>
      <c r="CK253" s="326"/>
      <c r="CL253" s="326"/>
      <c r="CM253" s="326"/>
      <c r="CN253" s="326"/>
      <c r="CO253" s="326"/>
      <c r="CP253" s="326"/>
      <c r="CQ253" s="326"/>
      <c r="CR253" s="326"/>
      <c r="CS253" s="326"/>
    </row>
    <row r="254" spans="2:97" s="289" customFormat="1" ht="51" customHeight="1">
      <c r="B254" s="363">
        <v>251</v>
      </c>
      <c r="C254" s="343" t="str">
        <f>IF(B254&lt;=RAROC!$D$20*12,G253,"")</f>
        <v/>
      </c>
      <c r="D254" s="332">
        <f t="shared" si="15"/>
        <v>3.5714285714283771</v>
      </c>
      <c r="E254" s="341">
        <f t="shared" si="13"/>
        <v>1.5023833333333335E-3</v>
      </c>
      <c r="F254" s="331">
        <f t="shared" si="14"/>
        <v>0</v>
      </c>
      <c r="G254" s="364">
        <f t="shared" si="16"/>
        <v>0</v>
      </c>
      <c r="H254" s="292"/>
      <c r="J254" s="326"/>
      <c r="K254" s="326"/>
      <c r="L254" s="326"/>
      <c r="M254" s="326"/>
      <c r="N254" s="3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  <c r="Y254" s="326"/>
      <c r="Z254" s="326"/>
      <c r="AA254" s="326"/>
      <c r="AB254" s="326"/>
      <c r="AC254" s="326"/>
      <c r="AD254" s="326"/>
      <c r="AE254" s="326"/>
      <c r="AF254" s="326"/>
      <c r="AG254" s="326"/>
      <c r="AH254" s="326"/>
      <c r="AI254" s="326"/>
      <c r="AJ254" s="326"/>
      <c r="AK254" s="326"/>
      <c r="AL254" s="326"/>
      <c r="AM254" s="326"/>
      <c r="AN254" s="326"/>
      <c r="AO254" s="326"/>
      <c r="AP254" s="326"/>
      <c r="AQ254" s="326"/>
      <c r="AR254" s="326"/>
      <c r="AS254" s="326"/>
      <c r="AT254" s="326"/>
      <c r="AU254" s="326"/>
      <c r="AV254" s="326"/>
      <c r="AW254" s="326"/>
      <c r="AX254" s="326"/>
      <c r="AY254" s="326"/>
      <c r="AZ254" s="326"/>
      <c r="BA254" s="326"/>
      <c r="BB254" s="326"/>
      <c r="BC254" s="326"/>
      <c r="BD254" s="326"/>
      <c r="BE254" s="326"/>
      <c r="BF254" s="326"/>
      <c r="BG254" s="326"/>
      <c r="BH254" s="326"/>
      <c r="BI254" s="326"/>
      <c r="BJ254" s="326"/>
      <c r="BK254" s="326"/>
      <c r="BL254" s="326"/>
      <c r="BM254" s="326"/>
      <c r="BN254" s="326"/>
      <c r="BO254" s="326"/>
      <c r="BP254" s="326"/>
      <c r="BQ254" s="326"/>
      <c r="BR254" s="326"/>
      <c r="BS254" s="326"/>
      <c r="BT254" s="326"/>
      <c r="BU254" s="326"/>
      <c r="BV254" s="326"/>
      <c r="BW254" s="326"/>
      <c r="BX254" s="326"/>
      <c r="BY254" s="326"/>
      <c r="BZ254" s="326"/>
      <c r="CA254" s="326"/>
      <c r="CB254" s="326"/>
      <c r="CC254" s="326"/>
      <c r="CD254" s="326"/>
      <c r="CE254" s="326"/>
      <c r="CF254" s="326"/>
      <c r="CG254" s="326"/>
      <c r="CH254" s="326"/>
      <c r="CI254" s="326"/>
      <c r="CJ254" s="326"/>
      <c r="CK254" s="326"/>
      <c r="CL254" s="326"/>
      <c r="CM254" s="326"/>
      <c r="CN254" s="326"/>
      <c r="CO254" s="326"/>
      <c r="CP254" s="326"/>
      <c r="CQ254" s="326"/>
      <c r="CR254" s="326"/>
      <c r="CS254" s="326"/>
    </row>
    <row r="255" spans="2:97" s="325" customFormat="1" ht="51" customHeight="1">
      <c r="B255" s="365">
        <v>252</v>
      </c>
      <c r="C255" s="343" t="str">
        <f>IF(B255&lt;=RAROC!$D$20*12,G254,"")</f>
        <v/>
      </c>
      <c r="D255" s="332">
        <f t="shared" si="15"/>
        <v>3.5714285714283771</v>
      </c>
      <c r="E255" s="341">
        <f t="shared" si="13"/>
        <v>1.5023833333333335E-3</v>
      </c>
      <c r="F255" s="331">
        <f t="shared" si="14"/>
        <v>0</v>
      </c>
      <c r="G255" s="364">
        <f t="shared" si="16"/>
        <v>0</v>
      </c>
      <c r="H255" s="323"/>
      <c r="I255" s="324">
        <f>SUM(F244:F255)</f>
        <v>0</v>
      </c>
      <c r="J255" s="326"/>
      <c r="K255" s="326"/>
      <c r="L255" s="326"/>
      <c r="M255" s="326"/>
      <c r="N255" s="3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  <c r="Y255" s="326"/>
      <c r="Z255" s="326"/>
      <c r="AA255" s="326"/>
      <c r="AB255" s="326"/>
      <c r="AC255" s="326"/>
      <c r="AD255" s="326"/>
      <c r="AE255" s="326"/>
      <c r="AF255" s="326"/>
      <c r="AG255" s="326"/>
      <c r="AH255" s="326"/>
      <c r="AI255" s="326"/>
      <c r="AJ255" s="326"/>
      <c r="AK255" s="326"/>
      <c r="AL255" s="326"/>
      <c r="AM255" s="326"/>
      <c r="AN255" s="326"/>
      <c r="AO255" s="326"/>
      <c r="AP255" s="326"/>
      <c r="AQ255" s="326"/>
      <c r="AR255" s="326"/>
      <c r="AS255" s="326"/>
      <c r="AT255" s="326"/>
      <c r="AU255" s="326"/>
      <c r="AV255" s="326"/>
      <c r="AW255" s="326"/>
      <c r="AX255" s="326"/>
      <c r="AY255" s="326"/>
      <c r="AZ255" s="326"/>
      <c r="BA255" s="326"/>
      <c r="BB255" s="326"/>
      <c r="BC255" s="326"/>
      <c r="BD255" s="326"/>
      <c r="BE255" s="326"/>
      <c r="BF255" s="326"/>
      <c r="BG255" s="326"/>
      <c r="BH255" s="326"/>
      <c r="BI255" s="326"/>
      <c r="BJ255" s="326"/>
      <c r="BK255" s="326"/>
      <c r="BL255" s="326"/>
      <c r="BM255" s="326"/>
      <c r="BN255" s="326"/>
      <c r="BO255" s="326"/>
      <c r="BP255" s="326"/>
      <c r="BQ255" s="326"/>
      <c r="BR255" s="326"/>
      <c r="BS255" s="326"/>
      <c r="BT255" s="326"/>
      <c r="BU255" s="326"/>
      <c r="BV255" s="326"/>
      <c r="BW255" s="326"/>
      <c r="BX255" s="326"/>
      <c r="BY255" s="326"/>
      <c r="BZ255" s="326"/>
      <c r="CA255" s="326"/>
      <c r="CB255" s="326"/>
      <c r="CC255" s="326"/>
      <c r="CD255" s="326"/>
      <c r="CE255" s="326"/>
      <c r="CF255" s="326"/>
      <c r="CG255" s="326"/>
      <c r="CH255" s="326"/>
      <c r="CI255" s="326"/>
      <c r="CJ255" s="326"/>
      <c r="CK255" s="326"/>
      <c r="CL255" s="326"/>
      <c r="CM255" s="326"/>
      <c r="CN255" s="326"/>
      <c r="CO255" s="326"/>
      <c r="CP255" s="326"/>
      <c r="CQ255" s="326"/>
      <c r="CR255" s="326"/>
      <c r="CS255" s="326"/>
    </row>
    <row r="256" spans="2:97" s="289" customFormat="1" ht="51" customHeight="1">
      <c r="B256" s="363">
        <v>253</v>
      </c>
      <c r="C256" s="343" t="str">
        <f>IF(B256&lt;=RAROC!$D$20*12,G255,"")</f>
        <v/>
      </c>
      <c r="D256" s="332">
        <f t="shared" si="15"/>
        <v>3.5714285714283771</v>
      </c>
      <c r="E256" s="341">
        <f t="shared" si="13"/>
        <v>1.5023833333333335E-3</v>
      </c>
      <c r="F256" s="331">
        <f t="shared" si="14"/>
        <v>0</v>
      </c>
      <c r="G256" s="364">
        <f t="shared" si="16"/>
        <v>0</v>
      </c>
      <c r="H256" s="292"/>
      <c r="J256" s="326"/>
      <c r="K256" s="326"/>
      <c r="L256" s="326"/>
      <c r="M256" s="326"/>
      <c r="N256" s="3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  <c r="Y256" s="326"/>
      <c r="Z256" s="326"/>
      <c r="AA256" s="326"/>
      <c r="AB256" s="326"/>
      <c r="AC256" s="326"/>
      <c r="AD256" s="326"/>
      <c r="AE256" s="326"/>
      <c r="AF256" s="326"/>
      <c r="AG256" s="326"/>
      <c r="AH256" s="326"/>
      <c r="AI256" s="326"/>
      <c r="AJ256" s="326"/>
      <c r="AK256" s="326"/>
      <c r="AL256" s="326"/>
      <c r="AM256" s="326"/>
      <c r="AN256" s="326"/>
      <c r="AO256" s="326"/>
      <c r="AP256" s="326"/>
      <c r="AQ256" s="326"/>
      <c r="AR256" s="326"/>
      <c r="AS256" s="326"/>
      <c r="AT256" s="326"/>
      <c r="AU256" s="326"/>
      <c r="AV256" s="326"/>
      <c r="AW256" s="326"/>
      <c r="AX256" s="326"/>
      <c r="AY256" s="326"/>
      <c r="AZ256" s="326"/>
      <c r="BA256" s="326"/>
      <c r="BB256" s="326"/>
      <c r="BC256" s="326"/>
      <c r="BD256" s="326"/>
      <c r="BE256" s="326"/>
      <c r="BF256" s="326"/>
      <c r="BG256" s="326"/>
      <c r="BH256" s="326"/>
      <c r="BI256" s="326"/>
      <c r="BJ256" s="326"/>
      <c r="BK256" s="326"/>
      <c r="BL256" s="326"/>
      <c r="BM256" s="326"/>
      <c r="BN256" s="326"/>
      <c r="BO256" s="326"/>
      <c r="BP256" s="326"/>
      <c r="BQ256" s="326"/>
      <c r="BR256" s="326"/>
      <c r="BS256" s="326"/>
      <c r="BT256" s="326"/>
      <c r="BU256" s="326"/>
      <c r="BV256" s="326"/>
      <c r="BW256" s="326"/>
      <c r="BX256" s="326"/>
      <c r="BY256" s="326"/>
      <c r="BZ256" s="326"/>
      <c r="CA256" s="326"/>
      <c r="CB256" s="326"/>
      <c r="CC256" s="326"/>
      <c r="CD256" s="326"/>
      <c r="CE256" s="326"/>
      <c r="CF256" s="326"/>
      <c r="CG256" s="326"/>
      <c r="CH256" s="326"/>
      <c r="CI256" s="326"/>
      <c r="CJ256" s="326"/>
      <c r="CK256" s="326"/>
      <c r="CL256" s="326"/>
      <c r="CM256" s="326"/>
      <c r="CN256" s="326"/>
      <c r="CO256" s="326"/>
      <c r="CP256" s="326"/>
      <c r="CQ256" s="326"/>
      <c r="CR256" s="326"/>
      <c r="CS256" s="326"/>
    </row>
    <row r="257" spans="2:97" s="289" customFormat="1" ht="51" customHeight="1">
      <c r="B257" s="363">
        <v>254</v>
      </c>
      <c r="C257" s="343" t="str">
        <f>IF(B257&lt;=RAROC!$D$20*12,G256,"")</f>
        <v/>
      </c>
      <c r="D257" s="332">
        <f t="shared" si="15"/>
        <v>3.5714285714283771</v>
      </c>
      <c r="E257" s="341">
        <f t="shared" si="13"/>
        <v>1.5023833333333335E-3</v>
      </c>
      <c r="F257" s="331">
        <f t="shared" si="14"/>
        <v>0</v>
      </c>
      <c r="G257" s="364">
        <f t="shared" si="16"/>
        <v>0</v>
      </c>
      <c r="H257" s="292"/>
      <c r="J257" s="326"/>
      <c r="K257" s="326"/>
      <c r="L257" s="326"/>
      <c r="M257" s="326"/>
      <c r="N257" s="3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  <c r="Y257" s="326"/>
      <c r="Z257" s="326"/>
      <c r="AA257" s="326"/>
      <c r="AB257" s="326"/>
      <c r="AC257" s="326"/>
      <c r="AD257" s="326"/>
      <c r="AE257" s="326"/>
      <c r="AF257" s="326"/>
      <c r="AG257" s="326"/>
      <c r="AH257" s="326"/>
      <c r="AI257" s="326"/>
      <c r="AJ257" s="326"/>
      <c r="AK257" s="326"/>
      <c r="AL257" s="326"/>
      <c r="AM257" s="326"/>
      <c r="AN257" s="326"/>
      <c r="AO257" s="326"/>
      <c r="AP257" s="326"/>
      <c r="AQ257" s="326"/>
      <c r="AR257" s="326"/>
      <c r="AS257" s="326"/>
      <c r="AT257" s="326"/>
      <c r="AU257" s="326"/>
      <c r="AV257" s="326"/>
      <c r="AW257" s="326"/>
      <c r="AX257" s="326"/>
      <c r="AY257" s="326"/>
      <c r="AZ257" s="326"/>
      <c r="BA257" s="326"/>
      <c r="BB257" s="326"/>
      <c r="BC257" s="326"/>
      <c r="BD257" s="326"/>
      <c r="BE257" s="326"/>
      <c r="BF257" s="326"/>
      <c r="BG257" s="326"/>
      <c r="BH257" s="326"/>
      <c r="BI257" s="326"/>
      <c r="BJ257" s="326"/>
      <c r="BK257" s="326"/>
      <c r="BL257" s="326"/>
      <c r="BM257" s="326"/>
      <c r="BN257" s="326"/>
      <c r="BO257" s="326"/>
      <c r="BP257" s="326"/>
      <c r="BQ257" s="326"/>
      <c r="BR257" s="326"/>
      <c r="BS257" s="326"/>
      <c r="BT257" s="326"/>
      <c r="BU257" s="326"/>
      <c r="BV257" s="326"/>
      <c r="BW257" s="326"/>
      <c r="BX257" s="326"/>
      <c r="BY257" s="326"/>
      <c r="BZ257" s="326"/>
      <c r="CA257" s="326"/>
      <c r="CB257" s="326"/>
      <c r="CC257" s="326"/>
      <c r="CD257" s="326"/>
      <c r="CE257" s="326"/>
      <c r="CF257" s="326"/>
      <c r="CG257" s="326"/>
      <c r="CH257" s="326"/>
      <c r="CI257" s="326"/>
      <c r="CJ257" s="326"/>
      <c r="CK257" s="326"/>
      <c r="CL257" s="326"/>
      <c r="CM257" s="326"/>
      <c r="CN257" s="326"/>
      <c r="CO257" s="326"/>
      <c r="CP257" s="326"/>
      <c r="CQ257" s="326"/>
      <c r="CR257" s="326"/>
      <c r="CS257" s="326"/>
    </row>
    <row r="258" spans="2:97" s="289" customFormat="1" ht="51" customHeight="1">
      <c r="B258" s="363">
        <v>255</v>
      </c>
      <c r="C258" s="343" t="str">
        <f>IF(B258&lt;=RAROC!$D$20*12,G257,"")</f>
        <v/>
      </c>
      <c r="D258" s="332">
        <f t="shared" si="15"/>
        <v>3.5714285714283771</v>
      </c>
      <c r="E258" s="341">
        <f t="shared" si="13"/>
        <v>1.5023833333333335E-3</v>
      </c>
      <c r="F258" s="331">
        <f t="shared" si="14"/>
        <v>0</v>
      </c>
      <c r="G258" s="364">
        <f t="shared" si="16"/>
        <v>0</v>
      </c>
      <c r="H258" s="292"/>
      <c r="J258" s="326"/>
      <c r="K258" s="326"/>
      <c r="L258" s="326"/>
      <c r="M258" s="326"/>
      <c r="N258" s="3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  <c r="Y258" s="326"/>
      <c r="Z258" s="326"/>
      <c r="AA258" s="326"/>
      <c r="AB258" s="326"/>
      <c r="AC258" s="326"/>
      <c r="AD258" s="326"/>
      <c r="AE258" s="326"/>
      <c r="AF258" s="326"/>
      <c r="AG258" s="326"/>
      <c r="AH258" s="326"/>
      <c r="AI258" s="326"/>
      <c r="AJ258" s="326"/>
      <c r="AK258" s="326"/>
      <c r="AL258" s="326"/>
      <c r="AM258" s="326"/>
      <c r="AN258" s="326"/>
      <c r="AO258" s="326"/>
      <c r="AP258" s="326"/>
      <c r="AQ258" s="326"/>
      <c r="AR258" s="326"/>
      <c r="AS258" s="326"/>
      <c r="AT258" s="326"/>
      <c r="AU258" s="326"/>
      <c r="AV258" s="326"/>
      <c r="AW258" s="326"/>
      <c r="AX258" s="326"/>
      <c r="AY258" s="326"/>
      <c r="AZ258" s="326"/>
      <c r="BA258" s="326"/>
      <c r="BB258" s="326"/>
      <c r="BC258" s="326"/>
      <c r="BD258" s="326"/>
      <c r="BE258" s="326"/>
      <c r="BF258" s="326"/>
      <c r="BG258" s="326"/>
      <c r="BH258" s="326"/>
      <c r="BI258" s="326"/>
      <c r="BJ258" s="326"/>
      <c r="BK258" s="326"/>
      <c r="BL258" s="326"/>
      <c r="BM258" s="326"/>
      <c r="BN258" s="326"/>
      <c r="BO258" s="326"/>
      <c r="BP258" s="326"/>
      <c r="BQ258" s="326"/>
      <c r="BR258" s="326"/>
      <c r="BS258" s="326"/>
      <c r="BT258" s="326"/>
      <c r="BU258" s="326"/>
      <c r="BV258" s="326"/>
      <c r="BW258" s="326"/>
      <c r="BX258" s="326"/>
      <c r="BY258" s="326"/>
      <c r="BZ258" s="326"/>
      <c r="CA258" s="326"/>
      <c r="CB258" s="326"/>
      <c r="CC258" s="326"/>
      <c r="CD258" s="326"/>
      <c r="CE258" s="326"/>
      <c r="CF258" s="326"/>
      <c r="CG258" s="326"/>
      <c r="CH258" s="326"/>
      <c r="CI258" s="326"/>
      <c r="CJ258" s="326"/>
      <c r="CK258" s="326"/>
      <c r="CL258" s="326"/>
      <c r="CM258" s="326"/>
      <c r="CN258" s="326"/>
      <c r="CO258" s="326"/>
      <c r="CP258" s="326"/>
      <c r="CQ258" s="326"/>
      <c r="CR258" s="326"/>
      <c r="CS258" s="326"/>
    </row>
    <row r="259" spans="2:97" s="289" customFormat="1" ht="51" customHeight="1">
      <c r="B259" s="363">
        <v>256</v>
      </c>
      <c r="C259" s="343" t="str">
        <f>IF(B259&lt;=RAROC!$D$20*12,G258,"")</f>
        <v/>
      </c>
      <c r="D259" s="332">
        <f t="shared" si="15"/>
        <v>3.5714285714283771</v>
      </c>
      <c r="E259" s="341">
        <f t="shared" si="13"/>
        <v>1.5023833333333335E-3</v>
      </c>
      <c r="F259" s="331">
        <f t="shared" si="14"/>
        <v>0</v>
      </c>
      <c r="G259" s="364">
        <f t="shared" si="16"/>
        <v>0</v>
      </c>
      <c r="H259" s="292"/>
      <c r="J259" s="326"/>
      <c r="K259" s="326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26"/>
      <c r="Z259" s="326"/>
      <c r="AA259" s="326"/>
      <c r="AB259" s="326"/>
      <c r="AC259" s="326"/>
      <c r="AD259" s="326"/>
      <c r="AE259" s="326"/>
      <c r="AF259" s="326"/>
      <c r="AG259" s="326"/>
      <c r="AH259" s="326"/>
      <c r="AI259" s="326"/>
      <c r="AJ259" s="326"/>
      <c r="AK259" s="326"/>
      <c r="AL259" s="326"/>
      <c r="AM259" s="326"/>
      <c r="AN259" s="326"/>
      <c r="AO259" s="326"/>
      <c r="AP259" s="326"/>
      <c r="AQ259" s="326"/>
      <c r="AR259" s="326"/>
      <c r="AS259" s="326"/>
      <c r="AT259" s="326"/>
      <c r="AU259" s="326"/>
      <c r="AV259" s="326"/>
      <c r="AW259" s="326"/>
      <c r="AX259" s="326"/>
      <c r="AY259" s="326"/>
      <c r="AZ259" s="326"/>
      <c r="BA259" s="326"/>
      <c r="BB259" s="326"/>
      <c r="BC259" s="326"/>
      <c r="BD259" s="326"/>
      <c r="BE259" s="326"/>
      <c r="BF259" s="326"/>
      <c r="BG259" s="326"/>
      <c r="BH259" s="326"/>
      <c r="BI259" s="326"/>
      <c r="BJ259" s="326"/>
      <c r="BK259" s="326"/>
      <c r="BL259" s="326"/>
      <c r="BM259" s="326"/>
      <c r="BN259" s="326"/>
      <c r="BO259" s="326"/>
      <c r="BP259" s="326"/>
      <c r="BQ259" s="326"/>
      <c r="BR259" s="326"/>
      <c r="BS259" s="326"/>
      <c r="BT259" s="326"/>
      <c r="BU259" s="326"/>
      <c r="BV259" s="326"/>
      <c r="BW259" s="326"/>
      <c r="BX259" s="326"/>
      <c r="BY259" s="326"/>
      <c r="BZ259" s="326"/>
      <c r="CA259" s="326"/>
      <c r="CB259" s="326"/>
      <c r="CC259" s="326"/>
      <c r="CD259" s="326"/>
      <c r="CE259" s="326"/>
      <c r="CF259" s="326"/>
      <c r="CG259" s="326"/>
      <c r="CH259" s="326"/>
      <c r="CI259" s="326"/>
      <c r="CJ259" s="326"/>
      <c r="CK259" s="326"/>
      <c r="CL259" s="326"/>
      <c r="CM259" s="326"/>
      <c r="CN259" s="326"/>
      <c r="CO259" s="326"/>
      <c r="CP259" s="326"/>
      <c r="CQ259" s="326"/>
      <c r="CR259" s="326"/>
      <c r="CS259" s="326"/>
    </row>
    <row r="260" spans="2:97" s="289" customFormat="1" ht="51" customHeight="1">
      <c r="B260" s="363">
        <v>257</v>
      </c>
      <c r="C260" s="343" t="str">
        <f>IF(B260&lt;=RAROC!$D$20*12,G259,"")</f>
        <v/>
      </c>
      <c r="D260" s="332">
        <f t="shared" si="15"/>
        <v>3.5714285714283771</v>
      </c>
      <c r="E260" s="341">
        <f t="shared" ref="E260:E323" si="17">InterestRate/12</f>
        <v>1.5023833333333335E-3</v>
      </c>
      <c r="F260" s="331">
        <f t="shared" si="14"/>
        <v>0</v>
      </c>
      <c r="G260" s="364">
        <f t="shared" si="16"/>
        <v>0</v>
      </c>
      <c r="H260" s="292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26"/>
      <c r="Z260" s="326"/>
      <c r="AA260" s="326"/>
      <c r="AB260" s="326"/>
      <c r="AC260" s="326"/>
      <c r="AD260" s="326"/>
      <c r="AE260" s="326"/>
      <c r="AF260" s="326"/>
      <c r="AG260" s="326"/>
      <c r="AH260" s="326"/>
      <c r="AI260" s="326"/>
      <c r="AJ260" s="326"/>
      <c r="AK260" s="326"/>
      <c r="AL260" s="326"/>
      <c r="AM260" s="326"/>
      <c r="AN260" s="326"/>
      <c r="AO260" s="326"/>
      <c r="AP260" s="326"/>
      <c r="AQ260" s="326"/>
      <c r="AR260" s="326"/>
      <c r="AS260" s="326"/>
      <c r="AT260" s="326"/>
      <c r="AU260" s="326"/>
      <c r="AV260" s="326"/>
      <c r="AW260" s="326"/>
      <c r="AX260" s="326"/>
      <c r="AY260" s="326"/>
      <c r="AZ260" s="326"/>
      <c r="BA260" s="326"/>
      <c r="BB260" s="326"/>
      <c r="BC260" s="326"/>
      <c r="BD260" s="326"/>
      <c r="BE260" s="326"/>
      <c r="BF260" s="326"/>
      <c r="BG260" s="326"/>
      <c r="BH260" s="326"/>
      <c r="BI260" s="326"/>
      <c r="BJ260" s="326"/>
      <c r="BK260" s="326"/>
      <c r="BL260" s="326"/>
      <c r="BM260" s="326"/>
      <c r="BN260" s="326"/>
      <c r="BO260" s="326"/>
      <c r="BP260" s="326"/>
      <c r="BQ260" s="326"/>
      <c r="BR260" s="326"/>
      <c r="BS260" s="326"/>
      <c r="BT260" s="326"/>
      <c r="BU260" s="326"/>
      <c r="BV260" s="326"/>
      <c r="BW260" s="326"/>
      <c r="BX260" s="326"/>
      <c r="BY260" s="326"/>
      <c r="BZ260" s="326"/>
      <c r="CA260" s="326"/>
      <c r="CB260" s="326"/>
      <c r="CC260" s="326"/>
      <c r="CD260" s="326"/>
      <c r="CE260" s="326"/>
      <c r="CF260" s="326"/>
      <c r="CG260" s="326"/>
      <c r="CH260" s="326"/>
      <c r="CI260" s="326"/>
      <c r="CJ260" s="326"/>
      <c r="CK260" s="326"/>
      <c r="CL260" s="326"/>
      <c r="CM260" s="326"/>
      <c r="CN260" s="326"/>
      <c r="CO260" s="326"/>
      <c r="CP260" s="326"/>
      <c r="CQ260" s="326"/>
      <c r="CR260" s="326"/>
      <c r="CS260" s="326"/>
    </row>
    <row r="261" spans="2:97" s="289" customFormat="1" ht="51" customHeight="1">
      <c r="B261" s="363">
        <v>258</v>
      </c>
      <c r="C261" s="343" t="str">
        <f>IF(B261&lt;=RAROC!$D$20*12,G260,"")</f>
        <v/>
      </c>
      <c r="D261" s="332">
        <f t="shared" si="15"/>
        <v>3.5714285714283771</v>
      </c>
      <c r="E261" s="341">
        <f t="shared" si="17"/>
        <v>1.5023833333333335E-3</v>
      </c>
      <c r="F261" s="331">
        <f t="shared" ref="F261:F324" si="18">IFERROR(C261*E261,0)</f>
        <v>0</v>
      </c>
      <c r="G261" s="364">
        <f t="shared" si="16"/>
        <v>0</v>
      </c>
      <c r="H261" s="292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  <c r="Y261" s="326"/>
      <c r="Z261" s="326"/>
      <c r="AA261" s="326"/>
      <c r="AB261" s="326"/>
      <c r="AC261" s="326"/>
      <c r="AD261" s="326"/>
      <c r="AE261" s="326"/>
      <c r="AF261" s="326"/>
      <c r="AG261" s="326"/>
      <c r="AH261" s="326"/>
      <c r="AI261" s="326"/>
      <c r="AJ261" s="326"/>
      <c r="AK261" s="326"/>
      <c r="AL261" s="326"/>
      <c r="AM261" s="326"/>
      <c r="AN261" s="326"/>
      <c r="AO261" s="326"/>
      <c r="AP261" s="326"/>
      <c r="AQ261" s="326"/>
      <c r="AR261" s="326"/>
      <c r="AS261" s="326"/>
      <c r="AT261" s="326"/>
      <c r="AU261" s="326"/>
      <c r="AV261" s="326"/>
      <c r="AW261" s="326"/>
      <c r="AX261" s="326"/>
      <c r="AY261" s="326"/>
      <c r="AZ261" s="326"/>
      <c r="BA261" s="326"/>
      <c r="BB261" s="326"/>
      <c r="BC261" s="326"/>
      <c r="BD261" s="326"/>
      <c r="BE261" s="326"/>
      <c r="BF261" s="326"/>
      <c r="BG261" s="326"/>
      <c r="BH261" s="326"/>
      <c r="BI261" s="326"/>
      <c r="BJ261" s="326"/>
      <c r="BK261" s="326"/>
      <c r="BL261" s="326"/>
      <c r="BM261" s="326"/>
      <c r="BN261" s="326"/>
      <c r="BO261" s="326"/>
      <c r="BP261" s="326"/>
      <c r="BQ261" s="326"/>
      <c r="BR261" s="326"/>
      <c r="BS261" s="326"/>
      <c r="BT261" s="326"/>
      <c r="BU261" s="326"/>
      <c r="BV261" s="326"/>
      <c r="BW261" s="326"/>
      <c r="BX261" s="326"/>
      <c r="BY261" s="326"/>
      <c r="BZ261" s="326"/>
      <c r="CA261" s="326"/>
      <c r="CB261" s="326"/>
      <c r="CC261" s="326"/>
      <c r="CD261" s="326"/>
      <c r="CE261" s="326"/>
      <c r="CF261" s="326"/>
      <c r="CG261" s="326"/>
      <c r="CH261" s="326"/>
      <c r="CI261" s="326"/>
      <c r="CJ261" s="326"/>
      <c r="CK261" s="326"/>
      <c r="CL261" s="326"/>
      <c r="CM261" s="326"/>
      <c r="CN261" s="326"/>
      <c r="CO261" s="326"/>
      <c r="CP261" s="326"/>
      <c r="CQ261" s="326"/>
      <c r="CR261" s="326"/>
      <c r="CS261" s="326"/>
    </row>
    <row r="262" spans="2:97" s="289" customFormat="1" ht="51" customHeight="1">
      <c r="B262" s="363">
        <v>259</v>
      </c>
      <c r="C262" s="343" t="str">
        <f>IF(B262&lt;=RAROC!$D$20*12,G261,"")</f>
        <v/>
      </c>
      <c r="D262" s="332">
        <f t="shared" ref="D262:D325" si="19">IF(D261&lt;C262,D261,C262)</f>
        <v>3.5714285714283771</v>
      </c>
      <c r="E262" s="341">
        <f t="shared" si="17"/>
        <v>1.5023833333333335E-3</v>
      </c>
      <c r="F262" s="331">
        <f t="shared" si="18"/>
        <v>0</v>
      </c>
      <c r="G262" s="364">
        <f t="shared" si="16"/>
        <v>0</v>
      </c>
      <c r="H262" s="292"/>
      <c r="J262" s="326"/>
      <c r="K262" s="326"/>
      <c r="L262" s="326"/>
      <c r="M262" s="326"/>
      <c r="N262" s="3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  <c r="Y262" s="326"/>
      <c r="Z262" s="326"/>
      <c r="AA262" s="326"/>
      <c r="AB262" s="326"/>
      <c r="AC262" s="326"/>
      <c r="AD262" s="326"/>
      <c r="AE262" s="326"/>
      <c r="AF262" s="326"/>
      <c r="AG262" s="326"/>
      <c r="AH262" s="326"/>
      <c r="AI262" s="326"/>
      <c r="AJ262" s="326"/>
      <c r="AK262" s="326"/>
      <c r="AL262" s="326"/>
      <c r="AM262" s="326"/>
      <c r="AN262" s="326"/>
      <c r="AO262" s="326"/>
      <c r="AP262" s="326"/>
      <c r="AQ262" s="326"/>
      <c r="AR262" s="326"/>
      <c r="AS262" s="326"/>
      <c r="AT262" s="326"/>
      <c r="AU262" s="326"/>
      <c r="AV262" s="326"/>
      <c r="AW262" s="326"/>
      <c r="AX262" s="326"/>
      <c r="AY262" s="326"/>
      <c r="AZ262" s="326"/>
      <c r="BA262" s="326"/>
      <c r="BB262" s="326"/>
      <c r="BC262" s="326"/>
      <c r="BD262" s="326"/>
      <c r="BE262" s="326"/>
      <c r="BF262" s="326"/>
      <c r="BG262" s="326"/>
      <c r="BH262" s="326"/>
      <c r="BI262" s="326"/>
      <c r="BJ262" s="326"/>
      <c r="BK262" s="326"/>
      <c r="BL262" s="326"/>
      <c r="BM262" s="326"/>
      <c r="BN262" s="326"/>
      <c r="BO262" s="326"/>
      <c r="BP262" s="326"/>
      <c r="BQ262" s="326"/>
      <c r="BR262" s="326"/>
      <c r="BS262" s="326"/>
      <c r="BT262" s="326"/>
      <c r="BU262" s="326"/>
      <c r="BV262" s="326"/>
      <c r="BW262" s="326"/>
      <c r="BX262" s="326"/>
      <c r="BY262" s="326"/>
      <c r="BZ262" s="326"/>
      <c r="CA262" s="326"/>
      <c r="CB262" s="326"/>
      <c r="CC262" s="326"/>
      <c r="CD262" s="326"/>
      <c r="CE262" s="326"/>
      <c r="CF262" s="326"/>
      <c r="CG262" s="326"/>
      <c r="CH262" s="326"/>
      <c r="CI262" s="326"/>
      <c r="CJ262" s="326"/>
      <c r="CK262" s="326"/>
      <c r="CL262" s="326"/>
      <c r="CM262" s="326"/>
      <c r="CN262" s="326"/>
      <c r="CO262" s="326"/>
      <c r="CP262" s="326"/>
      <c r="CQ262" s="326"/>
      <c r="CR262" s="326"/>
      <c r="CS262" s="326"/>
    </row>
    <row r="263" spans="2:97" s="289" customFormat="1" ht="51" customHeight="1">
      <c r="B263" s="363">
        <v>260</v>
      </c>
      <c r="C263" s="343" t="str">
        <f>IF(B263&lt;=RAROC!$D$20*12,G262,"")</f>
        <v/>
      </c>
      <c r="D263" s="332">
        <f t="shared" si="19"/>
        <v>3.5714285714283771</v>
      </c>
      <c r="E263" s="341">
        <f t="shared" si="17"/>
        <v>1.5023833333333335E-3</v>
      </c>
      <c r="F263" s="331">
        <f t="shared" si="18"/>
        <v>0</v>
      </c>
      <c r="G263" s="364">
        <f t="shared" si="16"/>
        <v>0</v>
      </c>
      <c r="H263" s="292"/>
      <c r="J263" s="326"/>
      <c r="K263" s="326"/>
      <c r="L263" s="326"/>
      <c r="M263" s="326"/>
      <c r="N263" s="3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  <c r="Y263" s="326"/>
      <c r="Z263" s="326"/>
      <c r="AA263" s="326"/>
      <c r="AB263" s="326"/>
      <c r="AC263" s="326"/>
      <c r="AD263" s="326"/>
      <c r="AE263" s="326"/>
      <c r="AF263" s="326"/>
      <c r="AG263" s="326"/>
      <c r="AH263" s="326"/>
      <c r="AI263" s="326"/>
      <c r="AJ263" s="326"/>
      <c r="AK263" s="326"/>
      <c r="AL263" s="326"/>
      <c r="AM263" s="326"/>
      <c r="AN263" s="326"/>
      <c r="AO263" s="326"/>
      <c r="AP263" s="326"/>
      <c r="AQ263" s="326"/>
      <c r="AR263" s="326"/>
      <c r="AS263" s="326"/>
      <c r="AT263" s="326"/>
      <c r="AU263" s="326"/>
      <c r="AV263" s="326"/>
      <c r="AW263" s="326"/>
      <c r="AX263" s="326"/>
      <c r="AY263" s="326"/>
      <c r="AZ263" s="326"/>
      <c r="BA263" s="326"/>
      <c r="BB263" s="326"/>
      <c r="BC263" s="326"/>
      <c r="BD263" s="326"/>
      <c r="BE263" s="326"/>
      <c r="BF263" s="326"/>
      <c r="BG263" s="326"/>
      <c r="BH263" s="326"/>
      <c r="BI263" s="326"/>
      <c r="BJ263" s="326"/>
      <c r="BK263" s="326"/>
      <c r="BL263" s="326"/>
      <c r="BM263" s="326"/>
      <c r="BN263" s="326"/>
      <c r="BO263" s="326"/>
      <c r="BP263" s="326"/>
      <c r="BQ263" s="326"/>
      <c r="BR263" s="326"/>
      <c r="BS263" s="326"/>
      <c r="BT263" s="326"/>
      <c r="BU263" s="326"/>
      <c r="BV263" s="326"/>
      <c r="BW263" s="326"/>
      <c r="BX263" s="326"/>
      <c r="BY263" s="326"/>
      <c r="BZ263" s="326"/>
      <c r="CA263" s="326"/>
      <c r="CB263" s="326"/>
      <c r="CC263" s="326"/>
      <c r="CD263" s="326"/>
      <c r="CE263" s="326"/>
      <c r="CF263" s="326"/>
      <c r="CG263" s="326"/>
      <c r="CH263" s="326"/>
      <c r="CI263" s="326"/>
      <c r="CJ263" s="326"/>
      <c r="CK263" s="326"/>
      <c r="CL263" s="326"/>
      <c r="CM263" s="326"/>
      <c r="CN263" s="326"/>
      <c r="CO263" s="326"/>
      <c r="CP263" s="326"/>
      <c r="CQ263" s="326"/>
      <c r="CR263" s="326"/>
      <c r="CS263" s="326"/>
    </row>
    <row r="264" spans="2:97" s="289" customFormat="1" ht="51" customHeight="1">
      <c r="B264" s="363">
        <v>261</v>
      </c>
      <c r="C264" s="343" t="str">
        <f>IF(B264&lt;=RAROC!$D$20*12,G263,"")</f>
        <v/>
      </c>
      <c r="D264" s="332">
        <f t="shared" si="19"/>
        <v>3.5714285714283771</v>
      </c>
      <c r="E264" s="341">
        <f t="shared" si="17"/>
        <v>1.5023833333333335E-3</v>
      </c>
      <c r="F264" s="331">
        <f t="shared" si="18"/>
        <v>0</v>
      </c>
      <c r="G264" s="364">
        <f t="shared" si="16"/>
        <v>0</v>
      </c>
      <c r="H264" s="292"/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  <c r="Y264" s="326"/>
      <c r="Z264" s="326"/>
      <c r="AA264" s="326"/>
      <c r="AB264" s="326"/>
      <c r="AC264" s="326"/>
      <c r="AD264" s="326"/>
      <c r="AE264" s="326"/>
      <c r="AF264" s="326"/>
      <c r="AG264" s="326"/>
      <c r="AH264" s="326"/>
      <c r="AI264" s="326"/>
      <c r="AJ264" s="326"/>
      <c r="AK264" s="326"/>
      <c r="AL264" s="326"/>
      <c r="AM264" s="326"/>
      <c r="AN264" s="326"/>
      <c r="AO264" s="326"/>
      <c r="AP264" s="326"/>
      <c r="AQ264" s="326"/>
      <c r="AR264" s="326"/>
      <c r="AS264" s="326"/>
      <c r="AT264" s="326"/>
      <c r="AU264" s="326"/>
      <c r="AV264" s="326"/>
      <c r="AW264" s="326"/>
      <c r="AX264" s="326"/>
      <c r="AY264" s="326"/>
      <c r="AZ264" s="326"/>
      <c r="BA264" s="326"/>
      <c r="BB264" s="326"/>
      <c r="BC264" s="326"/>
      <c r="BD264" s="326"/>
      <c r="BE264" s="326"/>
      <c r="BF264" s="326"/>
      <c r="BG264" s="326"/>
      <c r="BH264" s="326"/>
      <c r="BI264" s="326"/>
      <c r="BJ264" s="326"/>
      <c r="BK264" s="326"/>
      <c r="BL264" s="326"/>
      <c r="BM264" s="326"/>
      <c r="BN264" s="326"/>
      <c r="BO264" s="326"/>
      <c r="BP264" s="326"/>
      <c r="BQ264" s="326"/>
      <c r="BR264" s="326"/>
      <c r="BS264" s="326"/>
      <c r="BT264" s="326"/>
      <c r="BU264" s="326"/>
      <c r="BV264" s="326"/>
      <c r="BW264" s="326"/>
      <c r="BX264" s="326"/>
      <c r="BY264" s="326"/>
      <c r="BZ264" s="326"/>
      <c r="CA264" s="326"/>
      <c r="CB264" s="326"/>
      <c r="CC264" s="326"/>
      <c r="CD264" s="326"/>
      <c r="CE264" s="326"/>
      <c r="CF264" s="326"/>
      <c r="CG264" s="326"/>
      <c r="CH264" s="326"/>
      <c r="CI264" s="326"/>
      <c r="CJ264" s="326"/>
      <c r="CK264" s="326"/>
      <c r="CL264" s="326"/>
      <c r="CM264" s="326"/>
      <c r="CN264" s="326"/>
      <c r="CO264" s="326"/>
      <c r="CP264" s="326"/>
      <c r="CQ264" s="326"/>
      <c r="CR264" s="326"/>
      <c r="CS264" s="326"/>
    </row>
    <row r="265" spans="2:97" s="289" customFormat="1" ht="51" customHeight="1">
      <c r="B265" s="363">
        <v>262</v>
      </c>
      <c r="C265" s="343" t="str">
        <f>IF(B265&lt;=RAROC!$D$20*12,G264,"")</f>
        <v/>
      </c>
      <c r="D265" s="332">
        <f t="shared" si="19"/>
        <v>3.5714285714283771</v>
      </c>
      <c r="E265" s="341">
        <f t="shared" si="17"/>
        <v>1.5023833333333335E-3</v>
      </c>
      <c r="F265" s="331">
        <f t="shared" si="18"/>
        <v>0</v>
      </c>
      <c r="G265" s="364">
        <f t="shared" si="16"/>
        <v>0</v>
      </c>
      <c r="H265" s="292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  <c r="Y265" s="326"/>
      <c r="Z265" s="326"/>
      <c r="AA265" s="326"/>
      <c r="AB265" s="326"/>
      <c r="AC265" s="326"/>
      <c r="AD265" s="326"/>
      <c r="AE265" s="326"/>
      <c r="AF265" s="326"/>
      <c r="AG265" s="326"/>
      <c r="AH265" s="326"/>
      <c r="AI265" s="326"/>
      <c r="AJ265" s="326"/>
      <c r="AK265" s="326"/>
      <c r="AL265" s="326"/>
      <c r="AM265" s="326"/>
      <c r="AN265" s="326"/>
      <c r="AO265" s="326"/>
      <c r="AP265" s="326"/>
      <c r="AQ265" s="326"/>
      <c r="AR265" s="326"/>
      <c r="AS265" s="326"/>
      <c r="AT265" s="326"/>
      <c r="AU265" s="326"/>
      <c r="AV265" s="326"/>
      <c r="AW265" s="326"/>
      <c r="AX265" s="326"/>
      <c r="AY265" s="326"/>
      <c r="AZ265" s="326"/>
      <c r="BA265" s="326"/>
      <c r="BB265" s="326"/>
      <c r="BC265" s="326"/>
      <c r="BD265" s="326"/>
      <c r="BE265" s="326"/>
      <c r="BF265" s="326"/>
      <c r="BG265" s="326"/>
      <c r="BH265" s="326"/>
      <c r="BI265" s="326"/>
      <c r="BJ265" s="326"/>
      <c r="BK265" s="326"/>
      <c r="BL265" s="326"/>
      <c r="BM265" s="326"/>
      <c r="BN265" s="326"/>
      <c r="BO265" s="326"/>
      <c r="BP265" s="326"/>
      <c r="BQ265" s="326"/>
      <c r="BR265" s="326"/>
      <c r="BS265" s="326"/>
      <c r="BT265" s="326"/>
      <c r="BU265" s="326"/>
      <c r="BV265" s="326"/>
      <c r="BW265" s="326"/>
      <c r="BX265" s="326"/>
      <c r="BY265" s="326"/>
      <c r="BZ265" s="326"/>
      <c r="CA265" s="326"/>
      <c r="CB265" s="326"/>
      <c r="CC265" s="326"/>
      <c r="CD265" s="326"/>
      <c r="CE265" s="326"/>
      <c r="CF265" s="326"/>
      <c r="CG265" s="326"/>
      <c r="CH265" s="326"/>
      <c r="CI265" s="326"/>
      <c r="CJ265" s="326"/>
      <c r="CK265" s="326"/>
      <c r="CL265" s="326"/>
      <c r="CM265" s="326"/>
      <c r="CN265" s="326"/>
      <c r="CO265" s="326"/>
      <c r="CP265" s="326"/>
      <c r="CQ265" s="326"/>
      <c r="CR265" s="326"/>
      <c r="CS265" s="326"/>
    </row>
    <row r="266" spans="2:97" s="289" customFormat="1" ht="51" customHeight="1">
      <c r="B266" s="363">
        <v>263</v>
      </c>
      <c r="C266" s="343" t="str">
        <f>IF(B266&lt;=RAROC!$D$20*12,G265,"")</f>
        <v/>
      </c>
      <c r="D266" s="332">
        <f t="shared" si="19"/>
        <v>3.5714285714283771</v>
      </c>
      <c r="E266" s="341">
        <f t="shared" si="17"/>
        <v>1.5023833333333335E-3</v>
      </c>
      <c r="F266" s="331">
        <f t="shared" si="18"/>
        <v>0</v>
      </c>
      <c r="G266" s="364">
        <f t="shared" si="16"/>
        <v>0</v>
      </c>
      <c r="H266" s="292"/>
      <c r="J266" s="326"/>
      <c r="K266" s="326"/>
      <c r="L266" s="326"/>
      <c r="M266" s="326"/>
      <c r="N266" s="3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  <c r="Y266" s="326"/>
      <c r="Z266" s="326"/>
      <c r="AA266" s="326"/>
      <c r="AB266" s="326"/>
      <c r="AC266" s="326"/>
      <c r="AD266" s="326"/>
      <c r="AE266" s="326"/>
      <c r="AF266" s="326"/>
      <c r="AG266" s="326"/>
      <c r="AH266" s="326"/>
      <c r="AI266" s="326"/>
      <c r="AJ266" s="326"/>
      <c r="AK266" s="326"/>
      <c r="AL266" s="326"/>
      <c r="AM266" s="326"/>
      <c r="AN266" s="326"/>
      <c r="AO266" s="326"/>
      <c r="AP266" s="326"/>
      <c r="AQ266" s="326"/>
      <c r="AR266" s="326"/>
      <c r="AS266" s="326"/>
      <c r="AT266" s="326"/>
      <c r="AU266" s="326"/>
      <c r="AV266" s="326"/>
      <c r="AW266" s="326"/>
      <c r="AX266" s="326"/>
      <c r="AY266" s="326"/>
      <c r="AZ266" s="326"/>
      <c r="BA266" s="326"/>
      <c r="BB266" s="326"/>
      <c r="BC266" s="326"/>
      <c r="BD266" s="326"/>
      <c r="BE266" s="326"/>
      <c r="BF266" s="326"/>
      <c r="BG266" s="326"/>
      <c r="BH266" s="326"/>
      <c r="BI266" s="326"/>
      <c r="BJ266" s="326"/>
      <c r="BK266" s="326"/>
      <c r="BL266" s="326"/>
      <c r="BM266" s="326"/>
      <c r="BN266" s="326"/>
      <c r="BO266" s="326"/>
      <c r="BP266" s="326"/>
      <c r="BQ266" s="326"/>
      <c r="BR266" s="326"/>
      <c r="BS266" s="326"/>
      <c r="BT266" s="326"/>
      <c r="BU266" s="326"/>
      <c r="BV266" s="326"/>
      <c r="BW266" s="326"/>
      <c r="BX266" s="326"/>
      <c r="BY266" s="326"/>
      <c r="BZ266" s="326"/>
      <c r="CA266" s="326"/>
      <c r="CB266" s="326"/>
      <c r="CC266" s="326"/>
      <c r="CD266" s="326"/>
      <c r="CE266" s="326"/>
      <c r="CF266" s="326"/>
      <c r="CG266" s="326"/>
      <c r="CH266" s="326"/>
      <c r="CI266" s="326"/>
      <c r="CJ266" s="326"/>
      <c r="CK266" s="326"/>
      <c r="CL266" s="326"/>
      <c r="CM266" s="326"/>
      <c r="CN266" s="326"/>
      <c r="CO266" s="326"/>
      <c r="CP266" s="326"/>
      <c r="CQ266" s="326"/>
      <c r="CR266" s="326"/>
      <c r="CS266" s="326"/>
    </row>
    <row r="267" spans="2:97" s="325" customFormat="1" ht="51" customHeight="1">
      <c r="B267" s="365">
        <v>264</v>
      </c>
      <c r="C267" s="343" t="str">
        <f>IF(B267&lt;=RAROC!$D$20*12,G266,"")</f>
        <v/>
      </c>
      <c r="D267" s="332">
        <f t="shared" si="19"/>
        <v>3.5714285714283771</v>
      </c>
      <c r="E267" s="341">
        <f t="shared" si="17"/>
        <v>1.5023833333333335E-3</v>
      </c>
      <c r="F267" s="331">
        <f t="shared" si="18"/>
        <v>0</v>
      </c>
      <c r="G267" s="364">
        <f t="shared" si="16"/>
        <v>0</v>
      </c>
      <c r="H267" s="323"/>
      <c r="I267" s="324">
        <f>SUM(F256:F267)</f>
        <v>0</v>
      </c>
      <c r="J267" s="326"/>
      <c r="K267" s="326"/>
      <c r="L267" s="326"/>
      <c r="M267" s="326"/>
      <c r="N267" s="3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  <c r="Y267" s="326"/>
      <c r="Z267" s="326"/>
      <c r="AA267" s="326"/>
      <c r="AB267" s="326"/>
      <c r="AC267" s="326"/>
      <c r="AD267" s="326"/>
      <c r="AE267" s="326"/>
      <c r="AF267" s="326"/>
      <c r="AG267" s="326"/>
      <c r="AH267" s="326"/>
      <c r="AI267" s="326"/>
      <c r="AJ267" s="326"/>
      <c r="AK267" s="326"/>
      <c r="AL267" s="326"/>
      <c r="AM267" s="326"/>
      <c r="AN267" s="326"/>
      <c r="AO267" s="326"/>
      <c r="AP267" s="326"/>
      <c r="AQ267" s="326"/>
      <c r="AR267" s="326"/>
      <c r="AS267" s="326"/>
      <c r="AT267" s="326"/>
      <c r="AU267" s="326"/>
      <c r="AV267" s="326"/>
      <c r="AW267" s="326"/>
      <c r="AX267" s="326"/>
      <c r="AY267" s="326"/>
      <c r="AZ267" s="326"/>
      <c r="BA267" s="326"/>
      <c r="BB267" s="326"/>
      <c r="BC267" s="326"/>
      <c r="BD267" s="326"/>
      <c r="BE267" s="326"/>
      <c r="BF267" s="326"/>
      <c r="BG267" s="326"/>
      <c r="BH267" s="326"/>
      <c r="BI267" s="326"/>
      <c r="BJ267" s="326"/>
      <c r="BK267" s="326"/>
      <c r="BL267" s="326"/>
      <c r="BM267" s="326"/>
      <c r="BN267" s="326"/>
      <c r="BO267" s="326"/>
      <c r="BP267" s="326"/>
      <c r="BQ267" s="326"/>
      <c r="BR267" s="326"/>
      <c r="BS267" s="326"/>
      <c r="BT267" s="326"/>
      <c r="BU267" s="326"/>
      <c r="BV267" s="326"/>
      <c r="BW267" s="326"/>
      <c r="BX267" s="326"/>
      <c r="BY267" s="326"/>
      <c r="BZ267" s="326"/>
      <c r="CA267" s="326"/>
      <c r="CB267" s="326"/>
      <c r="CC267" s="326"/>
      <c r="CD267" s="326"/>
      <c r="CE267" s="326"/>
      <c r="CF267" s="326"/>
      <c r="CG267" s="326"/>
      <c r="CH267" s="326"/>
      <c r="CI267" s="326"/>
      <c r="CJ267" s="326"/>
      <c r="CK267" s="326"/>
      <c r="CL267" s="326"/>
      <c r="CM267" s="326"/>
      <c r="CN267" s="326"/>
      <c r="CO267" s="326"/>
      <c r="CP267" s="326"/>
      <c r="CQ267" s="326"/>
      <c r="CR267" s="326"/>
      <c r="CS267" s="326"/>
    </row>
    <row r="268" spans="2:97" s="289" customFormat="1" ht="51" customHeight="1">
      <c r="B268" s="363">
        <v>265</v>
      </c>
      <c r="C268" s="343" t="str">
        <f>IF(B268&lt;=RAROC!$D$20*12,G267,"")</f>
        <v/>
      </c>
      <c r="D268" s="332">
        <f t="shared" si="19"/>
        <v>3.5714285714283771</v>
      </c>
      <c r="E268" s="341">
        <f t="shared" si="17"/>
        <v>1.5023833333333335E-3</v>
      </c>
      <c r="F268" s="331">
        <f t="shared" si="18"/>
        <v>0</v>
      </c>
      <c r="G268" s="364">
        <f t="shared" si="16"/>
        <v>0</v>
      </c>
      <c r="H268" s="292"/>
      <c r="J268" s="326"/>
      <c r="K268" s="326"/>
      <c r="L268" s="326"/>
      <c r="M268" s="326"/>
      <c r="N268" s="3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  <c r="Y268" s="326"/>
      <c r="Z268" s="326"/>
      <c r="AA268" s="326"/>
      <c r="AB268" s="326"/>
      <c r="AC268" s="326"/>
      <c r="AD268" s="326"/>
      <c r="AE268" s="326"/>
      <c r="AF268" s="326"/>
      <c r="AG268" s="326"/>
      <c r="AH268" s="326"/>
      <c r="AI268" s="326"/>
      <c r="AJ268" s="326"/>
      <c r="AK268" s="326"/>
      <c r="AL268" s="326"/>
      <c r="AM268" s="326"/>
      <c r="AN268" s="326"/>
      <c r="AO268" s="326"/>
      <c r="AP268" s="326"/>
      <c r="AQ268" s="326"/>
      <c r="AR268" s="326"/>
      <c r="AS268" s="326"/>
      <c r="AT268" s="326"/>
      <c r="AU268" s="326"/>
      <c r="AV268" s="326"/>
      <c r="AW268" s="326"/>
      <c r="AX268" s="326"/>
      <c r="AY268" s="326"/>
      <c r="AZ268" s="326"/>
      <c r="BA268" s="326"/>
      <c r="BB268" s="326"/>
      <c r="BC268" s="326"/>
      <c r="BD268" s="326"/>
      <c r="BE268" s="326"/>
      <c r="BF268" s="326"/>
      <c r="BG268" s="326"/>
      <c r="BH268" s="326"/>
      <c r="BI268" s="326"/>
      <c r="BJ268" s="326"/>
      <c r="BK268" s="326"/>
      <c r="BL268" s="326"/>
      <c r="BM268" s="326"/>
      <c r="BN268" s="326"/>
      <c r="BO268" s="326"/>
      <c r="BP268" s="326"/>
      <c r="BQ268" s="326"/>
      <c r="BR268" s="326"/>
      <c r="BS268" s="326"/>
      <c r="BT268" s="326"/>
      <c r="BU268" s="326"/>
      <c r="BV268" s="326"/>
      <c r="BW268" s="326"/>
      <c r="BX268" s="326"/>
      <c r="BY268" s="326"/>
      <c r="BZ268" s="326"/>
      <c r="CA268" s="326"/>
      <c r="CB268" s="326"/>
      <c r="CC268" s="326"/>
      <c r="CD268" s="326"/>
      <c r="CE268" s="326"/>
      <c r="CF268" s="326"/>
      <c r="CG268" s="326"/>
      <c r="CH268" s="326"/>
      <c r="CI268" s="326"/>
      <c r="CJ268" s="326"/>
      <c r="CK268" s="326"/>
      <c r="CL268" s="326"/>
      <c r="CM268" s="326"/>
      <c r="CN268" s="326"/>
      <c r="CO268" s="326"/>
      <c r="CP268" s="326"/>
      <c r="CQ268" s="326"/>
      <c r="CR268" s="326"/>
      <c r="CS268" s="326"/>
    </row>
    <row r="269" spans="2:97" s="289" customFormat="1" ht="51" customHeight="1">
      <c r="B269" s="363">
        <v>266</v>
      </c>
      <c r="C269" s="343" t="str">
        <f>IF(B269&lt;=RAROC!$D$20*12,G268,"")</f>
        <v/>
      </c>
      <c r="D269" s="332">
        <f t="shared" si="19"/>
        <v>3.5714285714283771</v>
      </c>
      <c r="E269" s="341">
        <f t="shared" si="17"/>
        <v>1.5023833333333335E-3</v>
      </c>
      <c r="F269" s="331">
        <f t="shared" si="18"/>
        <v>0</v>
      </c>
      <c r="G269" s="364">
        <f t="shared" si="16"/>
        <v>0</v>
      </c>
      <c r="H269" s="292"/>
      <c r="J269" s="326"/>
      <c r="K269" s="326"/>
      <c r="L269" s="326"/>
      <c r="M269" s="326"/>
      <c r="N269" s="3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  <c r="Y269" s="326"/>
      <c r="Z269" s="326"/>
      <c r="AA269" s="326"/>
      <c r="AB269" s="326"/>
      <c r="AC269" s="326"/>
      <c r="AD269" s="326"/>
      <c r="AE269" s="326"/>
      <c r="AF269" s="326"/>
      <c r="AG269" s="326"/>
      <c r="AH269" s="326"/>
      <c r="AI269" s="326"/>
      <c r="AJ269" s="326"/>
      <c r="AK269" s="326"/>
      <c r="AL269" s="326"/>
      <c r="AM269" s="326"/>
      <c r="AN269" s="326"/>
      <c r="AO269" s="326"/>
      <c r="AP269" s="326"/>
      <c r="AQ269" s="326"/>
      <c r="AR269" s="326"/>
      <c r="AS269" s="326"/>
      <c r="AT269" s="326"/>
      <c r="AU269" s="326"/>
      <c r="AV269" s="326"/>
      <c r="AW269" s="326"/>
      <c r="AX269" s="326"/>
      <c r="AY269" s="326"/>
      <c r="AZ269" s="326"/>
      <c r="BA269" s="326"/>
      <c r="BB269" s="326"/>
      <c r="BC269" s="326"/>
      <c r="BD269" s="326"/>
      <c r="BE269" s="326"/>
      <c r="BF269" s="326"/>
      <c r="BG269" s="326"/>
      <c r="BH269" s="326"/>
      <c r="BI269" s="326"/>
      <c r="BJ269" s="326"/>
      <c r="BK269" s="326"/>
      <c r="BL269" s="326"/>
      <c r="BM269" s="326"/>
      <c r="BN269" s="326"/>
      <c r="BO269" s="326"/>
      <c r="BP269" s="326"/>
      <c r="BQ269" s="326"/>
      <c r="BR269" s="326"/>
      <c r="BS269" s="326"/>
      <c r="BT269" s="326"/>
      <c r="BU269" s="326"/>
      <c r="BV269" s="326"/>
      <c r="BW269" s="326"/>
      <c r="BX269" s="326"/>
      <c r="BY269" s="326"/>
      <c r="BZ269" s="326"/>
      <c r="CA269" s="326"/>
      <c r="CB269" s="326"/>
      <c r="CC269" s="326"/>
      <c r="CD269" s="326"/>
      <c r="CE269" s="326"/>
      <c r="CF269" s="326"/>
      <c r="CG269" s="326"/>
      <c r="CH269" s="326"/>
      <c r="CI269" s="326"/>
      <c r="CJ269" s="326"/>
      <c r="CK269" s="326"/>
      <c r="CL269" s="326"/>
      <c r="CM269" s="326"/>
      <c r="CN269" s="326"/>
      <c r="CO269" s="326"/>
      <c r="CP269" s="326"/>
      <c r="CQ269" s="326"/>
      <c r="CR269" s="326"/>
      <c r="CS269" s="326"/>
    </row>
    <row r="270" spans="2:97" s="289" customFormat="1" ht="51" customHeight="1">
      <c r="B270" s="363">
        <v>267</v>
      </c>
      <c r="C270" s="343" t="str">
        <f>IF(B270&lt;=RAROC!$D$20*12,G269,"")</f>
        <v/>
      </c>
      <c r="D270" s="332">
        <f t="shared" si="19"/>
        <v>3.5714285714283771</v>
      </c>
      <c r="E270" s="341">
        <f t="shared" si="17"/>
        <v>1.5023833333333335E-3</v>
      </c>
      <c r="F270" s="331">
        <f t="shared" si="18"/>
        <v>0</v>
      </c>
      <c r="G270" s="364">
        <f t="shared" si="16"/>
        <v>0</v>
      </c>
      <c r="H270" s="292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26"/>
      <c r="Z270" s="326"/>
      <c r="AA270" s="326"/>
      <c r="AB270" s="326"/>
      <c r="AC270" s="326"/>
      <c r="AD270" s="326"/>
      <c r="AE270" s="326"/>
      <c r="AF270" s="326"/>
      <c r="AG270" s="326"/>
      <c r="AH270" s="326"/>
      <c r="AI270" s="326"/>
      <c r="AJ270" s="326"/>
      <c r="AK270" s="326"/>
      <c r="AL270" s="326"/>
      <c r="AM270" s="326"/>
      <c r="AN270" s="326"/>
      <c r="AO270" s="326"/>
      <c r="AP270" s="326"/>
      <c r="AQ270" s="326"/>
      <c r="AR270" s="326"/>
      <c r="AS270" s="326"/>
      <c r="AT270" s="326"/>
      <c r="AU270" s="326"/>
      <c r="AV270" s="326"/>
      <c r="AW270" s="326"/>
      <c r="AX270" s="326"/>
      <c r="AY270" s="326"/>
      <c r="AZ270" s="326"/>
      <c r="BA270" s="326"/>
      <c r="BB270" s="326"/>
      <c r="BC270" s="326"/>
      <c r="BD270" s="326"/>
      <c r="BE270" s="326"/>
      <c r="BF270" s="326"/>
      <c r="BG270" s="326"/>
      <c r="BH270" s="326"/>
      <c r="BI270" s="326"/>
      <c r="BJ270" s="326"/>
      <c r="BK270" s="326"/>
      <c r="BL270" s="326"/>
      <c r="BM270" s="326"/>
      <c r="BN270" s="326"/>
      <c r="BO270" s="326"/>
      <c r="BP270" s="326"/>
      <c r="BQ270" s="326"/>
      <c r="BR270" s="326"/>
      <c r="BS270" s="326"/>
      <c r="BT270" s="326"/>
      <c r="BU270" s="326"/>
      <c r="BV270" s="326"/>
      <c r="BW270" s="326"/>
      <c r="BX270" s="326"/>
      <c r="BY270" s="326"/>
      <c r="BZ270" s="326"/>
      <c r="CA270" s="326"/>
      <c r="CB270" s="326"/>
      <c r="CC270" s="326"/>
      <c r="CD270" s="326"/>
      <c r="CE270" s="326"/>
      <c r="CF270" s="326"/>
      <c r="CG270" s="326"/>
      <c r="CH270" s="326"/>
      <c r="CI270" s="326"/>
      <c r="CJ270" s="326"/>
      <c r="CK270" s="326"/>
      <c r="CL270" s="326"/>
      <c r="CM270" s="326"/>
      <c r="CN270" s="326"/>
      <c r="CO270" s="326"/>
      <c r="CP270" s="326"/>
      <c r="CQ270" s="326"/>
      <c r="CR270" s="326"/>
      <c r="CS270" s="326"/>
    </row>
    <row r="271" spans="2:97" s="289" customFormat="1" ht="51" customHeight="1">
      <c r="B271" s="363">
        <v>268</v>
      </c>
      <c r="C271" s="343" t="str">
        <f>IF(B271&lt;=RAROC!$D$20*12,G270,"")</f>
        <v/>
      </c>
      <c r="D271" s="332">
        <f t="shared" si="19"/>
        <v>3.5714285714283771</v>
      </c>
      <c r="E271" s="341">
        <f t="shared" si="17"/>
        <v>1.5023833333333335E-3</v>
      </c>
      <c r="F271" s="331">
        <f t="shared" si="18"/>
        <v>0</v>
      </c>
      <c r="G271" s="364">
        <f t="shared" si="16"/>
        <v>0</v>
      </c>
      <c r="H271" s="292"/>
      <c r="J271" s="326"/>
      <c r="K271" s="326"/>
      <c r="L271" s="326"/>
      <c r="M271" s="326"/>
      <c r="N271" s="3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  <c r="Y271" s="326"/>
      <c r="Z271" s="326"/>
      <c r="AA271" s="326"/>
      <c r="AB271" s="326"/>
      <c r="AC271" s="326"/>
      <c r="AD271" s="326"/>
      <c r="AE271" s="326"/>
      <c r="AF271" s="326"/>
      <c r="AG271" s="326"/>
      <c r="AH271" s="326"/>
      <c r="AI271" s="326"/>
      <c r="AJ271" s="326"/>
      <c r="AK271" s="326"/>
      <c r="AL271" s="326"/>
      <c r="AM271" s="326"/>
      <c r="AN271" s="326"/>
      <c r="AO271" s="326"/>
      <c r="AP271" s="326"/>
      <c r="AQ271" s="326"/>
      <c r="AR271" s="326"/>
      <c r="AS271" s="326"/>
      <c r="AT271" s="326"/>
      <c r="AU271" s="326"/>
      <c r="AV271" s="326"/>
      <c r="AW271" s="326"/>
      <c r="AX271" s="326"/>
      <c r="AY271" s="326"/>
      <c r="AZ271" s="326"/>
      <c r="BA271" s="326"/>
      <c r="BB271" s="326"/>
      <c r="BC271" s="326"/>
      <c r="BD271" s="326"/>
      <c r="BE271" s="326"/>
      <c r="BF271" s="326"/>
      <c r="BG271" s="326"/>
      <c r="BH271" s="326"/>
      <c r="BI271" s="326"/>
      <c r="BJ271" s="326"/>
      <c r="BK271" s="326"/>
      <c r="BL271" s="326"/>
      <c r="BM271" s="326"/>
      <c r="BN271" s="326"/>
      <c r="BO271" s="326"/>
      <c r="BP271" s="326"/>
      <c r="BQ271" s="326"/>
      <c r="BR271" s="326"/>
      <c r="BS271" s="326"/>
      <c r="BT271" s="326"/>
      <c r="BU271" s="326"/>
      <c r="BV271" s="326"/>
      <c r="BW271" s="326"/>
      <c r="BX271" s="326"/>
      <c r="BY271" s="326"/>
      <c r="BZ271" s="326"/>
      <c r="CA271" s="326"/>
      <c r="CB271" s="326"/>
      <c r="CC271" s="326"/>
      <c r="CD271" s="326"/>
      <c r="CE271" s="326"/>
      <c r="CF271" s="326"/>
      <c r="CG271" s="326"/>
      <c r="CH271" s="326"/>
      <c r="CI271" s="326"/>
      <c r="CJ271" s="326"/>
      <c r="CK271" s="326"/>
      <c r="CL271" s="326"/>
      <c r="CM271" s="326"/>
      <c r="CN271" s="326"/>
      <c r="CO271" s="326"/>
      <c r="CP271" s="326"/>
      <c r="CQ271" s="326"/>
      <c r="CR271" s="326"/>
      <c r="CS271" s="326"/>
    </row>
    <row r="272" spans="2:97" s="289" customFormat="1" ht="51" customHeight="1">
      <c r="B272" s="363">
        <v>269</v>
      </c>
      <c r="C272" s="343" t="str">
        <f>IF(B272&lt;=RAROC!$D$20*12,G271,"")</f>
        <v/>
      </c>
      <c r="D272" s="332">
        <f t="shared" si="19"/>
        <v>3.5714285714283771</v>
      </c>
      <c r="E272" s="341">
        <f t="shared" si="17"/>
        <v>1.5023833333333335E-3</v>
      </c>
      <c r="F272" s="331">
        <f t="shared" si="18"/>
        <v>0</v>
      </c>
      <c r="G272" s="364">
        <f t="shared" si="16"/>
        <v>0</v>
      </c>
      <c r="H272" s="292"/>
      <c r="J272" s="326"/>
      <c r="K272" s="326"/>
      <c r="L272" s="326"/>
      <c r="M272" s="326"/>
      <c r="N272" s="3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  <c r="Y272" s="326"/>
      <c r="Z272" s="326"/>
      <c r="AA272" s="326"/>
      <c r="AB272" s="326"/>
      <c r="AC272" s="326"/>
      <c r="AD272" s="326"/>
      <c r="AE272" s="326"/>
      <c r="AF272" s="326"/>
      <c r="AG272" s="326"/>
      <c r="AH272" s="326"/>
      <c r="AI272" s="326"/>
      <c r="AJ272" s="326"/>
      <c r="AK272" s="326"/>
      <c r="AL272" s="326"/>
      <c r="AM272" s="326"/>
      <c r="AN272" s="326"/>
      <c r="AO272" s="326"/>
      <c r="AP272" s="326"/>
      <c r="AQ272" s="326"/>
      <c r="AR272" s="326"/>
      <c r="AS272" s="326"/>
      <c r="AT272" s="326"/>
      <c r="AU272" s="326"/>
      <c r="AV272" s="326"/>
      <c r="AW272" s="326"/>
      <c r="AX272" s="326"/>
      <c r="AY272" s="326"/>
      <c r="AZ272" s="326"/>
      <c r="BA272" s="326"/>
      <c r="BB272" s="326"/>
      <c r="BC272" s="326"/>
      <c r="BD272" s="326"/>
      <c r="BE272" s="326"/>
      <c r="BF272" s="326"/>
      <c r="BG272" s="326"/>
      <c r="BH272" s="326"/>
      <c r="BI272" s="326"/>
      <c r="BJ272" s="326"/>
      <c r="BK272" s="326"/>
      <c r="BL272" s="326"/>
      <c r="BM272" s="326"/>
      <c r="BN272" s="326"/>
      <c r="BO272" s="326"/>
      <c r="BP272" s="326"/>
      <c r="BQ272" s="326"/>
      <c r="BR272" s="326"/>
      <c r="BS272" s="326"/>
      <c r="BT272" s="326"/>
      <c r="BU272" s="326"/>
      <c r="BV272" s="326"/>
      <c r="BW272" s="326"/>
      <c r="BX272" s="326"/>
      <c r="BY272" s="326"/>
      <c r="BZ272" s="326"/>
      <c r="CA272" s="326"/>
      <c r="CB272" s="326"/>
      <c r="CC272" s="326"/>
      <c r="CD272" s="326"/>
      <c r="CE272" s="326"/>
      <c r="CF272" s="326"/>
      <c r="CG272" s="326"/>
      <c r="CH272" s="326"/>
      <c r="CI272" s="326"/>
      <c r="CJ272" s="326"/>
      <c r="CK272" s="326"/>
      <c r="CL272" s="326"/>
      <c r="CM272" s="326"/>
      <c r="CN272" s="326"/>
      <c r="CO272" s="326"/>
      <c r="CP272" s="326"/>
      <c r="CQ272" s="326"/>
      <c r="CR272" s="326"/>
      <c r="CS272" s="326"/>
    </row>
    <row r="273" spans="2:97" s="289" customFormat="1" ht="51" customHeight="1">
      <c r="B273" s="363">
        <v>270</v>
      </c>
      <c r="C273" s="343" t="str">
        <f>IF(B273&lt;=RAROC!$D$20*12,G272,"")</f>
        <v/>
      </c>
      <c r="D273" s="332">
        <f t="shared" si="19"/>
        <v>3.5714285714283771</v>
      </c>
      <c r="E273" s="341">
        <f t="shared" si="17"/>
        <v>1.5023833333333335E-3</v>
      </c>
      <c r="F273" s="331">
        <f t="shared" si="18"/>
        <v>0</v>
      </c>
      <c r="G273" s="364">
        <f t="shared" si="16"/>
        <v>0</v>
      </c>
      <c r="H273" s="292"/>
      <c r="J273" s="326"/>
      <c r="K273" s="326"/>
      <c r="L273" s="326"/>
      <c r="M273" s="326"/>
      <c r="N273" s="3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  <c r="Y273" s="326"/>
      <c r="Z273" s="326"/>
      <c r="AA273" s="326"/>
      <c r="AB273" s="326"/>
      <c r="AC273" s="326"/>
      <c r="AD273" s="326"/>
      <c r="AE273" s="326"/>
      <c r="AF273" s="326"/>
      <c r="AG273" s="326"/>
      <c r="AH273" s="326"/>
      <c r="AI273" s="326"/>
      <c r="AJ273" s="326"/>
      <c r="AK273" s="326"/>
      <c r="AL273" s="326"/>
      <c r="AM273" s="326"/>
      <c r="AN273" s="326"/>
      <c r="AO273" s="326"/>
      <c r="AP273" s="326"/>
      <c r="AQ273" s="326"/>
      <c r="AR273" s="326"/>
      <c r="AS273" s="326"/>
      <c r="AT273" s="326"/>
      <c r="AU273" s="326"/>
      <c r="AV273" s="326"/>
      <c r="AW273" s="326"/>
      <c r="AX273" s="326"/>
      <c r="AY273" s="326"/>
      <c r="AZ273" s="326"/>
      <c r="BA273" s="326"/>
      <c r="BB273" s="326"/>
      <c r="BC273" s="326"/>
      <c r="BD273" s="326"/>
      <c r="BE273" s="326"/>
      <c r="BF273" s="326"/>
      <c r="BG273" s="326"/>
      <c r="BH273" s="326"/>
      <c r="BI273" s="326"/>
      <c r="BJ273" s="326"/>
      <c r="BK273" s="326"/>
      <c r="BL273" s="326"/>
      <c r="BM273" s="326"/>
      <c r="BN273" s="326"/>
      <c r="BO273" s="326"/>
      <c r="BP273" s="326"/>
      <c r="BQ273" s="326"/>
      <c r="BR273" s="326"/>
      <c r="BS273" s="326"/>
      <c r="BT273" s="326"/>
      <c r="BU273" s="326"/>
      <c r="BV273" s="326"/>
      <c r="BW273" s="326"/>
      <c r="BX273" s="326"/>
      <c r="BY273" s="326"/>
      <c r="BZ273" s="326"/>
      <c r="CA273" s="326"/>
      <c r="CB273" s="326"/>
      <c r="CC273" s="326"/>
      <c r="CD273" s="326"/>
      <c r="CE273" s="326"/>
      <c r="CF273" s="326"/>
      <c r="CG273" s="326"/>
      <c r="CH273" s="326"/>
      <c r="CI273" s="326"/>
      <c r="CJ273" s="326"/>
      <c r="CK273" s="326"/>
      <c r="CL273" s="326"/>
      <c r="CM273" s="326"/>
      <c r="CN273" s="326"/>
      <c r="CO273" s="326"/>
      <c r="CP273" s="326"/>
      <c r="CQ273" s="326"/>
      <c r="CR273" s="326"/>
      <c r="CS273" s="326"/>
    </row>
    <row r="274" spans="2:97" s="289" customFormat="1" ht="51" customHeight="1">
      <c r="B274" s="363">
        <v>271</v>
      </c>
      <c r="C274" s="343" t="str">
        <f>IF(B274&lt;=RAROC!$D$20*12,G273,"")</f>
        <v/>
      </c>
      <c r="D274" s="332">
        <f t="shared" si="19"/>
        <v>3.5714285714283771</v>
      </c>
      <c r="E274" s="341">
        <f t="shared" si="17"/>
        <v>1.5023833333333335E-3</v>
      </c>
      <c r="F274" s="331">
        <f t="shared" si="18"/>
        <v>0</v>
      </c>
      <c r="G274" s="364">
        <f t="shared" si="16"/>
        <v>0</v>
      </c>
      <c r="H274" s="292"/>
      <c r="J274" s="326"/>
      <c r="K274" s="326"/>
      <c r="L274" s="326"/>
      <c r="M274" s="326"/>
      <c r="N274" s="3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  <c r="Y274" s="326"/>
      <c r="Z274" s="326"/>
      <c r="AA274" s="326"/>
      <c r="AB274" s="326"/>
      <c r="AC274" s="326"/>
      <c r="AD274" s="326"/>
      <c r="AE274" s="326"/>
      <c r="AF274" s="326"/>
      <c r="AG274" s="326"/>
      <c r="AH274" s="326"/>
      <c r="AI274" s="326"/>
      <c r="AJ274" s="326"/>
      <c r="AK274" s="326"/>
      <c r="AL274" s="326"/>
      <c r="AM274" s="326"/>
      <c r="AN274" s="326"/>
      <c r="AO274" s="326"/>
      <c r="AP274" s="326"/>
      <c r="AQ274" s="326"/>
      <c r="AR274" s="326"/>
      <c r="AS274" s="326"/>
      <c r="AT274" s="326"/>
      <c r="AU274" s="326"/>
      <c r="AV274" s="326"/>
      <c r="AW274" s="326"/>
      <c r="AX274" s="326"/>
      <c r="AY274" s="326"/>
      <c r="AZ274" s="326"/>
      <c r="BA274" s="326"/>
      <c r="BB274" s="326"/>
      <c r="BC274" s="326"/>
      <c r="BD274" s="326"/>
      <c r="BE274" s="326"/>
      <c r="BF274" s="326"/>
      <c r="BG274" s="326"/>
      <c r="BH274" s="326"/>
      <c r="BI274" s="326"/>
      <c r="BJ274" s="326"/>
      <c r="BK274" s="326"/>
      <c r="BL274" s="326"/>
      <c r="BM274" s="326"/>
      <c r="BN274" s="326"/>
      <c r="BO274" s="326"/>
      <c r="BP274" s="326"/>
      <c r="BQ274" s="326"/>
      <c r="BR274" s="326"/>
      <c r="BS274" s="326"/>
      <c r="BT274" s="326"/>
      <c r="BU274" s="326"/>
      <c r="BV274" s="326"/>
      <c r="BW274" s="326"/>
      <c r="BX274" s="326"/>
      <c r="BY274" s="326"/>
      <c r="BZ274" s="326"/>
      <c r="CA274" s="326"/>
      <c r="CB274" s="326"/>
      <c r="CC274" s="326"/>
      <c r="CD274" s="326"/>
      <c r="CE274" s="326"/>
      <c r="CF274" s="326"/>
      <c r="CG274" s="326"/>
      <c r="CH274" s="326"/>
      <c r="CI274" s="326"/>
      <c r="CJ274" s="326"/>
      <c r="CK274" s="326"/>
      <c r="CL274" s="326"/>
      <c r="CM274" s="326"/>
      <c r="CN274" s="326"/>
      <c r="CO274" s="326"/>
      <c r="CP274" s="326"/>
      <c r="CQ274" s="326"/>
      <c r="CR274" s="326"/>
      <c r="CS274" s="326"/>
    </row>
    <row r="275" spans="2:97" s="289" customFormat="1" ht="51" customHeight="1">
      <c r="B275" s="363">
        <v>272</v>
      </c>
      <c r="C275" s="343" t="str">
        <f>IF(B275&lt;=RAROC!$D$20*12,G274,"")</f>
        <v/>
      </c>
      <c r="D275" s="332">
        <f t="shared" si="19"/>
        <v>3.5714285714283771</v>
      </c>
      <c r="E275" s="341">
        <f t="shared" si="17"/>
        <v>1.5023833333333335E-3</v>
      </c>
      <c r="F275" s="331">
        <f t="shared" si="18"/>
        <v>0</v>
      </c>
      <c r="G275" s="364">
        <f t="shared" si="16"/>
        <v>0</v>
      </c>
      <c r="H275" s="292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326"/>
      <c r="Z275" s="326"/>
      <c r="AA275" s="326"/>
      <c r="AB275" s="326"/>
      <c r="AC275" s="326"/>
      <c r="AD275" s="326"/>
      <c r="AE275" s="326"/>
      <c r="AF275" s="326"/>
      <c r="AG275" s="326"/>
      <c r="AH275" s="326"/>
      <c r="AI275" s="326"/>
      <c r="AJ275" s="326"/>
      <c r="AK275" s="326"/>
      <c r="AL275" s="326"/>
      <c r="AM275" s="326"/>
      <c r="AN275" s="326"/>
      <c r="AO275" s="326"/>
      <c r="AP275" s="326"/>
      <c r="AQ275" s="326"/>
      <c r="AR275" s="326"/>
      <c r="AS275" s="326"/>
      <c r="AT275" s="326"/>
      <c r="AU275" s="326"/>
      <c r="AV275" s="326"/>
      <c r="AW275" s="326"/>
      <c r="AX275" s="326"/>
      <c r="AY275" s="326"/>
      <c r="AZ275" s="326"/>
      <c r="BA275" s="326"/>
      <c r="BB275" s="326"/>
      <c r="BC275" s="326"/>
      <c r="BD275" s="326"/>
      <c r="BE275" s="326"/>
      <c r="BF275" s="326"/>
      <c r="BG275" s="326"/>
      <c r="BH275" s="326"/>
      <c r="BI275" s="326"/>
      <c r="BJ275" s="326"/>
      <c r="BK275" s="326"/>
      <c r="BL275" s="326"/>
      <c r="BM275" s="326"/>
      <c r="BN275" s="326"/>
      <c r="BO275" s="326"/>
      <c r="BP275" s="326"/>
      <c r="BQ275" s="326"/>
      <c r="BR275" s="326"/>
      <c r="BS275" s="326"/>
      <c r="BT275" s="326"/>
      <c r="BU275" s="326"/>
      <c r="BV275" s="326"/>
      <c r="BW275" s="326"/>
      <c r="BX275" s="326"/>
      <c r="BY275" s="326"/>
      <c r="BZ275" s="326"/>
      <c r="CA275" s="326"/>
      <c r="CB275" s="326"/>
      <c r="CC275" s="326"/>
      <c r="CD275" s="326"/>
      <c r="CE275" s="326"/>
      <c r="CF275" s="326"/>
      <c r="CG275" s="326"/>
      <c r="CH275" s="326"/>
      <c r="CI275" s="326"/>
      <c r="CJ275" s="326"/>
      <c r="CK275" s="326"/>
      <c r="CL275" s="326"/>
      <c r="CM275" s="326"/>
      <c r="CN275" s="326"/>
      <c r="CO275" s="326"/>
      <c r="CP275" s="326"/>
      <c r="CQ275" s="326"/>
      <c r="CR275" s="326"/>
      <c r="CS275" s="326"/>
    </row>
    <row r="276" spans="2:97" s="289" customFormat="1" ht="51" customHeight="1">
      <c r="B276" s="363">
        <v>273</v>
      </c>
      <c r="C276" s="343" t="str">
        <f>IF(B276&lt;=RAROC!$D$20*12,G275,"")</f>
        <v/>
      </c>
      <c r="D276" s="332">
        <f t="shared" si="19"/>
        <v>3.5714285714283771</v>
      </c>
      <c r="E276" s="341">
        <f t="shared" si="17"/>
        <v>1.5023833333333335E-3</v>
      </c>
      <c r="F276" s="331">
        <f t="shared" si="18"/>
        <v>0</v>
      </c>
      <c r="G276" s="364">
        <f t="shared" si="16"/>
        <v>0</v>
      </c>
      <c r="H276" s="292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26"/>
      <c r="Z276" s="326"/>
      <c r="AA276" s="326"/>
      <c r="AB276" s="326"/>
      <c r="AC276" s="326"/>
      <c r="AD276" s="326"/>
      <c r="AE276" s="326"/>
      <c r="AF276" s="326"/>
      <c r="AG276" s="326"/>
      <c r="AH276" s="326"/>
      <c r="AI276" s="326"/>
      <c r="AJ276" s="326"/>
      <c r="AK276" s="326"/>
      <c r="AL276" s="326"/>
      <c r="AM276" s="326"/>
      <c r="AN276" s="326"/>
      <c r="AO276" s="326"/>
      <c r="AP276" s="326"/>
      <c r="AQ276" s="326"/>
      <c r="AR276" s="326"/>
      <c r="AS276" s="326"/>
      <c r="AT276" s="326"/>
      <c r="AU276" s="326"/>
      <c r="AV276" s="326"/>
      <c r="AW276" s="326"/>
      <c r="AX276" s="326"/>
      <c r="AY276" s="326"/>
      <c r="AZ276" s="326"/>
      <c r="BA276" s="326"/>
      <c r="BB276" s="326"/>
      <c r="BC276" s="326"/>
      <c r="BD276" s="326"/>
      <c r="BE276" s="326"/>
      <c r="BF276" s="326"/>
      <c r="BG276" s="326"/>
      <c r="BH276" s="326"/>
      <c r="BI276" s="326"/>
      <c r="BJ276" s="326"/>
      <c r="BK276" s="326"/>
      <c r="BL276" s="326"/>
      <c r="BM276" s="326"/>
      <c r="BN276" s="326"/>
      <c r="BO276" s="326"/>
      <c r="BP276" s="326"/>
      <c r="BQ276" s="326"/>
      <c r="BR276" s="326"/>
      <c r="BS276" s="326"/>
      <c r="BT276" s="326"/>
      <c r="BU276" s="326"/>
      <c r="BV276" s="326"/>
      <c r="BW276" s="326"/>
      <c r="BX276" s="326"/>
      <c r="BY276" s="326"/>
      <c r="BZ276" s="326"/>
      <c r="CA276" s="326"/>
      <c r="CB276" s="326"/>
      <c r="CC276" s="326"/>
      <c r="CD276" s="326"/>
      <c r="CE276" s="326"/>
      <c r="CF276" s="326"/>
      <c r="CG276" s="326"/>
      <c r="CH276" s="326"/>
      <c r="CI276" s="326"/>
      <c r="CJ276" s="326"/>
      <c r="CK276" s="326"/>
      <c r="CL276" s="326"/>
      <c r="CM276" s="326"/>
      <c r="CN276" s="326"/>
      <c r="CO276" s="326"/>
      <c r="CP276" s="326"/>
      <c r="CQ276" s="326"/>
      <c r="CR276" s="326"/>
      <c r="CS276" s="326"/>
    </row>
    <row r="277" spans="2:97" s="289" customFormat="1" ht="51" customHeight="1">
      <c r="B277" s="363">
        <v>274</v>
      </c>
      <c r="C277" s="343" t="str">
        <f>IF(B277&lt;=RAROC!$D$20*12,G276,"")</f>
        <v/>
      </c>
      <c r="D277" s="332">
        <f t="shared" si="19"/>
        <v>3.5714285714283771</v>
      </c>
      <c r="E277" s="341">
        <f t="shared" si="17"/>
        <v>1.5023833333333335E-3</v>
      </c>
      <c r="F277" s="331">
        <f t="shared" si="18"/>
        <v>0</v>
      </c>
      <c r="G277" s="364">
        <f t="shared" si="16"/>
        <v>0</v>
      </c>
      <c r="H277" s="292"/>
      <c r="J277" s="326"/>
      <c r="K277" s="326"/>
      <c r="L277" s="326"/>
      <c r="M277" s="326"/>
      <c r="N277" s="3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  <c r="Y277" s="326"/>
      <c r="Z277" s="326"/>
      <c r="AA277" s="326"/>
      <c r="AB277" s="326"/>
      <c r="AC277" s="326"/>
      <c r="AD277" s="326"/>
      <c r="AE277" s="326"/>
      <c r="AF277" s="326"/>
      <c r="AG277" s="326"/>
      <c r="AH277" s="326"/>
      <c r="AI277" s="326"/>
      <c r="AJ277" s="326"/>
      <c r="AK277" s="326"/>
      <c r="AL277" s="326"/>
      <c r="AM277" s="326"/>
      <c r="AN277" s="326"/>
      <c r="AO277" s="326"/>
      <c r="AP277" s="326"/>
      <c r="AQ277" s="326"/>
      <c r="AR277" s="326"/>
      <c r="AS277" s="326"/>
      <c r="AT277" s="326"/>
      <c r="AU277" s="326"/>
      <c r="AV277" s="326"/>
      <c r="AW277" s="326"/>
      <c r="AX277" s="326"/>
      <c r="AY277" s="326"/>
      <c r="AZ277" s="326"/>
      <c r="BA277" s="326"/>
      <c r="BB277" s="326"/>
      <c r="BC277" s="326"/>
      <c r="BD277" s="326"/>
      <c r="BE277" s="326"/>
      <c r="BF277" s="326"/>
      <c r="BG277" s="326"/>
      <c r="BH277" s="326"/>
      <c r="BI277" s="326"/>
      <c r="BJ277" s="326"/>
      <c r="BK277" s="326"/>
      <c r="BL277" s="326"/>
      <c r="BM277" s="326"/>
      <c r="BN277" s="326"/>
      <c r="BO277" s="326"/>
      <c r="BP277" s="326"/>
      <c r="BQ277" s="326"/>
      <c r="BR277" s="326"/>
      <c r="BS277" s="326"/>
      <c r="BT277" s="326"/>
      <c r="BU277" s="326"/>
      <c r="BV277" s="326"/>
      <c r="BW277" s="326"/>
      <c r="BX277" s="326"/>
      <c r="BY277" s="326"/>
      <c r="BZ277" s="326"/>
      <c r="CA277" s="326"/>
      <c r="CB277" s="326"/>
      <c r="CC277" s="326"/>
      <c r="CD277" s="326"/>
      <c r="CE277" s="326"/>
      <c r="CF277" s="326"/>
      <c r="CG277" s="326"/>
      <c r="CH277" s="326"/>
      <c r="CI277" s="326"/>
      <c r="CJ277" s="326"/>
      <c r="CK277" s="326"/>
      <c r="CL277" s="326"/>
      <c r="CM277" s="326"/>
      <c r="CN277" s="326"/>
      <c r="CO277" s="326"/>
      <c r="CP277" s="326"/>
      <c r="CQ277" s="326"/>
      <c r="CR277" s="326"/>
      <c r="CS277" s="326"/>
    </row>
    <row r="278" spans="2:97" s="289" customFormat="1" ht="51" customHeight="1">
      <c r="B278" s="363">
        <v>275</v>
      </c>
      <c r="C278" s="343" t="str">
        <f>IF(B278&lt;=RAROC!$D$20*12,G277,"")</f>
        <v/>
      </c>
      <c r="D278" s="332">
        <f t="shared" si="19"/>
        <v>3.5714285714283771</v>
      </c>
      <c r="E278" s="341">
        <f t="shared" si="17"/>
        <v>1.5023833333333335E-3</v>
      </c>
      <c r="F278" s="331">
        <f t="shared" si="18"/>
        <v>0</v>
      </c>
      <c r="G278" s="364">
        <f t="shared" si="16"/>
        <v>0</v>
      </c>
      <c r="H278" s="292"/>
      <c r="J278" s="326"/>
      <c r="K278" s="326"/>
      <c r="L278" s="326"/>
      <c r="M278" s="326"/>
      <c r="N278" s="3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  <c r="Y278" s="326"/>
      <c r="Z278" s="326"/>
      <c r="AA278" s="326"/>
      <c r="AB278" s="326"/>
      <c r="AC278" s="326"/>
      <c r="AD278" s="326"/>
      <c r="AE278" s="326"/>
      <c r="AF278" s="326"/>
      <c r="AG278" s="326"/>
      <c r="AH278" s="326"/>
      <c r="AI278" s="326"/>
      <c r="AJ278" s="326"/>
      <c r="AK278" s="326"/>
      <c r="AL278" s="326"/>
      <c r="AM278" s="326"/>
      <c r="AN278" s="326"/>
      <c r="AO278" s="326"/>
      <c r="AP278" s="326"/>
      <c r="AQ278" s="326"/>
      <c r="AR278" s="326"/>
      <c r="AS278" s="326"/>
      <c r="AT278" s="326"/>
      <c r="AU278" s="326"/>
      <c r="AV278" s="326"/>
      <c r="AW278" s="326"/>
      <c r="AX278" s="326"/>
      <c r="AY278" s="326"/>
      <c r="AZ278" s="326"/>
      <c r="BA278" s="326"/>
      <c r="BB278" s="326"/>
      <c r="BC278" s="326"/>
      <c r="BD278" s="326"/>
      <c r="BE278" s="326"/>
      <c r="BF278" s="326"/>
      <c r="BG278" s="326"/>
      <c r="BH278" s="326"/>
      <c r="BI278" s="326"/>
      <c r="BJ278" s="326"/>
      <c r="BK278" s="326"/>
      <c r="BL278" s="326"/>
      <c r="BM278" s="326"/>
      <c r="BN278" s="326"/>
      <c r="BO278" s="326"/>
      <c r="BP278" s="326"/>
      <c r="BQ278" s="326"/>
      <c r="BR278" s="326"/>
      <c r="BS278" s="326"/>
      <c r="BT278" s="326"/>
      <c r="BU278" s="326"/>
      <c r="BV278" s="326"/>
      <c r="BW278" s="326"/>
      <c r="BX278" s="326"/>
      <c r="BY278" s="326"/>
      <c r="BZ278" s="326"/>
      <c r="CA278" s="326"/>
      <c r="CB278" s="326"/>
      <c r="CC278" s="326"/>
      <c r="CD278" s="326"/>
      <c r="CE278" s="326"/>
      <c r="CF278" s="326"/>
      <c r="CG278" s="326"/>
      <c r="CH278" s="326"/>
      <c r="CI278" s="326"/>
      <c r="CJ278" s="326"/>
      <c r="CK278" s="326"/>
      <c r="CL278" s="326"/>
      <c r="CM278" s="326"/>
      <c r="CN278" s="326"/>
      <c r="CO278" s="326"/>
      <c r="CP278" s="326"/>
      <c r="CQ278" s="326"/>
      <c r="CR278" s="326"/>
      <c r="CS278" s="326"/>
    </row>
    <row r="279" spans="2:97" s="325" customFormat="1" ht="51" customHeight="1">
      <c r="B279" s="365">
        <v>276</v>
      </c>
      <c r="C279" s="343" t="str">
        <f>IF(B279&lt;=RAROC!$D$20*12,G278,"")</f>
        <v/>
      </c>
      <c r="D279" s="332">
        <f t="shared" si="19"/>
        <v>3.5714285714283771</v>
      </c>
      <c r="E279" s="341">
        <f t="shared" si="17"/>
        <v>1.5023833333333335E-3</v>
      </c>
      <c r="F279" s="331">
        <f t="shared" si="18"/>
        <v>0</v>
      </c>
      <c r="G279" s="364">
        <f t="shared" si="16"/>
        <v>0</v>
      </c>
      <c r="H279" s="323"/>
      <c r="I279" s="324">
        <f>SUM(F268:F279)</f>
        <v>0</v>
      </c>
      <c r="J279" s="326"/>
      <c r="K279" s="326"/>
      <c r="L279" s="326"/>
      <c r="M279" s="326"/>
      <c r="N279" s="326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  <c r="Y279" s="326"/>
      <c r="Z279" s="326"/>
      <c r="AA279" s="326"/>
      <c r="AB279" s="326"/>
      <c r="AC279" s="326"/>
      <c r="AD279" s="326"/>
      <c r="AE279" s="326"/>
      <c r="AF279" s="326"/>
      <c r="AG279" s="326"/>
      <c r="AH279" s="326"/>
      <c r="AI279" s="326"/>
      <c r="AJ279" s="326"/>
      <c r="AK279" s="326"/>
      <c r="AL279" s="326"/>
      <c r="AM279" s="326"/>
      <c r="AN279" s="326"/>
      <c r="AO279" s="326"/>
      <c r="AP279" s="326"/>
      <c r="AQ279" s="326"/>
      <c r="AR279" s="326"/>
      <c r="AS279" s="326"/>
      <c r="AT279" s="326"/>
      <c r="AU279" s="326"/>
      <c r="AV279" s="326"/>
      <c r="AW279" s="326"/>
      <c r="AX279" s="326"/>
      <c r="AY279" s="326"/>
      <c r="AZ279" s="326"/>
      <c r="BA279" s="326"/>
      <c r="BB279" s="326"/>
      <c r="BC279" s="326"/>
      <c r="BD279" s="326"/>
      <c r="BE279" s="326"/>
      <c r="BF279" s="326"/>
      <c r="BG279" s="326"/>
      <c r="BH279" s="326"/>
      <c r="BI279" s="326"/>
      <c r="BJ279" s="326"/>
      <c r="BK279" s="326"/>
      <c r="BL279" s="326"/>
      <c r="BM279" s="326"/>
      <c r="BN279" s="326"/>
      <c r="BO279" s="326"/>
      <c r="BP279" s="326"/>
      <c r="BQ279" s="326"/>
      <c r="BR279" s="326"/>
      <c r="BS279" s="326"/>
      <c r="BT279" s="326"/>
      <c r="BU279" s="326"/>
      <c r="BV279" s="326"/>
      <c r="BW279" s="326"/>
      <c r="BX279" s="326"/>
      <c r="BY279" s="326"/>
      <c r="BZ279" s="326"/>
      <c r="CA279" s="326"/>
      <c r="CB279" s="326"/>
      <c r="CC279" s="326"/>
      <c r="CD279" s="326"/>
      <c r="CE279" s="326"/>
      <c r="CF279" s="326"/>
      <c r="CG279" s="326"/>
      <c r="CH279" s="326"/>
      <c r="CI279" s="326"/>
      <c r="CJ279" s="326"/>
      <c r="CK279" s="326"/>
      <c r="CL279" s="326"/>
      <c r="CM279" s="326"/>
      <c r="CN279" s="326"/>
      <c r="CO279" s="326"/>
      <c r="CP279" s="326"/>
      <c r="CQ279" s="326"/>
      <c r="CR279" s="326"/>
      <c r="CS279" s="326"/>
    </row>
    <row r="280" spans="2:97" s="289" customFormat="1" ht="51" customHeight="1">
      <c r="B280" s="363">
        <v>277</v>
      </c>
      <c r="C280" s="343" t="str">
        <f>IF(B280&lt;=RAROC!$D$20*12,G279,"")</f>
        <v/>
      </c>
      <c r="D280" s="332">
        <f t="shared" si="19"/>
        <v>3.5714285714283771</v>
      </c>
      <c r="E280" s="341">
        <f t="shared" si="17"/>
        <v>1.5023833333333335E-3</v>
      </c>
      <c r="F280" s="331">
        <f t="shared" si="18"/>
        <v>0</v>
      </c>
      <c r="G280" s="364">
        <f t="shared" si="16"/>
        <v>0</v>
      </c>
      <c r="H280" s="292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  <c r="Y280" s="326"/>
      <c r="Z280" s="326"/>
      <c r="AA280" s="326"/>
      <c r="AB280" s="326"/>
      <c r="AC280" s="326"/>
      <c r="AD280" s="326"/>
      <c r="AE280" s="326"/>
      <c r="AF280" s="326"/>
      <c r="AG280" s="326"/>
      <c r="AH280" s="326"/>
      <c r="AI280" s="326"/>
      <c r="AJ280" s="326"/>
      <c r="AK280" s="326"/>
      <c r="AL280" s="326"/>
      <c r="AM280" s="326"/>
      <c r="AN280" s="326"/>
      <c r="AO280" s="326"/>
      <c r="AP280" s="326"/>
      <c r="AQ280" s="326"/>
      <c r="AR280" s="326"/>
      <c r="AS280" s="326"/>
      <c r="AT280" s="326"/>
      <c r="AU280" s="326"/>
      <c r="AV280" s="326"/>
      <c r="AW280" s="326"/>
      <c r="AX280" s="326"/>
      <c r="AY280" s="326"/>
      <c r="AZ280" s="326"/>
      <c r="BA280" s="326"/>
      <c r="BB280" s="326"/>
      <c r="BC280" s="326"/>
      <c r="BD280" s="326"/>
      <c r="BE280" s="326"/>
      <c r="BF280" s="326"/>
      <c r="BG280" s="326"/>
      <c r="BH280" s="326"/>
      <c r="BI280" s="326"/>
      <c r="BJ280" s="326"/>
      <c r="BK280" s="326"/>
      <c r="BL280" s="326"/>
      <c r="BM280" s="326"/>
      <c r="BN280" s="326"/>
      <c r="BO280" s="326"/>
      <c r="BP280" s="326"/>
      <c r="BQ280" s="326"/>
      <c r="BR280" s="326"/>
      <c r="BS280" s="326"/>
      <c r="BT280" s="326"/>
      <c r="BU280" s="326"/>
      <c r="BV280" s="326"/>
      <c r="BW280" s="326"/>
      <c r="BX280" s="326"/>
      <c r="BY280" s="326"/>
      <c r="BZ280" s="326"/>
      <c r="CA280" s="326"/>
      <c r="CB280" s="326"/>
      <c r="CC280" s="326"/>
      <c r="CD280" s="326"/>
      <c r="CE280" s="326"/>
      <c r="CF280" s="326"/>
      <c r="CG280" s="326"/>
      <c r="CH280" s="326"/>
      <c r="CI280" s="326"/>
      <c r="CJ280" s="326"/>
      <c r="CK280" s="326"/>
      <c r="CL280" s="326"/>
      <c r="CM280" s="326"/>
      <c r="CN280" s="326"/>
      <c r="CO280" s="326"/>
      <c r="CP280" s="326"/>
      <c r="CQ280" s="326"/>
      <c r="CR280" s="326"/>
      <c r="CS280" s="326"/>
    </row>
    <row r="281" spans="2:97" s="289" customFormat="1" ht="51" customHeight="1">
      <c r="B281" s="363">
        <v>278</v>
      </c>
      <c r="C281" s="343" t="str">
        <f>IF(B281&lt;=RAROC!$D$20*12,G280,"")</f>
        <v/>
      </c>
      <c r="D281" s="332">
        <f t="shared" si="19"/>
        <v>3.5714285714283771</v>
      </c>
      <c r="E281" s="341">
        <f t="shared" si="17"/>
        <v>1.5023833333333335E-3</v>
      </c>
      <c r="F281" s="331">
        <f t="shared" si="18"/>
        <v>0</v>
      </c>
      <c r="G281" s="364">
        <f t="shared" si="16"/>
        <v>0</v>
      </c>
      <c r="H281" s="292"/>
      <c r="J281" s="326"/>
      <c r="K281" s="326"/>
      <c r="L281" s="326"/>
      <c r="M281" s="326"/>
      <c r="N281" s="326"/>
      <c r="O281" s="326"/>
      <c r="P281" s="326"/>
      <c r="Q281" s="326"/>
      <c r="R281" s="326"/>
      <c r="S281" s="326"/>
      <c r="T281" s="326"/>
      <c r="U281" s="326"/>
      <c r="V281" s="326"/>
      <c r="W281" s="326"/>
      <c r="X281" s="326"/>
      <c r="Y281" s="326"/>
      <c r="Z281" s="326"/>
      <c r="AA281" s="326"/>
      <c r="AB281" s="326"/>
      <c r="AC281" s="326"/>
      <c r="AD281" s="326"/>
      <c r="AE281" s="326"/>
      <c r="AF281" s="326"/>
      <c r="AG281" s="326"/>
      <c r="AH281" s="326"/>
      <c r="AI281" s="326"/>
      <c r="AJ281" s="326"/>
      <c r="AK281" s="326"/>
      <c r="AL281" s="326"/>
      <c r="AM281" s="326"/>
      <c r="AN281" s="326"/>
      <c r="AO281" s="326"/>
      <c r="AP281" s="326"/>
      <c r="AQ281" s="326"/>
      <c r="AR281" s="326"/>
      <c r="AS281" s="326"/>
      <c r="AT281" s="326"/>
      <c r="AU281" s="326"/>
      <c r="AV281" s="326"/>
      <c r="AW281" s="326"/>
      <c r="AX281" s="326"/>
      <c r="AY281" s="326"/>
      <c r="AZ281" s="326"/>
      <c r="BA281" s="326"/>
      <c r="BB281" s="326"/>
      <c r="BC281" s="326"/>
      <c r="BD281" s="326"/>
      <c r="BE281" s="326"/>
      <c r="BF281" s="326"/>
      <c r="BG281" s="326"/>
      <c r="BH281" s="326"/>
      <c r="BI281" s="326"/>
      <c r="BJ281" s="326"/>
      <c r="BK281" s="326"/>
      <c r="BL281" s="326"/>
      <c r="BM281" s="326"/>
      <c r="BN281" s="326"/>
      <c r="BO281" s="326"/>
      <c r="BP281" s="326"/>
      <c r="BQ281" s="326"/>
      <c r="BR281" s="326"/>
      <c r="BS281" s="326"/>
      <c r="BT281" s="326"/>
      <c r="BU281" s="326"/>
      <c r="BV281" s="326"/>
      <c r="BW281" s="326"/>
      <c r="BX281" s="326"/>
      <c r="BY281" s="326"/>
      <c r="BZ281" s="326"/>
      <c r="CA281" s="326"/>
      <c r="CB281" s="326"/>
      <c r="CC281" s="326"/>
      <c r="CD281" s="326"/>
      <c r="CE281" s="326"/>
      <c r="CF281" s="326"/>
      <c r="CG281" s="326"/>
      <c r="CH281" s="326"/>
      <c r="CI281" s="326"/>
      <c r="CJ281" s="326"/>
      <c r="CK281" s="326"/>
      <c r="CL281" s="326"/>
      <c r="CM281" s="326"/>
      <c r="CN281" s="326"/>
      <c r="CO281" s="326"/>
      <c r="CP281" s="326"/>
      <c r="CQ281" s="326"/>
      <c r="CR281" s="326"/>
      <c r="CS281" s="326"/>
    </row>
    <row r="282" spans="2:97" s="289" customFormat="1" ht="51" customHeight="1">
      <c r="B282" s="363">
        <v>279</v>
      </c>
      <c r="C282" s="343" t="str">
        <f>IF(B282&lt;=RAROC!$D$20*12,G281,"")</f>
        <v/>
      </c>
      <c r="D282" s="332">
        <f t="shared" si="19"/>
        <v>3.5714285714283771</v>
      </c>
      <c r="E282" s="341">
        <f t="shared" si="17"/>
        <v>1.5023833333333335E-3</v>
      </c>
      <c r="F282" s="331">
        <f t="shared" si="18"/>
        <v>0</v>
      </c>
      <c r="G282" s="364">
        <f t="shared" si="16"/>
        <v>0</v>
      </c>
      <c r="H282" s="292"/>
      <c r="J282" s="326"/>
      <c r="K282" s="326"/>
      <c r="L282" s="326"/>
      <c r="M282" s="326"/>
      <c r="N282" s="326"/>
      <c r="O282" s="326"/>
      <c r="P282" s="326"/>
      <c r="Q282" s="326"/>
      <c r="R282" s="326"/>
      <c r="S282" s="326"/>
      <c r="T282" s="326"/>
      <c r="U282" s="326"/>
      <c r="V282" s="326"/>
      <c r="W282" s="326"/>
      <c r="X282" s="326"/>
      <c r="Y282" s="326"/>
      <c r="Z282" s="326"/>
      <c r="AA282" s="326"/>
      <c r="AB282" s="326"/>
      <c r="AC282" s="326"/>
      <c r="AD282" s="326"/>
      <c r="AE282" s="326"/>
      <c r="AF282" s="326"/>
      <c r="AG282" s="326"/>
      <c r="AH282" s="326"/>
      <c r="AI282" s="326"/>
      <c r="AJ282" s="326"/>
      <c r="AK282" s="326"/>
      <c r="AL282" s="326"/>
      <c r="AM282" s="326"/>
      <c r="AN282" s="326"/>
      <c r="AO282" s="326"/>
      <c r="AP282" s="326"/>
      <c r="AQ282" s="326"/>
      <c r="AR282" s="326"/>
      <c r="AS282" s="326"/>
      <c r="AT282" s="326"/>
      <c r="AU282" s="326"/>
      <c r="AV282" s="326"/>
      <c r="AW282" s="326"/>
      <c r="AX282" s="326"/>
      <c r="AY282" s="326"/>
      <c r="AZ282" s="326"/>
      <c r="BA282" s="326"/>
      <c r="BB282" s="326"/>
      <c r="BC282" s="326"/>
      <c r="BD282" s="326"/>
      <c r="BE282" s="326"/>
      <c r="BF282" s="326"/>
      <c r="BG282" s="326"/>
      <c r="BH282" s="326"/>
      <c r="BI282" s="326"/>
      <c r="BJ282" s="326"/>
      <c r="BK282" s="326"/>
      <c r="BL282" s="326"/>
      <c r="BM282" s="326"/>
      <c r="BN282" s="326"/>
      <c r="BO282" s="326"/>
      <c r="BP282" s="326"/>
      <c r="BQ282" s="326"/>
      <c r="BR282" s="326"/>
      <c r="BS282" s="326"/>
      <c r="BT282" s="326"/>
      <c r="BU282" s="326"/>
      <c r="BV282" s="326"/>
      <c r="BW282" s="326"/>
      <c r="BX282" s="326"/>
      <c r="BY282" s="326"/>
      <c r="BZ282" s="326"/>
      <c r="CA282" s="326"/>
      <c r="CB282" s="326"/>
      <c r="CC282" s="326"/>
      <c r="CD282" s="326"/>
      <c r="CE282" s="326"/>
      <c r="CF282" s="326"/>
      <c r="CG282" s="326"/>
      <c r="CH282" s="326"/>
      <c r="CI282" s="326"/>
      <c r="CJ282" s="326"/>
      <c r="CK282" s="326"/>
      <c r="CL282" s="326"/>
      <c r="CM282" s="326"/>
      <c r="CN282" s="326"/>
      <c r="CO282" s="326"/>
      <c r="CP282" s="326"/>
      <c r="CQ282" s="326"/>
      <c r="CR282" s="326"/>
      <c r="CS282" s="326"/>
    </row>
    <row r="283" spans="2:97" s="289" customFormat="1" ht="51" customHeight="1">
      <c r="B283" s="363">
        <v>280</v>
      </c>
      <c r="C283" s="343" t="str">
        <f>IF(B283&lt;=RAROC!$D$20*12,G282,"")</f>
        <v/>
      </c>
      <c r="D283" s="332">
        <f t="shared" si="19"/>
        <v>3.5714285714283771</v>
      </c>
      <c r="E283" s="341">
        <f t="shared" si="17"/>
        <v>1.5023833333333335E-3</v>
      </c>
      <c r="F283" s="331">
        <f t="shared" si="18"/>
        <v>0</v>
      </c>
      <c r="G283" s="364">
        <f t="shared" si="16"/>
        <v>0</v>
      </c>
      <c r="H283" s="292"/>
      <c r="J283" s="326"/>
      <c r="K283" s="326"/>
      <c r="L283" s="326"/>
      <c r="M283" s="326"/>
      <c r="N283" s="326"/>
      <c r="O283" s="326"/>
      <c r="P283" s="326"/>
      <c r="Q283" s="326"/>
      <c r="R283" s="326"/>
      <c r="S283" s="326"/>
      <c r="T283" s="326"/>
      <c r="U283" s="326"/>
      <c r="V283" s="326"/>
      <c r="W283" s="326"/>
      <c r="X283" s="326"/>
      <c r="Y283" s="326"/>
      <c r="Z283" s="326"/>
      <c r="AA283" s="326"/>
      <c r="AB283" s="326"/>
      <c r="AC283" s="326"/>
      <c r="AD283" s="326"/>
      <c r="AE283" s="326"/>
      <c r="AF283" s="326"/>
      <c r="AG283" s="326"/>
      <c r="AH283" s="326"/>
      <c r="AI283" s="326"/>
      <c r="AJ283" s="326"/>
      <c r="AK283" s="326"/>
      <c r="AL283" s="326"/>
      <c r="AM283" s="326"/>
      <c r="AN283" s="326"/>
      <c r="AO283" s="326"/>
      <c r="AP283" s="326"/>
      <c r="AQ283" s="326"/>
      <c r="AR283" s="326"/>
      <c r="AS283" s="326"/>
      <c r="AT283" s="326"/>
      <c r="AU283" s="326"/>
      <c r="AV283" s="326"/>
      <c r="AW283" s="326"/>
      <c r="AX283" s="326"/>
      <c r="AY283" s="326"/>
      <c r="AZ283" s="326"/>
      <c r="BA283" s="326"/>
      <c r="BB283" s="326"/>
      <c r="BC283" s="326"/>
      <c r="BD283" s="326"/>
      <c r="BE283" s="326"/>
      <c r="BF283" s="326"/>
      <c r="BG283" s="326"/>
      <c r="BH283" s="326"/>
      <c r="BI283" s="326"/>
      <c r="BJ283" s="326"/>
      <c r="BK283" s="326"/>
      <c r="BL283" s="326"/>
      <c r="BM283" s="326"/>
      <c r="BN283" s="326"/>
      <c r="BO283" s="326"/>
      <c r="BP283" s="326"/>
      <c r="BQ283" s="326"/>
      <c r="BR283" s="326"/>
      <c r="BS283" s="326"/>
      <c r="BT283" s="326"/>
      <c r="BU283" s="326"/>
      <c r="BV283" s="326"/>
      <c r="BW283" s="326"/>
      <c r="BX283" s="326"/>
      <c r="BY283" s="326"/>
      <c r="BZ283" s="326"/>
      <c r="CA283" s="326"/>
      <c r="CB283" s="326"/>
      <c r="CC283" s="326"/>
      <c r="CD283" s="326"/>
      <c r="CE283" s="326"/>
      <c r="CF283" s="326"/>
      <c r="CG283" s="326"/>
      <c r="CH283" s="326"/>
      <c r="CI283" s="326"/>
      <c r="CJ283" s="326"/>
      <c r="CK283" s="326"/>
      <c r="CL283" s="326"/>
      <c r="CM283" s="326"/>
      <c r="CN283" s="326"/>
      <c r="CO283" s="326"/>
      <c r="CP283" s="326"/>
      <c r="CQ283" s="326"/>
      <c r="CR283" s="326"/>
      <c r="CS283" s="326"/>
    </row>
    <row r="284" spans="2:97" s="289" customFormat="1" ht="51" customHeight="1">
      <c r="B284" s="363">
        <v>281</v>
      </c>
      <c r="C284" s="343" t="str">
        <f>IF(B284&lt;=RAROC!$D$20*12,G283,"")</f>
        <v/>
      </c>
      <c r="D284" s="332">
        <f t="shared" si="19"/>
        <v>3.5714285714283771</v>
      </c>
      <c r="E284" s="341">
        <f t="shared" si="17"/>
        <v>1.5023833333333335E-3</v>
      </c>
      <c r="F284" s="331">
        <f t="shared" si="18"/>
        <v>0</v>
      </c>
      <c r="G284" s="364">
        <f t="shared" si="16"/>
        <v>0</v>
      </c>
      <c r="H284" s="292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  <c r="Y284" s="326"/>
      <c r="Z284" s="326"/>
      <c r="AA284" s="326"/>
      <c r="AB284" s="326"/>
      <c r="AC284" s="326"/>
      <c r="AD284" s="326"/>
      <c r="AE284" s="326"/>
      <c r="AF284" s="326"/>
      <c r="AG284" s="326"/>
      <c r="AH284" s="326"/>
      <c r="AI284" s="326"/>
      <c r="AJ284" s="326"/>
      <c r="AK284" s="326"/>
      <c r="AL284" s="326"/>
      <c r="AM284" s="326"/>
      <c r="AN284" s="326"/>
      <c r="AO284" s="326"/>
      <c r="AP284" s="326"/>
      <c r="AQ284" s="326"/>
      <c r="AR284" s="326"/>
      <c r="AS284" s="326"/>
      <c r="AT284" s="326"/>
      <c r="AU284" s="326"/>
      <c r="AV284" s="326"/>
      <c r="AW284" s="326"/>
      <c r="AX284" s="326"/>
      <c r="AY284" s="326"/>
      <c r="AZ284" s="326"/>
      <c r="BA284" s="326"/>
      <c r="BB284" s="326"/>
      <c r="BC284" s="326"/>
      <c r="BD284" s="326"/>
      <c r="BE284" s="326"/>
      <c r="BF284" s="326"/>
      <c r="BG284" s="326"/>
      <c r="BH284" s="326"/>
      <c r="BI284" s="326"/>
      <c r="BJ284" s="326"/>
      <c r="BK284" s="326"/>
      <c r="BL284" s="326"/>
      <c r="BM284" s="326"/>
      <c r="BN284" s="326"/>
      <c r="BO284" s="326"/>
      <c r="BP284" s="326"/>
      <c r="BQ284" s="326"/>
      <c r="BR284" s="326"/>
      <c r="BS284" s="326"/>
      <c r="BT284" s="326"/>
      <c r="BU284" s="326"/>
      <c r="BV284" s="326"/>
      <c r="BW284" s="326"/>
      <c r="BX284" s="326"/>
      <c r="BY284" s="326"/>
      <c r="BZ284" s="326"/>
      <c r="CA284" s="326"/>
      <c r="CB284" s="326"/>
      <c r="CC284" s="326"/>
      <c r="CD284" s="326"/>
      <c r="CE284" s="326"/>
      <c r="CF284" s="326"/>
      <c r="CG284" s="326"/>
      <c r="CH284" s="326"/>
      <c r="CI284" s="326"/>
      <c r="CJ284" s="326"/>
      <c r="CK284" s="326"/>
      <c r="CL284" s="326"/>
      <c r="CM284" s="326"/>
      <c r="CN284" s="326"/>
      <c r="CO284" s="326"/>
      <c r="CP284" s="326"/>
      <c r="CQ284" s="326"/>
      <c r="CR284" s="326"/>
      <c r="CS284" s="326"/>
    </row>
    <row r="285" spans="2:97" s="289" customFormat="1" ht="51" customHeight="1">
      <c r="B285" s="363">
        <v>282</v>
      </c>
      <c r="C285" s="343" t="str">
        <f>IF(B285&lt;=RAROC!$D$20*12,G284,"")</f>
        <v/>
      </c>
      <c r="D285" s="332">
        <f t="shared" si="19"/>
        <v>3.5714285714283771</v>
      </c>
      <c r="E285" s="341">
        <f t="shared" si="17"/>
        <v>1.5023833333333335E-3</v>
      </c>
      <c r="F285" s="331">
        <f t="shared" si="18"/>
        <v>0</v>
      </c>
      <c r="G285" s="364">
        <f t="shared" ref="G285:G348" si="20">IFERROR(C285-D285,0)</f>
        <v>0</v>
      </c>
      <c r="H285" s="292"/>
      <c r="J285" s="326"/>
      <c r="K285" s="326"/>
      <c r="L285" s="326"/>
      <c r="M285" s="326"/>
      <c r="N285" s="326"/>
      <c r="O285" s="326"/>
      <c r="P285" s="326"/>
      <c r="Q285" s="326"/>
      <c r="R285" s="326"/>
      <c r="S285" s="326"/>
      <c r="T285" s="326"/>
      <c r="U285" s="326"/>
      <c r="V285" s="326"/>
      <c r="W285" s="326"/>
      <c r="X285" s="326"/>
      <c r="Y285" s="326"/>
      <c r="Z285" s="326"/>
      <c r="AA285" s="326"/>
      <c r="AB285" s="326"/>
      <c r="AC285" s="326"/>
      <c r="AD285" s="326"/>
      <c r="AE285" s="326"/>
      <c r="AF285" s="326"/>
      <c r="AG285" s="326"/>
      <c r="AH285" s="326"/>
      <c r="AI285" s="326"/>
      <c r="AJ285" s="326"/>
      <c r="AK285" s="326"/>
      <c r="AL285" s="326"/>
      <c r="AM285" s="326"/>
      <c r="AN285" s="326"/>
      <c r="AO285" s="326"/>
      <c r="AP285" s="326"/>
      <c r="AQ285" s="326"/>
      <c r="AR285" s="326"/>
      <c r="AS285" s="326"/>
      <c r="AT285" s="326"/>
      <c r="AU285" s="326"/>
      <c r="AV285" s="326"/>
      <c r="AW285" s="326"/>
      <c r="AX285" s="326"/>
      <c r="AY285" s="326"/>
      <c r="AZ285" s="326"/>
      <c r="BA285" s="326"/>
      <c r="BB285" s="326"/>
      <c r="BC285" s="326"/>
      <c r="BD285" s="326"/>
      <c r="BE285" s="326"/>
      <c r="BF285" s="326"/>
      <c r="BG285" s="326"/>
      <c r="BH285" s="326"/>
      <c r="BI285" s="326"/>
      <c r="BJ285" s="326"/>
      <c r="BK285" s="326"/>
      <c r="BL285" s="326"/>
      <c r="BM285" s="326"/>
      <c r="BN285" s="326"/>
      <c r="BO285" s="326"/>
      <c r="BP285" s="326"/>
      <c r="BQ285" s="326"/>
      <c r="BR285" s="326"/>
      <c r="BS285" s="326"/>
      <c r="BT285" s="326"/>
      <c r="BU285" s="326"/>
      <c r="BV285" s="326"/>
      <c r="BW285" s="326"/>
      <c r="BX285" s="326"/>
      <c r="BY285" s="326"/>
      <c r="BZ285" s="326"/>
      <c r="CA285" s="326"/>
      <c r="CB285" s="326"/>
      <c r="CC285" s="326"/>
      <c r="CD285" s="326"/>
      <c r="CE285" s="326"/>
      <c r="CF285" s="326"/>
      <c r="CG285" s="326"/>
      <c r="CH285" s="326"/>
      <c r="CI285" s="326"/>
      <c r="CJ285" s="326"/>
      <c r="CK285" s="326"/>
      <c r="CL285" s="326"/>
      <c r="CM285" s="326"/>
      <c r="CN285" s="326"/>
      <c r="CO285" s="326"/>
      <c r="CP285" s="326"/>
      <c r="CQ285" s="326"/>
      <c r="CR285" s="326"/>
      <c r="CS285" s="326"/>
    </row>
    <row r="286" spans="2:97" s="289" customFormat="1" ht="51" customHeight="1">
      <c r="B286" s="363">
        <v>283</v>
      </c>
      <c r="C286" s="343" t="str">
        <f>IF(B286&lt;=RAROC!$D$20*12,G285,"")</f>
        <v/>
      </c>
      <c r="D286" s="332">
        <f t="shared" si="19"/>
        <v>3.5714285714283771</v>
      </c>
      <c r="E286" s="341">
        <f t="shared" si="17"/>
        <v>1.5023833333333335E-3</v>
      </c>
      <c r="F286" s="331">
        <f t="shared" si="18"/>
        <v>0</v>
      </c>
      <c r="G286" s="364">
        <f t="shared" si="20"/>
        <v>0</v>
      </c>
      <c r="H286" s="292"/>
      <c r="J286" s="326"/>
      <c r="K286" s="326"/>
      <c r="L286" s="326"/>
      <c r="M286" s="326"/>
      <c r="N286" s="326"/>
      <c r="O286" s="326"/>
      <c r="P286" s="326"/>
      <c r="Q286" s="326"/>
      <c r="R286" s="326"/>
      <c r="S286" s="326"/>
      <c r="T286" s="326"/>
      <c r="U286" s="326"/>
      <c r="V286" s="326"/>
      <c r="W286" s="326"/>
      <c r="X286" s="326"/>
      <c r="Y286" s="326"/>
      <c r="Z286" s="326"/>
      <c r="AA286" s="326"/>
      <c r="AB286" s="326"/>
      <c r="AC286" s="326"/>
      <c r="AD286" s="326"/>
      <c r="AE286" s="326"/>
      <c r="AF286" s="326"/>
      <c r="AG286" s="326"/>
      <c r="AH286" s="326"/>
      <c r="AI286" s="326"/>
      <c r="AJ286" s="326"/>
      <c r="AK286" s="326"/>
      <c r="AL286" s="326"/>
      <c r="AM286" s="326"/>
      <c r="AN286" s="326"/>
      <c r="AO286" s="326"/>
      <c r="AP286" s="326"/>
      <c r="AQ286" s="326"/>
      <c r="AR286" s="326"/>
      <c r="AS286" s="326"/>
      <c r="AT286" s="326"/>
      <c r="AU286" s="326"/>
      <c r="AV286" s="326"/>
      <c r="AW286" s="326"/>
      <c r="AX286" s="326"/>
      <c r="AY286" s="326"/>
      <c r="AZ286" s="326"/>
      <c r="BA286" s="326"/>
      <c r="BB286" s="326"/>
      <c r="BC286" s="326"/>
      <c r="BD286" s="326"/>
      <c r="BE286" s="326"/>
      <c r="BF286" s="326"/>
      <c r="BG286" s="326"/>
      <c r="BH286" s="326"/>
      <c r="BI286" s="326"/>
      <c r="BJ286" s="326"/>
      <c r="BK286" s="326"/>
      <c r="BL286" s="326"/>
      <c r="BM286" s="326"/>
      <c r="BN286" s="326"/>
      <c r="BO286" s="326"/>
      <c r="BP286" s="326"/>
      <c r="BQ286" s="326"/>
      <c r="BR286" s="326"/>
      <c r="BS286" s="326"/>
      <c r="BT286" s="326"/>
      <c r="BU286" s="326"/>
      <c r="BV286" s="326"/>
      <c r="BW286" s="326"/>
      <c r="BX286" s="326"/>
      <c r="BY286" s="326"/>
      <c r="BZ286" s="326"/>
      <c r="CA286" s="326"/>
      <c r="CB286" s="326"/>
      <c r="CC286" s="326"/>
      <c r="CD286" s="326"/>
      <c r="CE286" s="326"/>
      <c r="CF286" s="326"/>
      <c r="CG286" s="326"/>
      <c r="CH286" s="326"/>
      <c r="CI286" s="326"/>
      <c r="CJ286" s="326"/>
      <c r="CK286" s="326"/>
      <c r="CL286" s="326"/>
      <c r="CM286" s="326"/>
      <c r="CN286" s="326"/>
      <c r="CO286" s="326"/>
      <c r="CP286" s="326"/>
      <c r="CQ286" s="326"/>
      <c r="CR286" s="326"/>
      <c r="CS286" s="326"/>
    </row>
    <row r="287" spans="2:97" s="289" customFormat="1" ht="51" customHeight="1">
      <c r="B287" s="363">
        <v>284</v>
      </c>
      <c r="C287" s="343" t="str">
        <f>IF(B287&lt;=RAROC!$D$20*12,G286,"")</f>
        <v/>
      </c>
      <c r="D287" s="332">
        <f t="shared" si="19"/>
        <v>3.5714285714283771</v>
      </c>
      <c r="E287" s="341">
        <f t="shared" si="17"/>
        <v>1.5023833333333335E-3</v>
      </c>
      <c r="F287" s="331">
        <f t="shared" si="18"/>
        <v>0</v>
      </c>
      <c r="G287" s="364">
        <f t="shared" si="20"/>
        <v>0</v>
      </c>
      <c r="H287" s="292"/>
      <c r="J287" s="326"/>
      <c r="K287" s="326"/>
      <c r="L287" s="326"/>
      <c r="M287" s="326"/>
      <c r="N287" s="326"/>
      <c r="O287" s="326"/>
      <c r="P287" s="326"/>
      <c r="Q287" s="326"/>
      <c r="R287" s="326"/>
      <c r="S287" s="326"/>
      <c r="T287" s="326"/>
      <c r="U287" s="326"/>
      <c r="V287" s="326"/>
      <c r="W287" s="326"/>
      <c r="X287" s="326"/>
      <c r="Y287" s="326"/>
      <c r="Z287" s="326"/>
      <c r="AA287" s="326"/>
      <c r="AB287" s="326"/>
      <c r="AC287" s="326"/>
      <c r="AD287" s="326"/>
      <c r="AE287" s="326"/>
      <c r="AF287" s="326"/>
      <c r="AG287" s="326"/>
      <c r="AH287" s="326"/>
      <c r="AI287" s="326"/>
      <c r="AJ287" s="326"/>
      <c r="AK287" s="326"/>
      <c r="AL287" s="326"/>
      <c r="AM287" s="326"/>
      <c r="AN287" s="326"/>
      <c r="AO287" s="326"/>
      <c r="AP287" s="326"/>
      <c r="AQ287" s="326"/>
      <c r="AR287" s="326"/>
      <c r="AS287" s="326"/>
      <c r="AT287" s="326"/>
      <c r="AU287" s="326"/>
      <c r="AV287" s="326"/>
      <c r="AW287" s="326"/>
      <c r="AX287" s="326"/>
      <c r="AY287" s="326"/>
      <c r="AZ287" s="326"/>
      <c r="BA287" s="326"/>
      <c r="BB287" s="326"/>
      <c r="BC287" s="326"/>
      <c r="BD287" s="326"/>
      <c r="BE287" s="326"/>
      <c r="BF287" s="326"/>
      <c r="BG287" s="326"/>
      <c r="BH287" s="326"/>
      <c r="BI287" s="326"/>
      <c r="BJ287" s="326"/>
      <c r="BK287" s="326"/>
      <c r="BL287" s="326"/>
      <c r="BM287" s="326"/>
      <c r="BN287" s="326"/>
      <c r="BO287" s="326"/>
      <c r="BP287" s="326"/>
      <c r="BQ287" s="326"/>
      <c r="BR287" s="326"/>
      <c r="BS287" s="326"/>
      <c r="BT287" s="326"/>
      <c r="BU287" s="326"/>
      <c r="BV287" s="326"/>
      <c r="BW287" s="326"/>
      <c r="BX287" s="326"/>
      <c r="BY287" s="326"/>
      <c r="BZ287" s="326"/>
      <c r="CA287" s="326"/>
      <c r="CB287" s="326"/>
      <c r="CC287" s="326"/>
      <c r="CD287" s="326"/>
      <c r="CE287" s="326"/>
      <c r="CF287" s="326"/>
      <c r="CG287" s="326"/>
      <c r="CH287" s="326"/>
      <c r="CI287" s="326"/>
      <c r="CJ287" s="326"/>
      <c r="CK287" s="326"/>
      <c r="CL287" s="326"/>
      <c r="CM287" s="326"/>
      <c r="CN287" s="326"/>
      <c r="CO287" s="326"/>
      <c r="CP287" s="326"/>
      <c r="CQ287" s="326"/>
      <c r="CR287" s="326"/>
      <c r="CS287" s="326"/>
    </row>
    <row r="288" spans="2:97" s="289" customFormat="1" ht="51" customHeight="1">
      <c r="B288" s="363">
        <v>285</v>
      </c>
      <c r="C288" s="343" t="str">
        <f>IF(B288&lt;=RAROC!$D$20*12,G287,"")</f>
        <v/>
      </c>
      <c r="D288" s="332">
        <f t="shared" si="19"/>
        <v>3.5714285714283771</v>
      </c>
      <c r="E288" s="341">
        <f t="shared" si="17"/>
        <v>1.5023833333333335E-3</v>
      </c>
      <c r="F288" s="331">
        <f t="shared" si="18"/>
        <v>0</v>
      </c>
      <c r="G288" s="364">
        <f t="shared" si="20"/>
        <v>0</v>
      </c>
      <c r="H288" s="292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26"/>
      <c r="Z288" s="326"/>
      <c r="AA288" s="326"/>
      <c r="AB288" s="326"/>
      <c r="AC288" s="326"/>
      <c r="AD288" s="326"/>
      <c r="AE288" s="326"/>
      <c r="AF288" s="326"/>
      <c r="AG288" s="326"/>
      <c r="AH288" s="326"/>
      <c r="AI288" s="326"/>
      <c r="AJ288" s="326"/>
      <c r="AK288" s="326"/>
      <c r="AL288" s="326"/>
      <c r="AM288" s="326"/>
      <c r="AN288" s="326"/>
      <c r="AO288" s="326"/>
      <c r="AP288" s="326"/>
      <c r="AQ288" s="326"/>
      <c r="AR288" s="326"/>
      <c r="AS288" s="326"/>
      <c r="AT288" s="326"/>
      <c r="AU288" s="326"/>
      <c r="AV288" s="326"/>
      <c r="AW288" s="326"/>
      <c r="AX288" s="326"/>
      <c r="AY288" s="326"/>
      <c r="AZ288" s="326"/>
      <c r="BA288" s="326"/>
      <c r="BB288" s="326"/>
      <c r="BC288" s="326"/>
      <c r="BD288" s="326"/>
      <c r="BE288" s="326"/>
      <c r="BF288" s="326"/>
      <c r="BG288" s="326"/>
      <c r="BH288" s="326"/>
      <c r="BI288" s="326"/>
      <c r="BJ288" s="326"/>
      <c r="BK288" s="326"/>
      <c r="BL288" s="326"/>
      <c r="BM288" s="326"/>
      <c r="BN288" s="326"/>
      <c r="BO288" s="326"/>
      <c r="BP288" s="326"/>
      <c r="BQ288" s="326"/>
      <c r="BR288" s="326"/>
      <c r="BS288" s="326"/>
      <c r="BT288" s="326"/>
      <c r="BU288" s="326"/>
      <c r="BV288" s="326"/>
      <c r="BW288" s="326"/>
      <c r="BX288" s="326"/>
      <c r="BY288" s="326"/>
      <c r="BZ288" s="326"/>
      <c r="CA288" s="326"/>
      <c r="CB288" s="326"/>
      <c r="CC288" s="326"/>
      <c r="CD288" s="326"/>
      <c r="CE288" s="326"/>
      <c r="CF288" s="326"/>
      <c r="CG288" s="326"/>
      <c r="CH288" s="326"/>
      <c r="CI288" s="326"/>
      <c r="CJ288" s="326"/>
      <c r="CK288" s="326"/>
      <c r="CL288" s="326"/>
      <c r="CM288" s="326"/>
      <c r="CN288" s="326"/>
      <c r="CO288" s="326"/>
      <c r="CP288" s="326"/>
      <c r="CQ288" s="326"/>
      <c r="CR288" s="326"/>
      <c r="CS288" s="326"/>
    </row>
    <row r="289" spans="2:97" s="289" customFormat="1" ht="51" customHeight="1">
      <c r="B289" s="363">
        <v>286</v>
      </c>
      <c r="C289" s="343" t="str">
        <f>IF(B289&lt;=RAROC!$D$20*12,G288,"")</f>
        <v/>
      </c>
      <c r="D289" s="332">
        <f t="shared" si="19"/>
        <v>3.5714285714283771</v>
      </c>
      <c r="E289" s="341">
        <f t="shared" si="17"/>
        <v>1.5023833333333335E-3</v>
      </c>
      <c r="F289" s="331">
        <f t="shared" si="18"/>
        <v>0</v>
      </c>
      <c r="G289" s="364">
        <f t="shared" si="20"/>
        <v>0</v>
      </c>
      <c r="H289" s="292"/>
      <c r="J289" s="326"/>
      <c r="K289" s="326"/>
      <c r="L289" s="326"/>
      <c r="M289" s="326"/>
      <c r="N289" s="326"/>
      <c r="O289" s="326"/>
      <c r="P289" s="326"/>
      <c r="Q289" s="326"/>
      <c r="R289" s="326"/>
      <c r="S289" s="326"/>
      <c r="T289" s="326"/>
      <c r="U289" s="326"/>
      <c r="V289" s="326"/>
      <c r="W289" s="326"/>
      <c r="X289" s="326"/>
      <c r="Y289" s="326"/>
      <c r="Z289" s="326"/>
      <c r="AA289" s="326"/>
      <c r="AB289" s="326"/>
      <c r="AC289" s="326"/>
      <c r="AD289" s="326"/>
      <c r="AE289" s="326"/>
      <c r="AF289" s="326"/>
      <c r="AG289" s="326"/>
      <c r="AH289" s="326"/>
      <c r="AI289" s="326"/>
      <c r="AJ289" s="326"/>
      <c r="AK289" s="326"/>
      <c r="AL289" s="326"/>
      <c r="AM289" s="326"/>
      <c r="AN289" s="326"/>
      <c r="AO289" s="326"/>
      <c r="AP289" s="326"/>
      <c r="AQ289" s="326"/>
      <c r="AR289" s="326"/>
      <c r="AS289" s="326"/>
      <c r="AT289" s="326"/>
      <c r="AU289" s="326"/>
      <c r="AV289" s="326"/>
      <c r="AW289" s="326"/>
      <c r="AX289" s="326"/>
      <c r="AY289" s="326"/>
      <c r="AZ289" s="326"/>
      <c r="BA289" s="326"/>
      <c r="BB289" s="326"/>
      <c r="BC289" s="326"/>
      <c r="BD289" s="326"/>
      <c r="BE289" s="326"/>
      <c r="BF289" s="326"/>
      <c r="BG289" s="326"/>
      <c r="BH289" s="326"/>
      <c r="BI289" s="326"/>
      <c r="BJ289" s="326"/>
      <c r="BK289" s="326"/>
      <c r="BL289" s="326"/>
      <c r="BM289" s="326"/>
      <c r="BN289" s="326"/>
      <c r="BO289" s="326"/>
      <c r="BP289" s="326"/>
      <c r="BQ289" s="326"/>
      <c r="BR289" s="326"/>
      <c r="BS289" s="326"/>
      <c r="BT289" s="326"/>
      <c r="BU289" s="326"/>
      <c r="BV289" s="326"/>
      <c r="BW289" s="326"/>
      <c r="BX289" s="326"/>
      <c r="BY289" s="326"/>
      <c r="BZ289" s="326"/>
      <c r="CA289" s="326"/>
      <c r="CB289" s="326"/>
      <c r="CC289" s="326"/>
      <c r="CD289" s="326"/>
      <c r="CE289" s="326"/>
      <c r="CF289" s="326"/>
      <c r="CG289" s="326"/>
      <c r="CH289" s="326"/>
      <c r="CI289" s="326"/>
      <c r="CJ289" s="326"/>
      <c r="CK289" s="326"/>
      <c r="CL289" s="326"/>
      <c r="CM289" s="326"/>
      <c r="CN289" s="326"/>
      <c r="CO289" s="326"/>
      <c r="CP289" s="326"/>
      <c r="CQ289" s="326"/>
      <c r="CR289" s="326"/>
      <c r="CS289" s="326"/>
    </row>
    <row r="290" spans="2:97" s="289" customFormat="1" ht="51" customHeight="1">
      <c r="B290" s="363">
        <v>287</v>
      </c>
      <c r="C290" s="343" t="str">
        <f>IF(B290&lt;=RAROC!$D$20*12,G289,"")</f>
        <v/>
      </c>
      <c r="D290" s="332">
        <f t="shared" si="19"/>
        <v>3.5714285714283771</v>
      </c>
      <c r="E290" s="341">
        <f t="shared" si="17"/>
        <v>1.5023833333333335E-3</v>
      </c>
      <c r="F290" s="331">
        <f t="shared" si="18"/>
        <v>0</v>
      </c>
      <c r="G290" s="364">
        <f t="shared" si="20"/>
        <v>0</v>
      </c>
      <c r="H290" s="292"/>
      <c r="J290" s="326"/>
      <c r="K290" s="326"/>
      <c r="L290" s="326"/>
      <c r="M290" s="326"/>
      <c r="N290" s="326"/>
      <c r="O290" s="326"/>
      <c r="P290" s="326"/>
      <c r="Q290" s="326"/>
      <c r="R290" s="326"/>
      <c r="S290" s="326"/>
      <c r="T290" s="326"/>
      <c r="U290" s="326"/>
      <c r="V290" s="326"/>
      <c r="W290" s="326"/>
      <c r="X290" s="326"/>
      <c r="Y290" s="326"/>
      <c r="Z290" s="326"/>
      <c r="AA290" s="326"/>
      <c r="AB290" s="326"/>
      <c r="AC290" s="326"/>
      <c r="AD290" s="326"/>
      <c r="AE290" s="326"/>
      <c r="AF290" s="326"/>
      <c r="AG290" s="326"/>
      <c r="AH290" s="326"/>
      <c r="AI290" s="326"/>
      <c r="AJ290" s="326"/>
      <c r="AK290" s="326"/>
      <c r="AL290" s="326"/>
      <c r="AM290" s="326"/>
      <c r="AN290" s="326"/>
      <c r="AO290" s="326"/>
      <c r="AP290" s="326"/>
      <c r="AQ290" s="326"/>
      <c r="AR290" s="326"/>
      <c r="AS290" s="326"/>
      <c r="AT290" s="326"/>
      <c r="AU290" s="326"/>
      <c r="AV290" s="326"/>
      <c r="AW290" s="326"/>
      <c r="AX290" s="326"/>
      <c r="AY290" s="326"/>
      <c r="AZ290" s="326"/>
      <c r="BA290" s="326"/>
      <c r="BB290" s="326"/>
      <c r="BC290" s="326"/>
      <c r="BD290" s="326"/>
      <c r="BE290" s="326"/>
      <c r="BF290" s="326"/>
      <c r="BG290" s="326"/>
      <c r="BH290" s="326"/>
      <c r="BI290" s="326"/>
      <c r="BJ290" s="326"/>
      <c r="BK290" s="326"/>
      <c r="BL290" s="326"/>
      <c r="BM290" s="326"/>
      <c r="BN290" s="326"/>
      <c r="BO290" s="326"/>
      <c r="BP290" s="326"/>
      <c r="BQ290" s="326"/>
      <c r="BR290" s="326"/>
      <c r="BS290" s="326"/>
      <c r="BT290" s="326"/>
      <c r="BU290" s="326"/>
      <c r="BV290" s="326"/>
      <c r="BW290" s="326"/>
      <c r="BX290" s="326"/>
      <c r="BY290" s="326"/>
      <c r="BZ290" s="326"/>
      <c r="CA290" s="326"/>
      <c r="CB290" s="326"/>
      <c r="CC290" s="326"/>
      <c r="CD290" s="326"/>
      <c r="CE290" s="326"/>
      <c r="CF290" s="326"/>
      <c r="CG290" s="326"/>
      <c r="CH290" s="326"/>
      <c r="CI290" s="326"/>
      <c r="CJ290" s="326"/>
      <c r="CK290" s="326"/>
      <c r="CL290" s="326"/>
      <c r="CM290" s="326"/>
      <c r="CN290" s="326"/>
      <c r="CO290" s="326"/>
      <c r="CP290" s="326"/>
      <c r="CQ290" s="326"/>
      <c r="CR290" s="326"/>
      <c r="CS290" s="326"/>
    </row>
    <row r="291" spans="2:97" s="325" customFormat="1" ht="51" customHeight="1">
      <c r="B291" s="365">
        <v>288</v>
      </c>
      <c r="C291" s="343" t="str">
        <f>IF(B291&lt;=RAROC!$D$20*12,G290,"")</f>
        <v/>
      </c>
      <c r="D291" s="332">
        <f t="shared" si="19"/>
        <v>3.5714285714283771</v>
      </c>
      <c r="E291" s="341">
        <f t="shared" si="17"/>
        <v>1.5023833333333335E-3</v>
      </c>
      <c r="F291" s="331">
        <f t="shared" si="18"/>
        <v>0</v>
      </c>
      <c r="G291" s="364">
        <f t="shared" si="20"/>
        <v>0</v>
      </c>
      <c r="H291" s="323"/>
      <c r="I291" s="324">
        <f>SUM(F280:F291)</f>
        <v>0</v>
      </c>
      <c r="J291" s="326"/>
      <c r="K291" s="326"/>
      <c r="L291" s="326"/>
      <c r="M291" s="326"/>
      <c r="N291" s="326"/>
      <c r="O291" s="326"/>
      <c r="P291" s="326"/>
      <c r="Q291" s="326"/>
      <c r="R291" s="326"/>
      <c r="S291" s="326"/>
      <c r="T291" s="326"/>
      <c r="U291" s="326"/>
      <c r="V291" s="326"/>
      <c r="W291" s="326"/>
      <c r="X291" s="326"/>
      <c r="Y291" s="326"/>
      <c r="Z291" s="326"/>
      <c r="AA291" s="326"/>
      <c r="AB291" s="326"/>
      <c r="AC291" s="326"/>
      <c r="AD291" s="326"/>
      <c r="AE291" s="326"/>
      <c r="AF291" s="326"/>
      <c r="AG291" s="326"/>
      <c r="AH291" s="326"/>
      <c r="AI291" s="326"/>
      <c r="AJ291" s="326"/>
      <c r="AK291" s="326"/>
      <c r="AL291" s="326"/>
      <c r="AM291" s="326"/>
      <c r="AN291" s="326"/>
      <c r="AO291" s="326"/>
      <c r="AP291" s="326"/>
      <c r="AQ291" s="326"/>
      <c r="AR291" s="326"/>
      <c r="AS291" s="326"/>
      <c r="AT291" s="326"/>
      <c r="AU291" s="326"/>
      <c r="AV291" s="326"/>
      <c r="AW291" s="326"/>
      <c r="AX291" s="326"/>
      <c r="AY291" s="326"/>
      <c r="AZ291" s="326"/>
      <c r="BA291" s="326"/>
      <c r="BB291" s="326"/>
      <c r="BC291" s="326"/>
      <c r="BD291" s="326"/>
      <c r="BE291" s="326"/>
      <c r="BF291" s="326"/>
      <c r="BG291" s="326"/>
      <c r="BH291" s="326"/>
      <c r="BI291" s="326"/>
      <c r="BJ291" s="326"/>
      <c r="BK291" s="326"/>
      <c r="BL291" s="326"/>
      <c r="BM291" s="326"/>
      <c r="BN291" s="326"/>
      <c r="BO291" s="326"/>
      <c r="BP291" s="326"/>
      <c r="BQ291" s="326"/>
      <c r="BR291" s="326"/>
      <c r="BS291" s="326"/>
      <c r="BT291" s="326"/>
      <c r="BU291" s="326"/>
      <c r="BV291" s="326"/>
      <c r="BW291" s="326"/>
      <c r="BX291" s="326"/>
      <c r="BY291" s="326"/>
      <c r="BZ291" s="326"/>
      <c r="CA291" s="326"/>
      <c r="CB291" s="326"/>
      <c r="CC291" s="326"/>
      <c r="CD291" s="326"/>
      <c r="CE291" s="326"/>
      <c r="CF291" s="326"/>
      <c r="CG291" s="326"/>
      <c r="CH291" s="326"/>
      <c r="CI291" s="326"/>
      <c r="CJ291" s="326"/>
      <c r="CK291" s="326"/>
      <c r="CL291" s="326"/>
      <c r="CM291" s="326"/>
      <c r="CN291" s="326"/>
      <c r="CO291" s="326"/>
      <c r="CP291" s="326"/>
      <c r="CQ291" s="326"/>
      <c r="CR291" s="326"/>
      <c r="CS291" s="326"/>
    </row>
    <row r="292" spans="2:97" s="289" customFormat="1" ht="51" customHeight="1">
      <c r="B292" s="363">
        <v>289</v>
      </c>
      <c r="C292" s="343" t="str">
        <f>IF(B292&lt;=RAROC!$D$20*12,G291,"")</f>
        <v/>
      </c>
      <c r="D292" s="332">
        <f t="shared" si="19"/>
        <v>3.5714285714283771</v>
      </c>
      <c r="E292" s="341">
        <f t="shared" si="17"/>
        <v>1.5023833333333335E-3</v>
      </c>
      <c r="F292" s="331">
        <f t="shared" si="18"/>
        <v>0</v>
      </c>
      <c r="G292" s="364">
        <f t="shared" si="20"/>
        <v>0</v>
      </c>
      <c r="H292" s="292"/>
      <c r="J292" s="326"/>
      <c r="K292" s="326"/>
      <c r="L292" s="326"/>
      <c r="M292" s="326"/>
      <c r="N292" s="326"/>
      <c r="O292" s="326"/>
      <c r="P292" s="326"/>
      <c r="Q292" s="326"/>
      <c r="R292" s="326"/>
      <c r="S292" s="326"/>
      <c r="T292" s="326"/>
      <c r="U292" s="326"/>
      <c r="V292" s="326"/>
      <c r="W292" s="326"/>
      <c r="X292" s="326"/>
      <c r="Y292" s="326"/>
      <c r="Z292" s="326"/>
      <c r="AA292" s="326"/>
      <c r="AB292" s="326"/>
      <c r="AC292" s="326"/>
      <c r="AD292" s="326"/>
      <c r="AE292" s="326"/>
      <c r="AF292" s="326"/>
      <c r="AG292" s="326"/>
      <c r="AH292" s="326"/>
      <c r="AI292" s="326"/>
      <c r="AJ292" s="326"/>
      <c r="AK292" s="326"/>
      <c r="AL292" s="326"/>
      <c r="AM292" s="326"/>
      <c r="AN292" s="326"/>
      <c r="AO292" s="326"/>
      <c r="AP292" s="326"/>
      <c r="AQ292" s="326"/>
      <c r="AR292" s="326"/>
      <c r="AS292" s="326"/>
      <c r="AT292" s="326"/>
      <c r="AU292" s="326"/>
      <c r="AV292" s="326"/>
      <c r="AW292" s="326"/>
      <c r="AX292" s="326"/>
      <c r="AY292" s="326"/>
      <c r="AZ292" s="326"/>
      <c r="BA292" s="326"/>
      <c r="BB292" s="326"/>
      <c r="BC292" s="326"/>
      <c r="BD292" s="326"/>
      <c r="BE292" s="326"/>
      <c r="BF292" s="326"/>
      <c r="BG292" s="326"/>
      <c r="BH292" s="326"/>
      <c r="BI292" s="326"/>
      <c r="BJ292" s="326"/>
      <c r="BK292" s="326"/>
      <c r="BL292" s="326"/>
      <c r="BM292" s="326"/>
      <c r="BN292" s="326"/>
      <c r="BO292" s="326"/>
      <c r="BP292" s="326"/>
      <c r="BQ292" s="326"/>
      <c r="BR292" s="326"/>
      <c r="BS292" s="326"/>
      <c r="BT292" s="326"/>
      <c r="BU292" s="326"/>
      <c r="BV292" s="326"/>
      <c r="BW292" s="326"/>
      <c r="BX292" s="326"/>
      <c r="BY292" s="326"/>
      <c r="BZ292" s="326"/>
      <c r="CA292" s="326"/>
      <c r="CB292" s="326"/>
      <c r="CC292" s="326"/>
      <c r="CD292" s="326"/>
      <c r="CE292" s="326"/>
      <c r="CF292" s="326"/>
      <c r="CG292" s="326"/>
      <c r="CH292" s="326"/>
      <c r="CI292" s="326"/>
      <c r="CJ292" s="326"/>
      <c r="CK292" s="326"/>
      <c r="CL292" s="326"/>
      <c r="CM292" s="326"/>
      <c r="CN292" s="326"/>
      <c r="CO292" s="326"/>
      <c r="CP292" s="326"/>
      <c r="CQ292" s="326"/>
      <c r="CR292" s="326"/>
      <c r="CS292" s="326"/>
    </row>
    <row r="293" spans="2:97" s="289" customFormat="1" ht="51" customHeight="1">
      <c r="B293" s="363">
        <v>290</v>
      </c>
      <c r="C293" s="343" t="str">
        <f>IF(B293&lt;=RAROC!$D$20*12,G292,"")</f>
        <v/>
      </c>
      <c r="D293" s="332">
        <f t="shared" si="19"/>
        <v>3.5714285714283771</v>
      </c>
      <c r="E293" s="341">
        <f t="shared" si="17"/>
        <v>1.5023833333333335E-3</v>
      </c>
      <c r="F293" s="331">
        <f t="shared" si="18"/>
        <v>0</v>
      </c>
      <c r="G293" s="364">
        <f t="shared" si="20"/>
        <v>0</v>
      </c>
      <c r="H293" s="292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  <c r="Y293" s="326"/>
      <c r="Z293" s="326"/>
      <c r="AA293" s="326"/>
      <c r="AB293" s="326"/>
      <c r="AC293" s="326"/>
      <c r="AD293" s="326"/>
      <c r="AE293" s="326"/>
      <c r="AF293" s="326"/>
      <c r="AG293" s="326"/>
      <c r="AH293" s="326"/>
      <c r="AI293" s="326"/>
      <c r="AJ293" s="326"/>
      <c r="AK293" s="326"/>
      <c r="AL293" s="326"/>
      <c r="AM293" s="326"/>
      <c r="AN293" s="326"/>
      <c r="AO293" s="326"/>
      <c r="AP293" s="326"/>
      <c r="AQ293" s="326"/>
      <c r="AR293" s="326"/>
      <c r="AS293" s="326"/>
      <c r="AT293" s="326"/>
      <c r="AU293" s="326"/>
      <c r="AV293" s="326"/>
      <c r="AW293" s="326"/>
      <c r="AX293" s="326"/>
      <c r="AY293" s="326"/>
      <c r="AZ293" s="326"/>
      <c r="BA293" s="326"/>
      <c r="BB293" s="326"/>
      <c r="BC293" s="326"/>
      <c r="BD293" s="326"/>
      <c r="BE293" s="326"/>
      <c r="BF293" s="326"/>
      <c r="BG293" s="326"/>
      <c r="BH293" s="326"/>
      <c r="BI293" s="326"/>
      <c r="BJ293" s="326"/>
      <c r="BK293" s="326"/>
      <c r="BL293" s="326"/>
      <c r="BM293" s="326"/>
      <c r="BN293" s="326"/>
      <c r="BO293" s="326"/>
      <c r="BP293" s="326"/>
      <c r="BQ293" s="326"/>
      <c r="BR293" s="326"/>
      <c r="BS293" s="326"/>
      <c r="BT293" s="326"/>
      <c r="BU293" s="326"/>
      <c r="BV293" s="326"/>
      <c r="BW293" s="326"/>
      <c r="BX293" s="326"/>
      <c r="BY293" s="326"/>
      <c r="BZ293" s="326"/>
      <c r="CA293" s="326"/>
      <c r="CB293" s="326"/>
      <c r="CC293" s="326"/>
      <c r="CD293" s="326"/>
      <c r="CE293" s="326"/>
      <c r="CF293" s="326"/>
      <c r="CG293" s="326"/>
      <c r="CH293" s="326"/>
      <c r="CI293" s="326"/>
      <c r="CJ293" s="326"/>
      <c r="CK293" s="326"/>
      <c r="CL293" s="326"/>
      <c r="CM293" s="326"/>
      <c r="CN293" s="326"/>
      <c r="CO293" s="326"/>
      <c r="CP293" s="326"/>
      <c r="CQ293" s="326"/>
      <c r="CR293" s="326"/>
      <c r="CS293" s="326"/>
    </row>
    <row r="294" spans="2:97" s="289" customFormat="1" ht="51" customHeight="1">
      <c r="B294" s="363">
        <v>291</v>
      </c>
      <c r="C294" s="343" t="str">
        <f>IF(B294&lt;=RAROC!$D$20*12,G293,"")</f>
        <v/>
      </c>
      <c r="D294" s="332">
        <f t="shared" si="19"/>
        <v>3.5714285714283771</v>
      </c>
      <c r="E294" s="341">
        <f t="shared" si="17"/>
        <v>1.5023833333333335E-3</v>
      </c>
      <c r="F294" s="331">
        <f t="shared" si="18"/>
        <v>0</v>
      </c>
      <c r="G294" s="364">
        <f t="shared" si="20"/>
        <v>0</v>
      </c>
      <c r="H294" s="292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  <c r="Y294" s="326"/>
      <c r="Z294" s="326"/>
      <c r="AA294" s="326"/>
      <c r="AB294" s="326"/>
      <c r="AC294" s="326"/>
      <c r="AD294" s="326"/>
      <c r="AE294" s="326"/>
      <c r="AF294" s="326"/>
      <c r="AG294" s="326"/>
      <c r="AH294" s="326"/>
      <c r="AI294" s="326"/>
      <c r="AJ294" s="326"/>
      <c r="AK294" s="326"/>
      <c r="AL294" s="326"/>
      <c r="AM294" s="326"/>
      <c r="AN294" s="326"/>
      <c r="AO294" s="326"/>
      <c r="AP294" s="326"/>
      <c r="AQ294" s="326"/>
      <c r="AR294" s="326"/>
      <c r="AS294" s="326"/>
      <c r="AT294" s="326"/>
      <c r="AU294" s="326"/>
      <c r="AV294" s="326"/>
      <c r="AW294" s="326"/>
      <c r="AX294" s="326"/>
      <c r="AY294" s="326"/>
      <c r="AZ294" s="326"/>
      <c r="BA294" s="326"/>
      <c r="BB294" s="326"/>
      <c r="BC294" s="326"/>
      <c r="BD294" s="326"/>
      <c r="BE294" s="326"/>
      <c r="BF294" s="326"/>
      <c r="BG294" s="326"/>
      <c r="BH294" s="326"/>
      <c r="BI294" s="326"/>
      <c r="BJ294" s="326"/>
      <c r="BK294" s="326"/>
      <c r="BL294" s="326"/>
      <c r="BM294" s="326"/>
      <c r="BN294" s="326"/>
      <c r="BO294" s="326"/>
      <c r="BP294" s="326"/>
      <c r="BQ294" s="326"/>
      <c r="BR294" s="326"/>
      <c r="BS294" s="326"/>
      <c r="BT294" s="326"/>
      <c r="BU294" s="326"/>
      <c r="BV294" s="326"/>
      <c r="BW294" s="326"/>
      <c r="BX294" s="326"/>
      <c r="BY294" s="326"/>
      <c r="BZ294" s="326"/>
      <c r="CA294" s="326"/>
      <c r="CB294" s="326"/>
      <c r="CC294" s="326"/>
      <c r="CD294" s="326"/>
      <c r="CE294" s="326"/>
      <c r="CF294" s="326"/>
      <c r="CG294" s="326"/>
      <c r="CH294" s="326"/>
      <c r="CI294" s="326"/>
      <c r="CJ294" s="326"/>
      <c r="CK294" s="326"/>
      <c r="CL294" s="326"/>
      <c r="CM294" s="326"/>
      <c r="CN294" s="326"/>
      <c r="CO294" s="326"/>
      <c r="CP294" s="326"/>
      <c r="CQ294" s="326"/>
      <c r="CR294" s="326"/>
      <c r="CS294" s="326"/>
    </row>
    <row r="295" spans="2:97" s="289" customFormat="1" ht="51" customHeight="1">
      <c r="B295" s="363">
        <v>292</v>
      </c>
      <c r="C295" s="343" t="str">
        <f>IF(B295&lt;=RAROC!$D$20*12,G294,"")</f>
        <v/>
      </c>
      <c r="D295" s="332">
        <f t="shared" si="19"/>
        <v>3.5714285714283771</v>
      </c>
      <c r="E295" s="341">
        <f t="shared" si="17"/>
        <v>1.5023833333333335E-3</v>
      </c>
      <c r="F295" s="331">
        <f t="shared" si="18"/>
        <v>0</v>
      </c>
      <c r="G295" s="364">
        <f t="shared" si="20"/>
        <v>0</v>
      </c>
      <c r="H295" s="292"/>
      <c r="J295" s="326"/>
      <c r="K295" s="326"/>
      <c r="L295" s="326"/>
      <c r="M295" s="326"/>
      <c r="N295" s="326"/>
      <c r="O295" s="326"/>
      <c r="P295" s="326"/>
      <c r="Q295" s="326"/>
      <c r="R295" s="326"/>
      <c r="S295" s="326"/>
      <c r="T295" s="326"/>
      <c r="U295" s="326"/>
      <c r="V295" s="326"/>
      <c r="W295" s="326"/>
      <c r="X295" s="326"/>
      <c r="Y295" s="326"/>
      <c r="Z295" s="326"/>
      <c r="AA295" s="326"/>
      <c r="AB295" s="326"/>
      <c r="AC295" s="326"/>
      <c r="AD295" s="326"/>
      <c r="AE295" s="326"/>
      <c r="AF295" s="326"/>
      <c r="AG295" s="326"/>
      <c r="AH295" s="326"/>
      <c r="AI295" s="326"/>
      <c r="AJ295" s="326"/>
      <c r="AK295" s="326"/>
      <c r="AL295" s="326"/>
      <c r="AM295" s="326"/>
      <c r="AN295" s="326"/>
      <c r="AO295" s="326"/>
      <c r="AP295" s="326"/>
      <c r="AQ295" s="326"/>
      <c r="AR295" s="326"/>
      <c r="AS295" s="326"/>
      <c r="AT295" s="326"/>
      <c r="AU295" s="326"/>
      <c r="AV295" s="326"/>
      <c r="AW295" s="326"/>
      <c r="AX295" s="326"/>
      <c r="AY295" s="326"/>
      <c r="AZ295" s="326"/>
      <c r="BA295" s="326"/>
      <c r="BB295" s="326"/>
      <c r="BC295" s="326"/>
      <c r="BD295" s="326"/>
      <c r="BE295" s="326"/>
      <c r="BF295" s="326"/>
      <c r="BG295" s="326"/>
      <c r="BH295" s="326"/>
      <c r="BI295" s="326"/>
      <c r="BJ295" s="326"/>
      <c r="BK295" s="326"/>
      <c r="BL295" s="326"/>
      <c r="BM295" s="326"/>
      <c r="BN295" s="326"/>
      <c r="BO295" s="326"/>
      <c r="BP295" s="326"/>
      <c r="BQ295" s="326"/>
      <c r="BR295" s="326"/>
      <c r="BS295" s="326"/>
      <c r="BT295" s="326"/>
      <c r="BU295" s="326"/>
      <c r="BV295" s="326"/>
      <c r="BW295" s="326"/>
      <c r="BX295" s="326"/>
      <c r="BY295" s="326"/>
      <c r="BZ295" s="326"/>
      <c r="CA295" s="326"/>
      <c r="CB295" s="326"/>
      <c r="CC295" s="326"/>
      <c r="CD295" s="326"/>
      <c r="CE295" s="326"/>
      <c r="CF295" s="326"/>
      <c r="CG295" s="326"/>
      <c r="CH295" s="326"/>
      <c r="CI295" s="326"/>
      <c r="CJ295" s="326"/>
      <c r="CK295" s="326"/>
      <c r="CL295" s="326"/>
      <c r="CM295" s="326"/>
      <c r="CN295" s="326"/>
      <c r="CO295" s="326"/>
      <c r="CP295" s="326"/>
      <c r="CQ295" s="326"/>
      <c r="CR295" s="326"/>
      <c r="CS295" s="326"/>
    </row>
    <row r="296" spans="2:97" s="289" customFormat="1" ht="51" customHeight="1">
      <c r="B296" s="363">
        <v>293</v>
      </c>
      <c r="C296" s="343" t="str">
        <f>IF(B296&lt;=RAROC!$D$20*12,G295,"")</f>
        <v/>
      </c>
      <c r="D296" s="332">
        <f t="shared" si="19"/>
        <v>3.5714285714283771</v>
      </c>
      <c r="E296" s="341">
        <f t="shared" si="17"/>
        <v>1.5023833333333335E-3</v>
      </c>
      <c r="F296" s="331">
        <f t="shared" si="18"/>
        <v>0</v>
      </c>
      <c r="G296" s="364">
        <f t="shared" si="20"/>
        <v>0</v>
      </c>
      <c r="H296" s="292"/>
      <c r="J296" s="326"/>
      <c r="K296" s="326"/>
      <c r="L296" s="326"/>
      <c r="M296" s="326"/>
      <c r="N296" s="326"/>
      <c r="O296" s="326"/>
      <c r="P296" s="326"/>
      <c r="Q296" s="326"/>
      <c r="R296" s="326"/>
      <c r="S296" s="326"/>
      <c r="T296" s="326"/>
      <c r="U296" s="326"/>
      <c r="V296" s="326"/>
      <c r="W296" s="326"/>
      <c r="X296" s="326"/>
      <c r="Y296" s="326"/>
      <c r="Z296" s="326"/>
      <c r="AA296" s="326"/>
      <c r="AB296" s="326"/>
      <c r="AC296" s="326"/>
      <c r="AD296" s="326"/>
      <c r="AE296" s="326"/>
      <c r="AF296" s="326"/>
      <c r="AG296" s="326"/>
      <c r="AH296" s="326"/>
      <c r="AI296" s="326"/>
      <c r="AJ296" s="326"/>
      <c r="AK296" s="326"/>
      <c r="AL296" s="326"/>
      <c r="AM296" s="326"/>
      <c r="AN296" s="326"/>
      <c r="AO296" s="326"/>
      <c r="AP296" s="326"/>
      <c r="AQ296" s="326"/>
      <c r="AR296" s="326"/>
      <c r="AS296" s="326"/>
      <c r="AT296" s="326"/>
      <c r="AU296" s="326"/>
      <c r="AV296" s="326"/>
      <c r="AW296" s="326"/>
      <c r="AX296" s="326"/>
      <c r="AY296" s="326"/>
      <c r="AZ296" s="326"/>
      <c r="BA296" s="326"/>
      <c r="BB296" s="326"/>
      <c r="BC296" s="326"/>
      <c r="BD296" s="326"/>
      <c r="BE296" s="326"/>
      <c r="BF296" s="326"/>
      <c r="BG296" s="326"/>
      <c r="BH296" s="326"/>
      <c r="BI296" s="326"/>
      <c r="BJ296" s="326"/>
      <c r="BK296" s="326"/>
      <c r="BL296" s="326"/>
      <c r="BM296" s="326"/>
      <c r="BN296" s="326"/>
      <c r="BO296" s="326"/>
      <c r="BP296" s="326"/>
      <c r="BQ296" s="326"/>
      <c r="BR296" s="326"/>
      <c r="BS296" s="326"/>
      <c r="BT296" s="326"/>
      <c r="BU296" s="326"/>
      <c r="BV296" s="326"/>
      <c r="BW296" s="326"/>
      <c r="BX296" s="326"/>
      <c r="BY296" s="326"/>
      <c r="BZ296" s="326"/>
      <c r="CA296" s="326"/>
      <c r="CB296" s="326"/>
      <c r="CC296" s="326"/>
      <c r="CD296" s="326"/>
      <c r="CE296" s="326"/>
      <c r="CF296" s="326"/>
      <c r="CG296" s="326"/>
      <c r="CH296" s="326"/>
      <c r="CI296" s="326"/>
      <c r="CJ296" s="326"/>
      <c r="CK296" s="326"/>
      <c r="CL296" s="326"/>
      <c r="CM296" s="326"/>
      <c r="CN296" s="326"/>
      <c r="CO296" s="326"/>
      <c r="CP296" s="326"/>
      <c r="CQ296" s="326"/>
      <c r="CR296" s="326"/>
      <c r="CS296" s="326"/>
    </row>
    <row r="297" spans="2:97" s="289" customFormat="1" ht="51" customHeight="1">
      <c r="B297" s="363">
        <v>294</v>
      </c>
      <c r="C297" s="343" t="str">
        <f>IF(B297&lt;=RAROC!$D$20*12,G296,"")</f>
        <v/>
      </c>
      <c r="D297" s="332">
        <f t="shared" si="19"/>
        <v>3.5714285714283771</v>
      </c>
      <c r="E297" s="341">
        <f t="shared" si="17"/>
        <v>1.5023833333333335E-3</v>
      </c>
      <c r="F297" s="331">
        <f t="shared" si="18"/>
        <v>0</v>
      </c>
      <c r="G297" s="364">
        <f t="shared" si="20"/>
        <v>0</v>
      </c>
      <c r="H297" s="292"/>
      <c r="J297" s="326"/>
      <c r="K297" s="326"/>
      <c r="L297" s="326"/>
      <c r="M297" s="326"/>
      <c r="N297" s="326"/>
      <c r="O297" s="326"/>
      <c r="P297" s="326"/>
      <c r="Q297" s="326"/>
      <c r="R297" s="326"/>
      <c r="S297" s="326"/>
      <c r="T297" s="326"/>
      <c r="U297" s="326"/>
      <c r="V297" s="326"/>
      <c r="W297" s="326"/>
      <c r="X297" s="326"/>
      <c r="Y297" s="326"/>
      <c r="Z297" s="326"/>
      <c r="AA297" s="326"/>
      <c r="AB297" s="326"/>
      <c r="AC297" s="326"/>
      <c r="AD297" s="326"/>
      <c r="AE297" s="326"/>
      <c r="AF297" s="326"/>
      <c r="AG297" s="326"/>
      <c r="AH297" s="326"/>
      <c r="AI297" s="326"/>
      <c r="AJ297" s="326"/>
      <c r="AK297" s="326"/>
      <c r="AL297" s="326"/>
      <c r="AM297" s="326"/>
      <c r="AN297" s="326"/>
      <c r="AO297" s="326"/>
      <c r="AP297" s="326"/>
      <c r="AQ297" s="326"/>
      <c r="AR297" s="326"/>
      <c r="AS297" s="326"/>
      <c r="AT297" s="326"/>
      <c r="AU297" s="326"/>
      <c r="AV297" s="326"/>
      <c r="AW297" s="326"/>
      <c r="AX297" s="326"/>
      <c r="AY297" s="326"/>
      <c r="AZ297" s="326"/>
      <c r="BA297" s="326"/>
      <c r="BB297" s="326"/>
      <c r="BC297" s="326"/>
      <c r="BD297" s="326"/>
      <c r="BE297" s="326"/>
      <c r="BF297" s="326"/>
      <c r="BG297" s="326"/>
      <c r="BH297" s="326"/>
      <c r="BI297" s="326"/>
      <c r="BJ297" s="326"/>
      <c r="BK297" s="326"/>
      <c r="BL297" s="326"/>
      <c r="BM297" s="326"/>
      <c r="BN297" s="326"/>
      <c r="BO297" s="326"/>
      <c r="BP297" s="326"/>
      <c r="BQ297" s="326"/>
      <c r="BR297" s="326"/>
      <c r="BS297" s="326"/>
      <c r="BT297" s="326"/>
      <c r="BU297" s="326"/>
      <c r="BV297" s="326"/>
      <c r="BW297" s="326"/>
      <c r="BX297" s="326"/>
      <c r="BY297" s="326"/>
      <c r="BZ297" s="326"/>
      <c r="CA297" s="326"/>
      <c r="CB297" s="326"/>
      <c r="CC297" s="326"/>
      <c r="CD297" s="326"/>
      <c r="CE297" s="326"/>
      <c r="CF297" s="326"/>
      <c r="CG297" s="326"/>
      <c r="CH297" s="326"/>
      <c r="CI297" s="326"/>
      <c r="CJ297" s="326"/>
      <c r="CK297" s="326"/>
      <c r="CL297" s="326"/>
      <c r="CM297" s="326"/>
      <c r="CN297" s="326"/>
      <c r="CO297" s="326"/>
      <c r="CP297" s="326"/>
      <c r="CQ297" s="326"/>
      <c r="CR297" s="326"/>
      <c r="CS297" s="326"/>
    </row>
    <row r="298" spans="2:97" s="289" customFormat="1" ht="51" customHeight="1">
      <c r="B298" s="363">
        <v>295</v>
      </c>
      <c r="C298" s="343" t="str">
        <f>IF(B298&lt;=RAROC!$D$20*12,G297,"")</f>
        <v/>
      </c>
      <c r="D298" s="332">
        <f t="shared" si="19"/>
        <v>3.5714285714283771</v>
      </c>
      <c r="E298" s="341">
        <f t="shared" si="17"/>
        <v>1.5023833333333335E-3</v>
      </c>
      <c r="F298" s="331">
        <f t="shared" si="18"/>
        <v>0</v>
      </c>
      <c r="G298" s="364">
        <f t="shared" si="20"/>
        <v>0</v>
      </c>
      <c r="H298" s="292"/>
      <c r="J298" s="326"/>
      <c r="K298" s="326"/>
      <c r="L298" s="326"/>
      <c r="M298" s="326"/>
      <c r="N298" s="326"/>
      <c r="O298" s="326"/>
      <c r="P298" s="326"/>
      <c r="Q298" s="326"/>
      <c r="R298" s="326"/>
      <c r="S298" s="326"/>
      <c r="T298" s="326"/>
      <c r="U298" s="326"/>
      <c r="V298" s="326"/>
      <c r="W298" s="326"/>
      <c r="X298" s="326"/>
      <c r="Y298" s="326"/>
      <c r="Z298" s="326"/>
      <c r="AA298" s="326"/>
      <c r="AB298" s="326"/>
      <c r="AC298" s="326"/>
      <c r="AD298" s="326"/>
      <c r="AE298" s="326"/>
      <c r="AF298" s="326"/>
      <c r="AG298" s="326"/>
      <c r="AH298" s="326"/>
      <c r="AI298" s="326"/>
      <c r="AJ298" s="326"/>
      <c r="AK298" s="326"/>
      <c r="AL298" s="326"/>
      <c r="AM298" s="326"/>
      <c r="AN298" s="326"/>
      <c r="AO298" s="326"/>
      <c r="AP298" s="326"/>
      <c r="AQ298" s="326"/>
      <c r="AR298" s="326"/>
      <c r="AS298" s="326"/>
      <c r="AT298" s="326"/>
      <c r="AU298" s="326"/>
      <c r="AV298" s="326"/>
      <c r="AW298" s="326"/>
      <c r="AX298" s="326"/>
      <c r="AY298" s="326"/>
      <c r="AZ298" s="326"/>
      <c r="BA298" s="326"/>
      <c r="BB298" s="326"/>
      <c r="BC298" s="326"/>
      <c r="BD298" s="326"/>
      <c r="BE298" s="326"/>
      <c r="BF298" s="326"/>
      <c r="BG298" s="326"/>
      <c r="BH298" s="326"/>
      <c r="BI298" s="326"/>
      <c r="BJ298" s="326"/>
      <c r="BK298" s="326"/>
      <c r="BL298" s="326"/>
      <c r="BM298" s="326"/>
      <c r="BN298" s="326"/>
      <c r="BO298" s="326"/>
      <c r="BP298" s="326"/>
      <c r="BQ298" s="326"/>
      <c r="BR298" s="326"/>
      <c r="BS298" s="326"/>
      <c r="BT298" s="326"/>
      <c r="BU298" s="326"/>
      <c r="BV298" s="326"/>
      <c r="BW298" s="326"/>
      <c r="BX298" s="326"/>
      <c r="BY298" s="326"/>
      <c r="BZ298" s="326"/>
      <c r="CA298" s="326"/>
      <c r="CB298" s="326"/>
      <c r="CC298" s="326"/>
      <c r="CD298" s="326"/>
      <c r="CE298" s="326"/>
      <c r="CF298" s="326"/>
      <c r="CG298" s="326"/>
      <c r="CH298" s="326"/>
      <c r="CI298" s="326"/>
      <c r="CJ298" s="326"/>
      <c r="CK298" s="326"/>
      <c r="CL298" s="326"/>
      <c r="CM298" s="326"/>
      <c r="CN298" s="326"/>
      <c r="CO298" s="326"/>
      <c r="CP298" s="326"/>
      <c r="CQ298" s="326"/>
      <c r="CR298" s="326"/>
      <c r="CS298" s="326"/>
    </row>
    <row r="299" spans="2:97" s="289" customFormat="1" ht="51" customHeight="1">
      <c r="B299" s="363">
        <v>296</v>
      </c>
      <c r="C299" s="343" t="str">
        <f>IF(B299&lt;=RAROC!$D$20*12,G298,"")</f>
        <v/>
      </c>
      <c r="D299" s="332">
        <f t="shared" si="19"/>
        <v>3.5714285714283771</v>
      </c>
      <c r="E299" s="341">
        <f t="shared" si="17"/>
        <v>1.5023833333333335E-3</v>
      </c>
      <c r="F299" s="331">
        <f t="shared" si="18"/>
        <v>0</v>
      </c>
      <c r="G299" s="364">
        <f t="shared" si="20"/>
        <v>0</v>
      </c>
      <c r="H299" s="292"/>
      <c r="J299" s="326"/>
      <c r="K299" s="326"/>
      <c r="L299" s="326"/>
      <c r="M299" s="326"/>
      <c r="N299" s="326"/>
      <c r="O299" s="326"/>
      <c r="P299" s="326"/>
      <c r="Q299" s="326"/>
      <c r="R299" s="326"/>
      <c r="S299" s="326"/>
      <c r="T299" s="326"/>
      <c r="U299" s="326"/>
      <c r="V299" s="326"/>
      <c r="W299" s="326"/>
      <c r="X299" s="326"/>
      <c r="Y299" s="326"/>
      <c r="Z299" s="326"/>
      <c r="AA299" s="326"/>
      <c r="AB299" s="326"/>
      <c r="AC299" s="326"/>
      <c r="AD299" s="326"/>
      <c r="AE299" s="326"/>
      <c r="AF299" s="326"/>
      <c r="AG299" s="326"/>
      <c r="AH299" s="326"/>
      <c r="AI299" s="326"/>
      <c r="AJ299" s="326"/>
      <c r="AK299" s="326"/>
      <c r="AL299" s="326"/>
      <c r="AM299" s="326"/>
      <c r="AN299" s="326"/>
      <c r="AO299" s="326"/>
      <c r="AP299" s="326"/>
      <c r="AQ299" s="326"/>
      <c r="AR299" s="326"/>
      <c r="AS299" s="326"/>
      <c r="AT299" s="326"/>
      <c r="AU299" s="326"/>
      <c r="AV299" s="326"/>
      <c r="AW299" s="326"/>
      <c r="AX299" s="326"/>
      <c r="AY299" s="326"/>
      <c r="AZ299" s="326"/>
      <c r="BA299" s="326"/>
      <c r="BB299" s="326"/>
      <c r="BC299" s="326"/>
      <c r="BD299" s="326"/>
      <c r="BE299" s="326"/>
      <c r="BF299" s="326"/>
      <c r="BG299" s="326"/>
      <c r="BH299" s="326"/>
      <c r="BI299" s="326"/>
      <c r="BJ299" s="326"/>
      <c r="BK299" s="326"/>
      <c r="BL299" s="326"/>
      <c r="BM299" s="326"/>
      <c r="BN299" s="326"/>
      <c r="BO299" s="326"/>
      <c r="BP299" s="326"/>
      <c r="BQ299" s="326"/>
      <c r="BR299" s="326"/>
      <c r="BS299" s="326"/>
      <c r="BT299" s="326"/>
      <c r="BU299" s="326"/>
      <c r="BV299" s="326"/>
      <c r="BW299" s="326"/>
      <c r="BX299" s="326"/>
      <c r="BY299" s="326"/>
      <c r="BZ299" s="326"/>
      <c r="CA299" s="326"/>
      <c r="CB299" s="326"/>
      <c r="CC299" s="326"/>
      <c r="CD299" s="326"/>
      <c r="CE299" s="326"/>
      <c r="CF299" s="326"/>
      <c r="CG299" s="326"/>
      <c r="CH299" s="326"/>
      <c r="CI299" s="326"/>
      <c r="CJ299" s="326"/>
      <c r="CK299" s="326"/>
      <c r="CL299" s="326"/>
      <c r="CM299" s="326"/>
      <c r="CN299" s="326"/>
      <c r="CO299" s="326"/>
      <c r="CP299" s="326"/>
      <c r="CQ299" s="326"/>
      <c r="CR299" s="326"/>
      <c r="CS299" s="326"/>
    </row>
    <row r="300" spans="2:97" s="289" customFormat="1" ht="51" customHeight="1">
      <c r="B300" s="363">
        <v>297</v>
      </c>
      <c r="C300" s="343" t="str">
        <f>IF(B300&lt;=RAROC!$D$20*12,G299,"")</f>
        <v/>
      </c>
      <c r="D300" s="332">
        <f t="shared" si="19"/>
        <v>3.5714285714283771</v>
      </c>
      <c r="E300" s="341">
        <f t="shared" si="17"/>
        <v>1.5023833333333335E-3</v>
      </c>
      <c r="F300" s="331">
        <f t="shared" si="18"/>
        <v>0</v>
      </c>
      <c r="G300" s="364">
        <f t="shared" si="20"/>
        <v>0</v>
      </c>
      <c r="H300" s="292"/>
      <c r="J300" s="326"/>
      <c r="K300" s="326"/>
      <c r="L300" s="326"/>
      <c r="M300" s="326"/>
      <c r="N300" s="326"/>
      <c r="O300" s="326"/>
      <c r="P300" s="326"/>
      <c r="Q300" s="326"/>
      <c r="R300" s="326"/>
      <c r="S300" s="326"/>
      <c r="T300" s="326"/>
      <c r="U300" s="326"/>
      <c r="V300" s="326"/>
      <c r="W300" s="326"/>
      <c r="X300" s="326"/>
      <c r="Y300" s="326"/>
      <c r="Z300" s="326"/>
      <c r="AA300" s="326"/>
      <c r="AB300" s="326"/>
      <c r="AC300" s="326"/>
      <c r="AD300" s="326"/>
      <c r="AE300" s="326"/>
      <c r="AF300" s="326"/>
      <c r="AG300" s="326"/>
      <c r="AH300" s="326"/>
      <c r="AI300" s="326"/>
      <c r="AJ300" s="326"/>
      <c r="AK300" s="326"/>
      <c r="AL300" s="326"/>
      <c r="AM300" s="326"/>
      <c r="AN300" s="326"/>
      <c r="AO300" s="326"/>
      <c r="AP300" s="326"/>
      <c r="AQ300" s="326"/>
      <c r="AR300" s="326"/>
      <c r="AS300" s="326"/>
      <c r="AT300" s="326"/>
      <c r="AU300" s="326"/>
      <c r="AV300" s="326"/>
      <c r="AW300" s="326"/>
      <c r="AX300" s="326"/>
      <c r="AY300" s="326"/>
      <c r="AZ300" s="326"/>
      <c r="BA300" s="326"/>
      <c r="BB300" s="326"/>
      <c r="BC300" s="326"/>
      <c r="BD300" s="326"/>
      <c r="BE300" s="326"/>
      <c r="BF300" s="326"/>
      <c r="BG300" s="326"/>
      <c r="BH300" s="326"/>
      <c r="BI300" s="326"/>
      <c r="BJ300" s="326"/>
      <c r="BK300" s="326"/>
      <c r="BL300" s="326"/>
      <c r="BM300" s="326"/>
      <c r="BN300" s="326"/>
      <c r="BO300" s="326"/>
      <c r="BP300" s="326"/>
      <c r="BQ300" s="326"/>
      <c r="BR300" s="326"/>
      <c r="BS300" s="326"/>
      <c r="BT300" s="326"/>
      <c r="BU300" s="326"/>
      <c r="BV300" s="326"/>
      <c r="BW300" s="326"/>
      <c r="BX300" s="326"/>
      <c r="BY300" s="326"/>
      <c r="BZ300" s="326"/>
      <c r="CA300" s="326"/>
      <c r="CB300" s="326"/>
      <c r="CC300" s="326"/>
      <c r="CD300" s="326"/>
      <c r="CE300" s="326"/>
      <c r="CF300" s="326"/>
      <c r="CG300" s="326"/>
      <c r="CH300" s="326"/>
      <c r="CI300" s="326"/>
      <c r="CJ300" s="326"/>
      <c r="CK300" s="326"/>
      <c r="CL300" s="326"/>
      <c r="CM300" s="326"/>
      <c r="CN300" s="326"/>
      <c r="CO300" s="326"/>
      <c r="CP300" s="326"/>
      <c r="CQ300" s="326"/>
      <c r="CR300" s="326"/>
      <c r="CS300" s="326"/>
    </row>
    <row r="301" spans="2:97" s="289" customFormat="1" ht="51" customHeight="1">
      <c r="B301" s="363">
        <v>298</v>
      </c>
      <c r="C301" s="343" t="str">
        <f>IF(B301&lt;=RAROC!$D$20*12,G300,"")</f>
        <v/>
      </c>
      <c r="D301" s="332">
        <f t="shared" si="19"/>
        <v>3.5714285714283771</v>
      </c>
      <c r="E301" s="341">
        <f t="shared" si="17"/>
        <v>1.5023833333333335E-3</v>
      </c>
      <c r="F301" s="331">
        <f t="shared" si="18"/>
        <v>0</v>
      </c>
      <c r="G301" s="364">
        <f t="shared" si="20"/>
        <v>0</v>
      </c>
      <c r="H301" s="292"/>
      <c r="J301" s="326"/>
      <c r="K301" s="326"/>
      <c r="L301" s="326"/>
      <c r="M301" s="326"/>
      <c r="N301" s="326"/>
      <c r="O301" s="326"/>
      <c r="P301" s="326"/>
      <c r="Q301" s="326"/>
      <c r="R301" s="326"/>
      <c r="S301" s="326"/>
      <c r="T301" s="326"/>
      <c r="U301" s="326"/>
      <c r="V301" s="326"/>
      <c r="W301" s="326"/>
      <c r="X301" s="326"/>
      <c r="Y301" s="326"/>
      <c r="Z301" s="326"/>
      <c r="AA301" s="326"/>
      <c r="AB301" s="326"/>
      <c r="AC301" s="326"/>
      <c r="AD301" s="326"/>
      <c r="AE301" s="326"/>
      <c r="AF301" s="326"/>
      <c r="AG301" s="326"/>
      <c r="AH301" s="326"/>
      <c r="AI301" s="326"/>
      <c r="AJ301" s="326"/>
      <c r="AK301" s="326"/>
      <c r="AL301" s="326"/>
      <c r="AM301" s="326"/>
      <c r="AN301" s="326"/>
      <c r="AO301" s="326"/>
      <c r="AP301" s="326"/>
      <c r="AQ301" s="326"/>
      <c r="AR301" s="326"/>
      <c r="AS301" s="326"/>
      <c r="AT301" s="326"/>
      <c r="AU301" s="326"/>
      <c r="AV301" s="326"/>
      <c r="AW301" s="326"/>
      <c r="AX301" s="326"/>
      <c r="AY301" s="326"/>
      <c r="AZ301" s="326"/>
      <c r="BA301" s="326"/>
      <c r="BB301" s="326"/>
      <c r="BC301" s="326"/>
      <c r="BD301" s="326"/>
      <c r="BE301" s="326"/>
      <c r="BF301" s="326"/>
      <c r="BG301" s="326"/>
      <c r="BH301" s="326"/>
      <c r="BI301" s="326"/>
      <c r="BJ301" s="326"/>
      <c r="BK301" s="326"/>
      <c r="BL301" s="326"/>
      <c r="BM301" s="326"/>
      <c r="BN301" s="326"/>
      <c r="BO301" s="326"/>
      <c r="BP301" s="326"/>
      <c r="BQ301" s="326"/>
      <c r="BR301" s="326"/>
      <c r="BS301" s="326"/>
      <c r="BT301" s="326"/>
      <c r="BU301" s="326"/>
      <c r="BV301" s="326"/>
      <c r="BW301" s="326"/>
      <c r="BX301" s="326"/>
      <c r="BY301" s="326"/>
      <c r="BZ301" s="326"/>
      <c r="CA301" s="326"/>
      <c r="CB301" s="326"/>
      <c r="CC301" s="326"/>
      <c r="CD301" s="326"/>
      <c r="CE301" s="326"/>
      <c r="CF301" s="326"/>
      <c r="CG301" s="326"/>
      <c r="CH301" s="326"/>
      <c r="CI301" s="326"/>
      <c r="CJ301" s="326"/>
      <c r="CK301" s="326"/>
      <c r="CL301" s="326"/>
      <c r="CM301" s="326"/>
      <c r="CN301" s="326"/>
      <c r="CO301" s="326"/>
      <c r="CP301" s="326"/>
      <c r="CQ301" s="326"/>
      <c r="CR301" s="326"/>
      <c r="CS301" s="326"/>
    </row>
    <row r="302" spans="2:97" s="289" customFormat="1" ht="51" customHeight="1">
      <c r="B302" s="363">
        <v>299</v>
      </c>
      <c r="C302" s="343" t="str">
        <f>IF(B302&lt;=RAROC!$D$20*12,G301,"")</f>
        <v/>
      </c>
      <c r="D302" s="332">
        <f t="shared" si="19"/>
        <v>3.5714285714283771</v>
      </c>
      <c r="E302" s="341">
        <f t="shared" si="17"/>
        <v>1.5023833333333335E-3</v>
      </c>
      <c r="F302" s="331">
        <f t="shared" si="18"/>
        <v>0</v>
      </c>
      <c r="G302" s="364">
        <f t="shared" si="20"/>
        <v>0</v>
      </c>
      <c r="H302" s="292"/>
      <c r="J302" s="326"/>
      <c r="K302" s="326"/>
      <c r="L302" s="326"/>
      <c r="M302" s="326"/>
      <c r="N302" s="326"/>
      <c r="O302" s="326"/>
      <c r="P302" s="326"/>
      <c r="Q302" s="326"/>
      <c r="R302" s="326"/>
      <c r="S302" s="326"/>
      <c r="T302" s="326"/>
      <c r="U302" s="326"/>
      <c r="V302" s="326"/>
      <c r="W302" s="326"/>
      <c r="X302" s="326"/>
      <c r="Y302" s="326"/>
      <c r="Z302" s="326"/>
      <c r="AA302" s="326"/>
      <c r="AB302" s="326"/>
      <c r="AC302" s="326"/>
      <c r="AD302" s="326"/>
      <c r="AE302" s="326"/>
      <c r="AF302" s="326"/>
      <c r="AG302" s="326"/>
      <c r="AH302" s="326"/>
      <c r="AI302" s="326"/>
      <c r="AJ302" s="326"/>
      <c r="AK302" s="326"/>
      <c r="AL302" s="326"/>
      <c r="AM302" s="326"/>
      <c r="AN302" s="326"/>
      <c r="AO302" s="326"/>
      <c r="AP302" s="326"/>
      <c r="AQ302" s="326"/>
      <c r="AR302" s="326"/>
      <c r="AS302" s="326"/>
      <c r="AT302" s="326"/>
      <c r="AU302" s="326"/>
      <c r="AV302" s="326"/>
      <c r="AW302" s="326"/>
      <c r="AX302" s="326"/>
      <c r="AY302" s="326"/>
      <c r="AZ302" s="326"/>
      <c r="BA302" s="326"/>
      <c r="BB302" s="326"/>
      <c r="BC302" s="326"/>
      <c r="BD302" s="326"/>
      <c r="BE302" s="326"/>
      <c r="BF302" s="326"/>
      <c r="BG302" s="326"/>
      <c r="BH302" s="326"/>
      <c r="BI302" s="326"/>
      <c r="BJ302" s="326"/>
      <c r="BK302" s="326"/>
      <c r="BL302" s="326"/>
      <c r="BM302" s="326"/>
      <c r="BN302" s="326"/>
      <c r="BO302" s="326"/>
      <c r="BP302" s="326"/>
      <c r="BQ302" s="326"/>
      <c r="BR302" s="326"/>
      <c r="BS302" s="326"/>
      <c r="BT302" s="326"/>
      <c r="BU302" s="326"/>
      <c r="BV302" s="326"/>
      <c r="BW302" s="326"/>
      <c r="BX302" s="326"/>
      <c r="BY302" s="326"/>
      <c r="BZ302" s="326"/>
      <c r="CA302" s="326"/>
      <c r="CB302" s="326"/>
      <c r="CC302" s="326"/>
      <c r="CD302" s="326"/>
      <c r="CE302" s="326"/>
      <c r="CF302" s="326"/>
      <c r="CG302" s="326"/>
      <c r="CH302" s="326"/>
      <c r="CI302" s="326"/>
      <c r="CJ302" s="326"/>
      <c r="CK302" s="326"/>
      <c r="CL302" s="326"/>
      <c r="CM302" s="326"/>
      <c r="CN302" s="326"/>
      <c r="CO302" s="326"/>
      <c r="CP302" s="326"/>
      <c r="CQ302" s="326"/>
      <c r="CR302" s="326"/>
      <c r="CS302" s="326"/>
    </row>
    <row r="303" spans="2:97" s="325" customFormat="1" ht="51" customHeight="1">
      <c r="B303" s="365">
        <v>300</v>
      </c>
      <c r="C303" s="343" t="str">
        <f>IF(B303&lt;=RAROC!$D$20*12,G302,"")</f>
        <v/>
      </c>
      <c r="D303" s="332">
        <f t="shared" si="19"/>
        <v>3.5714285714283771</v>
      </c>
      <c r="E303" s="341">
        <f t="shared" si="17"/>
        <v>1.5023833333333335E-3</v>
      </c>
      <c r="F303" s="331">
        <f t="shared" si="18"/>
        <v>0</v>
      </c>
      <c r="G303" s="364">
        <f t="shared" si="20"/>
        <v>0</v>
      </c>
      <c r="H303" s="323"/>
      <c r="I303" s="324">
        <f>SUM(F292:F303)</f>
        <v>0</v>
      </c>
      <c r="J303" s="326"/>
      <c r="K303" s="326"/>
      <c r="L303" s="326"/>
      <c r="M303" s="326"/>
      <c r="N303" s="326"/>
      <c r="O303" s="326"/>
      <c r="P303" s="326"/>
      <c r="Q303" s="326"/>
      <c r="R303" s="326"/>
      <c r="S303" s="326"/>
      <c r="T303" s="326"/>
      <c r="U303" s="326"/>
      <c r="V303" s="326"/>
      <c r="W303" s="326"/>
      <c r="X303" s="326"/>
      <c r="Y303" s="326"/>
      <c r="Z303" s="326"/>
      <c r="AA303" s="326"/>
      <c r="AB303" s="326"/>
      <c r="AC303" s="326"/>
      <c r="AD303" s="326"/>
      <c r="AE303" s="326"/>
      <c r="AF303" s="326"/>
      <c r="AG303" s="326"/>
      <c r="AH303" s="326"/>
      <c r="AI303" s="326"/>
      <c r="AJ303" s="326"/>
      <c r="AK303" s="326"/>
      <c r="AL303" s="326"/>
      <c r="AM303" s="326"/>
      <c r="AN303" s="326"/>
      <c r="AO303" s="326"/>
      <c r="AP303" s="326"/>
      <c r="AQ303" s="326"/>
      <c r="AR303" s="326"/>
      <c r="AS303" s="326"/>
      <c r="AT303" s="326"/>
      <c r="AU303" s="326"/>
      <c r="AV303" s="326"/>
      <c r="AW303" s="326"/>
      <c r="AX303" s="326"/>
      <c r="AY303" s="326"/>
      <c r="AZ303" s="326"/>
      <c r="BA303" s="326"/>
      <c r="BB303" s="326"/>
      <c r="BC303" s="326"/>
      <c r="BD303" s="326"/>
      <c r="BE303" s="326"/>
      <c r="BF303" s="326"/>
      <c r="BG303" s="326"/>
      <c r="BH303" s="326"/>
      <c r="BI303" s="326"/>
      <c r="BJ303" s="326"/>
      <c r="BK303" s="326"/>
      <c r="BL303" s="326"/>
      <c r="BM303" s="326"/>
      <c r="BN303" s="326"/>
      <c r="BO303" s="326"/>
      <c r="BP303" s="326"/>
      <c r="BQ303" s="326"/>
      <c r="BR303" s="326"/>
      <c r="BS303" s="326"/>
      <c r="BT303" s="326"/>
      <c r="BU303" s="326"/>
      <c r="BV303" s="326"/>
      <c r="BW303" s="326"/>
      <c r="BX303" s="326"/>
      <c r="BY303" s="326"/>
      <c r="BZ303" s="326"/>
      <c r="CA303" s="326"/>
      <c r="CB303" s="326"/>
      <c r="CC303" s="326"/>
      <c r="CD303" s="326"/>
      <c r="CE303" s="326"/>
      <c r="CF303" s="326"/>
      <c r="CG303" s="326"/>
      <c r="CH303" s="326"/>
      <c r="CI303" s="326"/>
      <c r="CJ303" s="326"/>
      <c r="CK303" s="326"/>
      <c r="CL303" s="326"/>
      <c r="CM303" s="326"/>
      <c r="CN303" s="326"/>
      <c r="CO303" s="326"/>
      <c r="CP303" s="326"/>
      <c r="CQ303" s="326"/>
      <c r="CR303" s="326"/>
      <c r="CS303" s="326"/>
    </row>
    <row r="304" spans="2:97" s="289" customFormat="1" ht="51" customHeight="1">
      <c r="B304" s="363">
        <v>301</v>
      </c>
      <c r="C304" s="343" t="str">
        <f>IF(B304&lt;=RAROC!$D$20*12,G303,"")</f>
        <v/>
      </c>
      <c r="D304" s="332">
        <f t="shared" si="19"/>
        <v>3.5714285714283771</v>
      </c>
      <c r="E304" s="341">
        <f t="shared" si="17"/>
        <v>1.5023833333333335E-3</v>
      </c>
      <c r="F304" s="331">
        <f t="shared" si="18"/>
        <v>0</v>
      </c>
      <c r="G304" s="364">
        <f t="shared" si="20"/>
        <v>0</v>
      </c>
      <c r="H304" s="292"/>
      <c r="I304" s="293"/>
      <c r="J304" s="326"/>
      <c r="K304" s="326"/>
      <c r="L304" s="326"/>
      <c r="M304" s="326"/>
      <c r="N304" s="326"/>
      <c r="O304" s="326"/>
      <c r="P304" s="326"/>
      <c r="Q304" s="326"/>
      <c r="R304" s="326"/>
      <c r="S304" s="326"/>
      <c r="T304" s="326"/>
      <c r="U304" s="326"/>
      <c r="V304" s="326"/>
      <c r="W304" s="326"/>
      <c r="X304" s="326"/>
      <c r="Y304" s="326"/>
      <c r="Z304" s="326"/>
      <c r="AA304" s="326"/>
      <c r="AB304" s="326"/>
      <c r="AC304" s="326"/>
      <c r="AD304" s="326"/>
      <c r="AE304" s="326"/>
      <c r="AF304" s="326"/>
      <c r="AG304" s="326"/>
      <c r="AH304" s="326"/>
      <c r="AI304" s="326"/>
      <c r="AJ304" s="326"/>
      <c r="AK304" s="326"/>
      <c r="AL304" s="326"/>
      <c r="AM304" s="326"/>
      <c r="AN304" s="326"/>
      <c r="AO304" s="326"/>
      <c r="AP304" s="326"/>
      <c r="AQ304" s="326"/>
      <c r="AR304" s="326"/>
      <c r="AS304" s="326"/>
      <c r="AT304" s="326"/>
      <c r="AU304" s="326"/>
      <c r="AV304" s="326"/>
      <c r="AW304" s="326"/>
      <c r="AX304" s="326"/>
      <c r="AY304" s="326"/>
      <c r="AZ304" s="326"/>
      <c r="BA304" s="326"/>
      <c r="BB304" s="326"/>
      <c r="BC304" s="326"/>
      <c r="BD304" s="326"/>
      <c r="BE304" s="326"/>
      <c r="BF304" s="326"/>
      <c r="BG304" s="326"/>
      <c r="BH304" s="326"/>
      <c r="BI304" s="326"/>
      <c r="BJ304" s="326"/>
      <c r="BK304" s="326"/>
      <c r="BL304" s="326"/>
      <c r="BM304" s="326"/>
      <c r="BN304" s="326"/>
      <c r="BO304" s="326"/>
      <c r="BP304" s="326"/>
      <c r="BQ304" s="326"/>
      <c r="BR304" s="326"/>
      <c r="BS304" s="326"/>
      <c r="BT304" s="326"/>
      <c r="BU304" s="326"/>
      <c r="BV304" s="326"/>
      <c r="BW304" s="326"/>
      <c r="BX304" s="326"/>
      <c r="BY304" s="326"/>
      <c r="BZ304" s="326"/>
      <c r="CA304" s="326"/>
      <c r="CB304" s="326"/>
      <c r="CC304" s="326"/>
      <c r="CD304" s="326"/>
      <c r="CE304" s="326"/>
      <c r="CF304" s="326"/>
      <c r="CG304" s="326"/>
      <c r="CH304" s="326"/>
      <c r="CI304" s="326"/>
      <c r="CJ304" s="326"/>
      <c r="CK304" s="326"/>
      <c r="CL304" s="326"/>
      <c r="CM304" s="326"/>
      <c r="CN304" s="326"/>
      <c r="CO304" s="326"/>
      <c r="CP304" s="326"/>
      <c r="CQ304" s="326"/>
      <c r="CR304" s="326"/>
      <c r="CS304" s="326"/>
    </row>
    <row r="305" spans="2:97" s="289" customFormat="1" ht="51" customHeight="1">
      <c r="B305" s="363">
        <v>302</v>
      </c>
      <c r="C305" s="343" t="str">
        <f>IF(B305&lt;=RAROC!$D$20*12,G304,"")</f>
        <v/>
      </c>
      <c r="D305" s="332">
        <f t="shared" si="19"/>
        <v>3.5714285714283771</v>
      </c>
      <c r="E305" s="341">
        <f t="shared" si="17"/>
        <v>1.5023833333333335E-3</v>
      </c>
      <c r="F305" s="331">
        <f t="shared" si="18"/>
        <v>0</v>
      </c>
      <c r="G305" s="364">
        <f t="shared" si="20"/>
        <v>0</v>
      </c>
      <c r="H305" s="292"/>
      <c r="I305" s="293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  <c r="Y305" s="326"/>
      <c r="Z305" s="326"/>
      <c r="AA305" s="326"/>
      <c r="AB305" s="326"/>
      <c r="AC305" s="326"/>
      <c r="AD305" s="326"/>
      <c r="AE305" s="326"/>
      <c r="AF305" s="326"/>
      <c r="AG305" s="326"/>
      <c r="AH305" s="326"/>
      <c r="AI305" s="326"/>
      <c r="AJ305" s="326"/>
      <c r="AK305" s="326"/>
      <c r="AL305" s="326"/>
      <c r="AM305" s="326"/>
      <c r="AN305" s="326"/>
      <c r="AO305" s="326"/>
      <c r="AP305" s="326"/>
      <c r="AQ305" s="326"/>
      <c r="AR305" s="326"/>
      <c r="AS305" s="326"/>
      <c r="AT305" s="326"/>
      <c r="AU305" s="326"/>
      <c r="AV305" s="326"/>
      <c r="AW305" s="326"/>
      <c r="AX305" s="326"/>
      <c r="AY305" s="326"/>
      <c r="AZ305" s="326"/>
      <c r="BA305" s="326"/>
      <c r="BB305" s="326"/>
      <c r="BC305" s="326"/>
      <c r="BD305" s="326"/>
      <c r="BE305" s="326"/>
      <c r="BF305" s="326"/>
      <c r="BG305" s="326"/>
      <c r="BH305" s="326"/>
      <c r="BI305" s="326"/>
      <c r="BJ305" s="326"/>
      <c r="BK305" s="326"/>
      <c r="BL305" s="326"/>
      <c r="BM305" s="326"/>
      <c r="BN305" s="326"/>
      <c r="BO305" s="326"/>
      <c r="BP305" s="326"/>
      <c r="BQ305" s="326"/>
      <c r="BR305" s="326"/>
      <c r="BS305" s="326"/>
      <c r="BT305" s="326"/>
      <c r="BU305" s="326"/>
      <c r="BV305" s="326"/>
      <c r="BW305" s="326"/>
      <c r="BX305" s="326"/>
      <c r="BY305" s="326"/>
      <c r="BZ305" s="326"/>
      <c r="CA305" s="326"/>
      <c r="CB305" s="326"/>
      <c r="CC305" s="326"/>
      <c r="CD305" s="326"/>
      <c r="CE305" s="326"/>
      <c r="CF305" s="326"/>
      <c r="CG305" s="326"/>
      <c r="CH305" s="326"/>
      <c r="CI305" s="326"/>
      <c r="CJ305" s="326"/>
      <c r="CK305" s="326"/>
      <c r="CL305" s="326"/>
      <c r="CM305" s="326"/>
      <c r="CN305" s="326"/>
      <c r="CO305" s="326"/>
      <c r="CP305" s="326"/>
      <c r="CQ305" s="326"/>
      <c r="CR305" s="326"/>
      <c r="CS305" s="326"/>
    </row>
    <row r="306" spans="2:97" s="289" customFormat="1" ht="51" customHeight="1">
      <c r="B306" s="363">
        <v>303</v>
      </c>
      <c r="C306" s="343" t="str">
        <f>IF(B306&lt;=RAROC!$D$20*12,G305,"")</f>
        <v/>
      </c>
      <c r="D306" s="332">
        <f t="shared" si="19"/>
        <v>3.5714285714283771</v>
      </c>
      <c r="E306" s="341">
        <f t="shared" si="17"/>
        <v>1.5023833333333335E-3</v>
      </c>
      <c r="F306" s="331">
        <f t="shared" si="18"/>
        <v>0</v>
      </c>
      <c r="G306" s="364">
        <f t="shared" si="20"/>
        <v>0</v>
      </c>
      <c r="H306" s="292"/>
      <c r="I306" s="293"/>
      <c r="J306" s="326"/>
      <c r="K306" s="326"/>
      <c r="L306" s="326"/>
      <c r="M306" s="326"/>
      <c r="N306" s="326"/>
      <c r="O306" s="326"/>
      <c r="P306" s="326"/>
      <c r="Q306" s="326"/>
      <c r="R306" s="326"/>
      <c r="S306" s="326"/>
      <c r="T306" s="326"/>
      <c r="U306" s="326"/>
      <c r="V306" s="326"/>
      <c r="W306" s="326"/>
      <c r="X306" s="326"/>
      <c r="Y306" s="326"/>
      <c r="Z306" s="326"/>
      <c r="AA306" s="326"/>
      <c r="AB306" s="326"/>
      <c r="AC306" s="326"/>
      <c r="AD306" s="326"/>
      <c r="AE306" s="326"/>
      <c r="AF306" s="326"/>
      <c r="AG306" s="326"/>
      <c r="AH306" s="326"/>
      <c r="AI306" s="326"/>
      <c r="AJ306" s="326"/>
      <c r="AK306" s="326"/>
      <c r="AL306" s="326"/>
      <c r="AM306" s="326"/>
      <c r="AN306" s="326"/>
      <c r="AO306" s="326"/>
      <c r="AP306" s="326"/>
      <c r="AQ306" s="326"/>
      <c r="AR306" s="326"/>
      <c r="AS306" s="326"/>
      <c r="AT306" s="326"/>
      <c r="AU306" s="326"/>
      <c r="AV306" s="326"/>
      <c r="AW306" s="326"/>
      <c r="AX306" s="326"/>
      <c r="AY306" s="326"/>
      <c r="AZ306" s="326"/>
      <c r="BA306" s="326"/>
      <c r="BB306" s="326"/>
      <c r="BC306" s="326"/>
      <c r="BD306" s="326"/>
      <c r="BE306" s="326"/>
      <c r="BF306" s="326"/>
      <c r="BG306" s="326"/>
      <c r="BH306" s="326"/>
      <c r="BI306" s="326"/>
      <c r="BJ306" s="326"/>
      <c r="BK306" s="326"/>
      <c r="BL306" s="326"/>
      <c r="BM306" s="326"/>
      <c r="BN306" s="326"/>
      <c r="BO306" s="326"/>
      <c r="BP306" s="326"/>
      <c r="BQ306" s="326"/>
      <c r="BR306" s="326"/>
      <c r="BS306" s="326"/>
      <c r="BT306" s="326"/>
      <c r="BU306" s="326"/>
      <c r="BV306" s="326"/>
      <c r="BW306" s="326"/>
      <c r="BX306" s="326"/>
      <c r="BY306" s="326"/>
      <c r="BZ306" s="326"/>
      <c r="CA306" s="326"/>
      <c r="CB306" s="326"/>
      <c r="CC306" s="326"/>
      <c r="CD306" s="326"/>
      <c r="CE306" s="326"/>
      <c r="CF306" s="326"/>
      <c r="CG306" s="326"/>
      <c r="CH306" s="326"/>
      <c r="CI306" s="326"/>
      <c r="CJ306" s="326"/>
      <c r="CK306" s="326"/>
      <c r="CL306" s="326"/>
      <c r="CM306" s="326"/>
      <c r="CN306" s="326"/>
      <c r="CO306" s="326"/>
      <c r="CP306" s="326"/>
      <c r="CQ306" s="326"/>
      <c r="CR306" s="326"/>
      <c r="CS306" s="326"/>
    </row>
    <row r="307" spans="2:97" s="289" customFormat="1" ht="51" customHeight="1">
      <c r="B307" s="363">
        <v>304</v>
      </c>
      <c r="C307" s="343" t="str">
        <f>IF(B307&lt;=RAROC!$D$20*12,G306,"")</f>
        <v/>
      </c>
      <c r="D307" s="332">
        <f t="shared" si="19"/>
        <v>3.5714285714283771</v>
      </c>
      <c r="E307" s="341">
        <f t="shared" si="17"/>
        <v>1.5023833333333335E-3</v>
      </c>
      <c r="F307" s="331">
        <f t="shared" si="18"/>
        <v>0</v>
      </c>
      <c r="G307" s="364">
        <f t="shared" si="20"/>
        <v>0</v>
      </c>
      <c r="H307" s="292"/>
      <c r="I307" s="293"/>
      <c r="J307" s="326"/>
      <c r="K307" s="326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326"/>
      <c r="W307" s="326"/>
      <c r="X307" s="326"/>
      <c r="Y307" s="326"/>
      <c r="Z307" s="326"/>
      <c r="AA307" s="326"/>
      <c r="AB307" s="326"/>
      <c r="AC307" s="326"/>
      <c r="AD307" s="326"/>
      <c r="AE307" s="326"/>
      <c r="AF307" s="326"/>
      <c r="AG307" s="326"/>
      <c r="AH307" s="326"/>
      <c r="AI307" s="326"/>
      <c r="AJ307" s="326"/>
      <c r="AK307" s="326"/>
      <c r="AL307" s="326"/>
      <c r="AM307" s="326"/>
      <c r="AN307" s="326"/>
      <c r="AO307" s="326"/>
      <c r="AP307" s="326"/>
      <c r="AQ307" s="326"/>
      <c r="AR307" s="326"/>
      <c r="AS307" s="326"/>
      <c r="AT307" s="326"/>
      <c r="AU307" s="326"/>
      <c r="AV307" s="326"/>
      <c r="AW307" s="326"/>
      <c r="AX307" s="326"/>
      <c r="AY307" s="326"/>
      <c r="AZ307" s="326"/>
      <c r="BA307" s="326"/>
      <c r="BB307" s="326"/>
      <c r="BC307" s="326"/>
      <c r="BD307" s="326"/>
      <c r="BE307" s="326"/>
      <c r="BF307" s="326"/>
      <c r="BG307" s="326"/>
      <c r="BH307" s="326"/>
      <c r="BI307" s="326"/>
      <c r="BJ307" s="326"/>
      <c r="BK307" s="326"/>
      <c r="BL307" s="326"/>
      <c r="BM307" s="326"/>
      <c r="BN307" s="326"/>
      <c r="BO307" s="326"/>
      <c r="BP307" s="326"/>
      <c r="BQ307" s="326"/>
      <c r="BR307" s="326"/>
      <c r="BS307" s="326"/>
      <c r="BT307" s="326"/>
      <c r="BU307" s="326"/>
      <c r="BV307" s="326"/>
      <c r="BW307" s="326"/>
      <c r="BX307" s="326"/>
      <c r="BY307" s="326"/>
      <c r="BZ307" s="326"/>
      <c r="CA307" s="326"/>
      <c r="CB307" s="326"/>
      <c r="CC307" s="326"/>
      <c r="CD307" s="326"/>
      <c r="CE307" s="326"/>
      <c r="CF307" s="326"/>
      <c r="CG307" s="326"/>
      <c r="CH307" s="326"/>
      <c r="CI307" s="326"/>
      <c r="CJ307" s="326"/>
      <c r="CK307" s="326"/>
      <c r="CL307" s="326"/>
      <c r="CM307" s="326"/>
      <c r="CN307" s="326"/>
      <c r="CO307" s="326"/>
      <c r="CP307" s="326"/>
      <c r="CQ307" s="326"/>
      <c r="CR307" s="326"/>
      <c r="CS307" s="326"/>
    </row>
    <row r="308" spans="2:97" s="289" customFormat="1" ht="51" customHeight="1">
      <c r="B308" s="363">
        <v>305</v>
      </c>
      <c r="C308" s="343" t="str">
        <f>IF(B308&lt;=RAROC!$D$20*12,G307,"")</f>
        <v/>
      </c>
      <c r="D308" s="332">
        <f t="shared" si="19"/>
        <v>3.5714285714283771</v>
      </c>
      <c r="E308" s="341">
        <f t="shared" si="17"/>
        <v>1.5023833333333335E-3</v>
      </c>
      <c r="F308" s="331">
        <f t="shared" si="18"/>
        <v>0</v>
      </c>
      <c r="G308" s="364">
        <f t="shared" si="20"/>
        <v>0</v>
      </c>
      <c r="H308" s="292"/>
      <c r="I308" s="293"/>
      <c r="J308" s="326"/>
      <c r="K308" s="326"/>
      <c r="L308" s="326"/>
      <c r="M308" s="326"/>
      <c r="N308" s="326"/>
      <c r="O308" s="326"/>
      <c r="P308" s="326"/>
      <c r="Q308" s="326"/>
      <c r="R308" s="326"/>
      <c r="S308" s="326"/>
      <c r="T308" s="326"/>
      <c r="U308" s="326"/>
      <c r="V308" s="326"/>
      <c r="W308" s="326"/>
      <c r="X308" s="326"/>
      <c r="Y308" s="326"/>
      <c r="Z308" s="326"/>
      <c r="AA308" s="326"/>
      <c r="AB308" s="326"/>
      <c r="AC308" s="326"/>
      <c r="AD308" s="326"/>
      <c r="AE308" s="326"/>
      <c r="AF308" s="326"/>
      <c r="AG308" s="326"/>
      <c r="AH308" s="326"/>
      <c r="AI308" s="326"/>
      <c r="AJ308" s="326"/>
      <c r="AK308" s="326"/>
      <c r="AL308" s="326"/>
      <c r="AM308" s="326"/>
      <c r="AN308" s="326"/>
      <c r="AO308" s="326"/>
      <c r="AP308" s="326"/>
      <c r="AQ308" s="326"/>
      <c r="AR308" s="326"/>
      <c r="AS308" s="326"/>
      <c r="AT308" s="326"/>
      <c r="AU308" s="326"/>
      <c r="AV308" s="326"/>
      <c r="AW308" s="326"/>
      <c r="AX308" s="326"/>
      <c r="AY308" s="326"/>
      <c r="AZ308" s="326"/>
      <c r="BA308" s="326"/>
      <c r="BB308" s="326"/>
      <c r="BC308" s="326"/>
      <c r="BD308" s="326"/>
      <c r="BE308" s="326"/>
      <c r="BF308" s="326"/>
      <c r="BG308" s="326"/>
      <c r="BH308" s="326"/>
      <c r="BI308" s="326"/>
      <c r="BJ308" s="326"/>
      <c r="BK308" s="326"/>
      <c r="BL308" s="326"/>
      <c r="BM308" s="326"/>
      <c r="BN308" s="326"/>
      <c r="BO308" s="326"/>
      <c r="BP308" s="326"/>
      <c r="BQ308" s="326"/>
      <c r="BR308" s="326"/>
      <c r="BS308" s="326"/>
      <c r="BT308" s="326"/>
      <c r="BU308" s="326"/>
      <c r="BV308" s="326"/>
      <c r="BW308" s="326"/>
      <c r="BX308" s="326"/>
      <c r="BY308" s="326"/>
      <c r="BZ308" s="326"/>
      <c r="CA308" s="326"/>
      <c r="CB308" s="326"/>
      <c r="CC308" s="326"/>
      <c r="CD308" s="326"/>
      <c r="CE308" s="326"/>
      <c r="CF308" s="326"/>
      <c r="CG308" s="326"/>
      <c r="CH308" s="326"/>
      <c r="CI308" s="326"/>
      <c r="CJ308" s="326"/>
      <c r="CK308" s="326"/>
      <c r="CL308" s="326"/>
      <c r="CM308" s="326"/>
      <c r="CN308" s="326"/>
      <c r="CO308" s="326"/>
      <c r="CP308" s="326"/>
      <c r="CQ308" s="326"/>
      <c r="CR308" s="326"/>
      <c r="CS308" s="326"/>
    </row>
    <row r="309" spans="2:97" s="289" customFormat="1" ht="51" customHeight="1">
      <c r="B309" s="363">
        <v>306</v>
      </c>
      <c r="C309" s="343" t="str">
        <f>IF(B309&lt;=RAROC!$D$20*12,G308,"")</f>
        <v/>
      </c>
      <c r="D309" s="332">
        <f t="shared" si="19"/>
        <v>3.5714285714283771</v>
      </c>
      <c r="E309" s="341">
        <f t="shared" si="17"/>
        <v>1.5023833333333335E-3</v>
      </c>
      <c r="F309" s="331">
        <f t="shared" si="18"/>
        <v>0</v>
      </c>
      <c r="G309" s="364">
        <f t="shared" si="20"/>
        <v>0</v>
      </c>
      <c r="H309" s="292"/>
      <c r="I309" s="293"/>
      <c r="J309" s="326"/>
      <c r="K309" s="326"/>
      <c r="L309" s="326"/>
      <c r="M309" s="326"/>
      <c r="N309" s="326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  <c r="Y309" s="326"/>
      <c r="Z309" s="326"/>
      <c r="AA309" s="326"/>
      <c r="AB309" s="326"/>
      <c r="AC309" s="326"/>
      <c r="AD309" s="326"/>
      <c r="AE309" s="326"/>
      <c r="AF309" s="326"/>
      <c r="AG309" s="326"/>
      <c r="AH309" s="326"/>
      <c r="AI309" s="326"/>
      <c r="AJ309" s="326"/>
      <c r="AK309" s="326"/>
      <c r="AL309" s="326"/>
      <c r="AM309" s="326"/>
      <c r="AN309" s="326"/>
      <c r="AO309" s="326"/>
      <c r="AP309" s="326"/>
      <c r="AQ309" s="326"/>
      <c r="AR309" s="326"/>
      <c r="AS309" s="326"/>
      <c r="AT309" s="326"/>
      <c r="AU309" s="326"/>
      <c r="AV309" s="326"/>
      <c r="AW309" s="326"/>
      <c r="AX309" s="326"/>
      <c r="AY309" s="326"/>
      <c r="AZ309" s="326"/>
      <c r="BA309" s="326"/>
      <c r="BB309" s="326"/>
      <c r="BC309" s="326"/>
      <c r="BD309" s="326"/>
      <c r="BE309" s="326"/>
      <c r="BF309" s="326"/>
      <c r="BG309" s="326"/>
      <c r="BH309" s="326"/>
      <c r="BI309" s="326"/>
      <c r="BJ309" s="326"/>
      <c r="BK309" s="326"/>
      <c r="BL309" s="326"/>
      <c r="BM309" s="326"/>
      <c r="BN309" s="326"/>
      <c r="BO309" s="326"/>
      <c r="BP309" s="326"/>
      <c r="BQ309" s="326"/>
      <c r="BR309" s="326"/>
      <c r="BS309" s="326"/>
      <c r="BT309" s="326"/>
      <c r="BU309" s="326"/>
      <c r="BV309" s="326"/>
      <c r="BW309" s="326"/>
      <c r="BX309" s="326"/>
      <c r="BY309" s="326"/>
      <c r="BZ309" s="326"/>
      <c r="CA309" s="326"/>
      <c r="CB309" s="326"/>
      <c r="CC309" s="326"/>
      <c r="CD309" s="326"/>
      <c r="CE309" s="326"/>
      <c r="CF309" s="326"/>
      <c r="CG309" s="326"/>
      <c r="CH309" s="326"/>
      <c r="CI309" s="326"/>
      <c r="CJ309" s="326"/>
      <c r="CK309" s="326"/>
      <c r="CL309" s="326"/>
      <c r="CM309" s="326"/>
      <c r="CN309" s="326"/>
      <c r="CO309" s="326"/>
      <c r="CP309" s="326"/>
      <c r="CQ309" s="326"/>
      <c r="CR309" s="326"/>
      <c r="CS309" s="326"/>
    </row>
    <row r="310" spans="2:97" s="289" customFormat="1" ht="51" customHeight="1">
      <c r="B310" s="363">
        <v>307</v>
      </c>
      <c r="C310" s="343" t="str">
        <f>IF(B310&lt;=RAROC!$D$20*12,G309,"")</f>
        <v/>
      </c>
      <c r="D310" s="332">
        <f t="shared" si="19"/>
        <v>3.5714285714283771</v>
      </c>
      <c r="E310" s="341">
        <f t="shared" si="17"/>
        <v>1.5023833333333335E-3</v>
      </c>
      <c r="F310" s="331">
        <f t="shared" si="18"/>
        <v>0</v>
      </c>
      <c r="G310" s="364">
        <f t="shared" si="20"/>
        <v>0</v>
      </c>
      <c r="H310" s="292"/>
      <c r="I310" s="293"/>
      <c r="J310" s="326"/>
      <c r="K310" s="326"/>
      <c r="L310" s="326"/>
      <c r="M310" s="326"/>
      <c r="N310" s="326"/>
      <c r="O310" s="326"/>
      <c r="P310" s="326"/>
      <c r="Q310" s="326"/>
      <c r="R310" s="326"/>
      <c r="S310" s="326"/>
      <c r="T310" s="326"/>
      <c r="U310" s="326"/>
      <c r="V310" s="326"/>
      <c r="W310" s="326"/>
      <c r="X310" s="326"/>
      <c r="Y310" s="326"/>
      <c r="Z310" s="326"/>
      <c r="AA310" s="326"/>
      <c r="AB310" s="326"/>
      <c r="AC310" s="326"/>
      <c r="AD310" s="326"/>
      <c r="AE310" s="326"/>
      <c r="AF310" s="326"/>
      <c r="AG310" s="326"/>
      <c r="AH310" s="326"/>
      <c r="AI310" s="326"/>
      <c r="AJ310" s="326"/>
      <c r="AK310" s="326"/>
      <c r="AL310" s="326"/>
      <c r="AM310" s="326"/>
      <c r="AN310" s="326"/>
      <c r="AO310" s="326"/>
      <c r="AP310" s="326"/>
      <c r="AQ310" s="326"/>
      <c r="AR310" s="326"/>
      <c r="AS310" s="326"/>
      <c r="AT310" s="326"/>
      <c r="AU310" s="326"/>
      <c r="AV310" s="326"/>
      <c r="AW310" s="326"/>
      <c r="AX310" s="326"/>
      <c r="AY310" s="326"/>
      <c r="AZ310" s="326"/>
      <c r="BA310" s="326"/>
      <c r="BB310" s="326"/>
      <c r="BC310" s="326"/>
      <c r="BD310" s="326"/>
      <c r="BE310" s="326"/>
      <c r="BF310" s="326"/>
      <c r="BG310" s="326"/>
      <c r="BH310" s="326"/>
      <c r="BI310" s="326"/>
      <c r="BJ310" s="326"/>
      <c r="BK310" s="326"/>
      <c r="BL310" s="326"/>
      <c r="BM310" s="326"/>
      <c r="BN310" s="326"/>
      <c r="BO310" s="326"/>
      <c r="BP310" s="326"/>
      <c r="BQ310" s="326"/>
      <c r="BR310" s="326"/>
      <c r="BS310" s="326"/>
      <c r="BT310" s="326"/>
      <c r="BU310" s="326"/>
      <c r="BV310" s="326"/>
      <c r="BW310" s="326"/>
      <c r="BX310" s="326"/>
      <c r="BY310" s="326"/>
      <c r="BZ310" s="326"/>
      <c r="CA310" s="326"/>
      <c r="CB310" s="326"/>
      <c r="CC310" s="326"/>
      <c r="CD310" s="326"/>
      <c r="CE310" s="326"/>
      <c r="CF310" s="326"/>
      <c r="CG310" s="326"/>
      <c r="CH310" s="326"/>
      <c r="CI310" s="326"/>
      <c r="CJ310" s="326"/>
      <c r="CK310" s="326"/>
      <c r="CL310" s="326"/>
      <c r="CM310" s="326"/>
      <c r="CN310" s="326"/>
      <c r="CO310" s="326"/>
      <c r="CP310" s="326"/>
      <c r="CQ310" s="326"/>
      <c r="CR310" s="326"/>
      <c r="CS310" s="326"/>
    </row>
    <row r="311" spans="2:97" s="289" customFormat="1" ht="51" customHeight="1">
      <c r="B311" s="363">
        <v>308</v>
      </c>
      <c r="C311" s="343" t="str">
        <f>IF(B311&lt;=RAROC!$D$20*12,G310,"")</f>
        <v/>
      </c>
      <c r="D311" s="332">
        <f t="shared" si="19"/>
        <v>3.5714285714283771</v>
      </c>
      <c r="E311" s="341">
        <f t="shared" si="17"/>
        <v>1.5023833333333335E-3</v>
      </c>
      <c r="F311" s="331">
        <f t="shared" si="18"/>
        <v>0</v>
      </c>
      <c r="G311" s="364">
        <f t="shared" si="20"/>
        <v>0</v>
      </c>
      <c r="H311" s="292"/>
      <c r="I311" s="293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326"/>
      <c r="Z311" s="326"/>
      <c r="AA311" s="326"/>
      <c r="AB311" s="326"/>
      <c r="AC311" s="326"/>
      <c r="AD311" s="326"/>
      <c r="AE311" s="326"/>
      <c r="AF311" s="326"/>
      <c r="AG311" s="326"/>
      <c r="AH311" s="326"/>
      <c r="AI311" s="326"/>
      <c r="AJ311" s="326"/>
      <c r="AK311" s="326"/>
      <c r="AL311" s="326"/>
      <c r="AM311" s="326"/>
      <c r="AN311" s="326"/>
      <c r="AO311" s="326"/>
      <c r="AP311" s="326"/>
      <c r="AQ311" s="326"/>
      <c r="AR311" s="326"/>
      <c r="AS311" s="326"/>
      <c r="AT311" s="326"/>
      <c r="AU311" s="326"/>
      <c r="AV311" s="326"/>
      <c r="AW311" s="326"/>
      <c r="AX311" s="326"/>
      <c r="AY311" s="326"/>
      <c r="AZ311" s="326"/>
      <c r="BA311" s="326"/>
      <c r="BB311" s="326"/>
      <c r="BC311" s="326"/>
      <c r="BD311" s="326"/>
      <c r="BE311" s="326"/>
      <c r="BF311" s="326"/>
      <c r="BG311" s="326"/>
      <c r="BH311" s="326"/>
      <c r="BI311" s="326"/>
      <c r="BJ311" s="326"/>
      <c r="BK311" s="326"/>
      <c r="BL311" s="326"/>
      <c r="BM311" s="326"/>
      <c r="BN311" s="326"/>
      <c r="BO311" s="326"/>
      <c r="BP311" s="326"/>
      <c r="BQ311" s="326"/>
      <c r="BR311" s="326"/>
      <c r="BS311" s="326"/>
      <c r="BT311" s="326"/>
      <c r="BU311" s="326"/>
      <c r="BV311" s="326"/>
      <c r="BW311" s="326"/>
      <c r="BX311" s="326"/>
      <c r="BY311" s="326"/>
      <c r="BZ311" s="326"/>
      <c r="CA311" s="326"/>
      <c r="CB311" s="326"/>
      <c r="CC311" s="326"/>
      <c r="CD311" s="326"/>
      <c r="CE311" s="326"/>
      <c r="CF311" s="326"/>
      <c r="CG311" s="326"/>
      <c r="CH311" s="326"/>
      <c r="CI311" s="326"/>
      <c r="CJ311" s="326"/>
      <c r="CK311" s="326"/>
      <c r="CL311" s="326"/>
      <c r="CM311" s="326"/>
      <c r="CN311" s="326"/>
      <c r="CO311" s="326"/>
      <c r="CP311" s="326"/>
      <c r="CQ311" s="326"/>
      <c r="CR311" s="326"/>
      <c r="CS311" s="326"/>
    </row>
    <row r="312" spans="2:97" s="289" customFormat="1" ht="51" customHeight="1">
      <c r="B312" s="363">
        <v>309</v>
      </c>
      <c r="C312" s="343" t="str">
        <f>IF(B312&lt;=RAROC!$D$20*12,G311,"")</f>
        <v/>
      </c>
      <c r="D312" s="332">
        <f t="shared" si="19"/>
        <v>3.5714285714283771</v>
      </c>
      <c r="E312" s="341">
        <f t="shared" si="17"/>
        <v>1.5023833333333335E-3</v>
      </c>
      <c r="F312" s="331">
        <f t="shared" si="18"/>
        <v>0</v>
      </c>
      <c r="G312" s="364">
        <f t="shared" si="20"/>
        <v>0</v>
      </c>
      <c r="H312" s="292"/>
      <c r="I312" s="293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X312" s="326"/>
      <c r="Y312" s="326"/>
      <c r="Z312" s="326"/>
      <c r="AA312" s="326"/>
      <c r="AB312" s="326"/>
      <c r="AC312" s="326"/>
      <c r="AD312" s="326"/>
      <c r="AE312" s="326"/>
      <c r="AF312" s="326"/>
      <c r="AG312" s="326"/>
      <c r="AH312" s="326"/>
      <c r="AI312" s="326"/>
      <c r="AJ312" s="326"/>
      <c r="AK312" s="326"/>
      <c r="AL312" s="326"/>
      <c r="AM312" s="326"/>
      <c r="AN312" s="326"/>
      <c r="AO312" s="326"/>
      <c r="AP312" s="326"/>
      <c r="AQ312" s="326"/>
      <c r="AR312" s="326"/>
      <c r="AS312" s="326"/>
      <c r="AT312" s="326"/>
      <c r="AU312" s="326"/>
      <c r="AV312" s="326"/>
      <c r="AW312" s="326"/>
      <c r="AX312" s="326"/>
      <c r="AY312" s="326"/>
      <c r="AZ312" s="326"/>
      <c r="BA312" s="326"/>
      <c r="BB312" s="326"/>
      <c r="BC312" s="326"/>
      <c r="BD312" s="326"/>
      <c r="BE312" s="326"/>
      <c r="BF312" s="326"/>
      <c r="BG312" s="326"/>
      <c r="BH312" s="326"/>
      <c r="BI312" s="326"/>
      <c r="BJ312" s="326"/>
      <c r="BK312" s="326"/>
      <c r="BL312" s="326"/>
      <c r="BM312" s="326"/>
      <c r="BN312" s="326"/>
      <c r="BO312" s="326"/>
      <c r="BP312" s="326"/>
      <c r="BQ312" s="326"/>
      <c r="BR312" s="326"/>
      <c r="BS312" s="326"/>
      <c r="BT312" s="326"/>
      <c r="BU312" s="326"/>
      <c r="BV312" s="326"/>
      <c r="BW312" s="326"/>
      <c r="BX312" s="326"/>
      <c r="BY312" s="326"/>
      <c r="BZ312" s="326"/>
      <c r="CA312" s="326"/>
      <c r="CB312" s="326"/>
      <c r="CC312" s="326"/>
      <c r="CD312" s="326"/>
      <c r="CE312" s="326"/>
      <c r="CF312" s="326"/>
      <c r="CG312" s="326"/>
      <c r="CH312" s="326"/>
      <c r="CI312" s="326"/>
      <c r="CJ312" s="326"/>
      <c r="CK312" s="326"/>
      <c r="CL312" s="326"/>
      <c r="CM312" s="326"/>
      <c r="CN312" s="326"/>
      <c r="CO312" s="326"/>
      <c r="CP312" s="326"/>
      <c r="CQ312" s="326"/>
      <c r="CR312" s="326"/>
      <c r="CS312" s="326"/>
    </row>
    <row r="313" spans="2:97" s="289" customFormat="1" ht="51" customHeight="1">
      <c r="B313" s="363">
        <v>310</v>
      </c>
      <c r="C313" s="343" t="str">
        <f>IF(B313&lt;=RAROC!$D$20*12,G312,"")</f>
        <v/>
      </c>
      <c r="D313" s="332">
        <f t="shared" si="19"/>
        <v>3.5714285714283771</v>
      </c>
      <c r="E313" s="341">
        <f t="shared" si="17"/>
        <v>1.5023833333333335E-3</v>
      </c>
      <c r="F313" s="331">
        <f t="shared" si="18"/>
        <v>0</v>
      </c>
      <c r="G313" s="364">
        <f t="shared" si="20"/>
        <v>0</v>
      </c>
      <c r="H313" s="292"/>
      <c r="I313" s="293"/>
      <c r="J313" s="326"/>
      <c r="K313" s="326"/>
      <c r="L313" s="326"/>
      <c r="M313" s="326"/>
      <c r="N313" s="326"/>
      <c r="O313" s="326"/>
      <c r="P313" s="326"/>
      <c r="Q313" s="326"/>
      <c r="R313" s="326"/>
      <c r="S313" s="326"/>
      <c r="T313" s="326"/>
      <c r="U313" s="326"/>
      <c r="V313" s="326"/>
      <c r="W313" s="326"/>
      <c r="X313" s="326"/>
      <c r="Y313" s="326"/>
      <c r="Z313" s="326"/>
      <c r="AA313" s="326"/>
      <c r="AB313" s="326"/>
      <c r="AC313" s="326"/>
      <c r="AD313" s="326"/>
      <c r="AE313" s="326"/>
      <c r="AF313" s="326"/>
      <c r="AG313" s="326"/>
      <c r="AH313" s="326"/>
      <c r="AI313" s="326"/>
      <c r="AJ313" s="326"/>
      <c r="AK313" s="326"/>
      <c r="AL313" s="326"/>
      <c r="AM313" s="326"/>
      <c r="AN313" s="326"/>
      <c r="AO313" s="326"/>
      <c r="AP313" s="326"/>
      <c r="AQ313" s="326"/>
      <c r="AR313" s="326"/>
      <c r="AS313" s="326"/>
      <c r="AT313" s="326"/>
      <c r="AU313" s="326"/>
      <c r="AV313" s="326"/>
      <c r="AW313" s="326"/>
      <c r="AX313" s="326"/>
      <c r="AY313" s="326"/>
      <c r="AZ313" s="326"/>
      <c r="BA313" s="326"/>
      <c r="BB313" s="326"/>
      <c r="BC313" s="326"/>
      <c r="BD313" s="326"/>
      <c r="BE313" s="326"/>
      <c r="BF313" s="326"/>
      <c r="BG313" s="326"/>
      <c r="BH313" s="326"/>
      <c r="BI313" s="326"/>
      <c r="BJ313" s="326"/>
      <c r="BK313" s="326"/>
      <c r="BL313" s="326"/>
      <c r="BM313" s="326"/>
      <c r="BN313" s="326"/>
      <c r="BO313" s="326"/>
      <c r="BP313" s="326"/>
      <c r="BQ313" s="326"/>
      <c r="BR313" s="326"/>
      <c r="BS313" s="326"/>
      <c r="BT313" s="326"/>
      <c r="BU313" s="326"/>
      <c r="BV313" s="326"/>
      <c r="BW313" s="326"/>
      <c r="BX313" s="326"/>
      <c r="BY313" s="326"/>
      <c r="BZ313" s="326"/>
      <c r="CA313" s="326"/>
      <c r="CB313" s="326"/>
      <c r="CC313" s="326"/>
      <c r="CD313" s="326"/>
      <c r="CE313" s="326"/>
      <c r="CF313" s="326"/>
      <c r="CG313" s="326"/>
      <c r="CH313" s="326"/>
      <c r="CI313" s="326"/>
      <c r="CJ313" s="326"/>
      <c r="CK313" s="326"/>
      <c r="CL313" s="326"/>
      <c r="CM313" s="326"/>
      <c r="CN313" s="326"/>
      <c r="CO313" s="326"/>
      <c r="CP313" s="326"/>
      <c r="CQ313" s="326"/>
      <c r="CR313" s="326"/>
      <c r="CS313" s="326"/>
    </row>
    <row r="314" spans="2:97" s="289" customFormat="1" ht="51" customHeight="1">
      <c r="B314" s="363">
        <v>311</v>
      </c>
      <c r="C314" s="343" t="str">
        <f>IF(B314&lt;=RAROC!$D$20*12,G313,"")</f>
        <v/>
      </c>
      <c r="D314" s="332">
        <f t="shared" si="19"/>
        <v>3.5714285714283771</v>
      </c>
      <c r="E314" s="341">
        <f t="shared" si="17"/>
        <v>1.5023833333333335E-3</v>
      </c>
      <c r="F314" s="331">
        <f t="shared" si="18"/>
        <v>0</v>
      </c>
      <c r="G314" s="364">
        <f t="shared" si="20"/>
        <v>0</v>
      </c>
      <c r="H314" s="292"/>
      <c r="I314" s="293"/>
      <c r="J314" s="326"/>
      <c r="K314" s="326"/>
      <c r="L314" s="326"/>
      <c r="M314" s="326"/>
      <c r="N314" s="326"/>
      <c r="O314" s="326"/>
      <c r="P314" s="326"/>
      <c r="Q314" s="326"/>
      <c r="R314" s="326"/>
      <c r="S314" s="326"/>
      <c r="T314" s="326"/>
      <c r="U314" s="326"/>
      <c r="V314" s="326"/>
      <c r="W314" s="326"/>
      <c r="X314" s="326"/>
      <c r="Y314" s="326"/>
      <c r="Z314" s="326"/>
      <c r="AA314" s="326"/>
      <c r="AB314" s="326"/>
      <c r="AC314" s="326"/>
      <c r="AD314" s="326"/>
      <c r="AE314" s="326"/>
      <c r="AF314" s="326"/>
      <c r="AG314" s="326"/>
      <c r="AH314" s="326"/>
      <c r="AI314" s="326"/>
      <c r="AJ314" s="326"/>
      <c r="AK314" s="326"/>
      <c r="AL314" s="326"/>
      <c r="AM314" s="326"/>
      <c r="AN314" s="326"/>
      <c r="AO314" s="326"/>
      <c r="AP314" s="326"/>
      <c r="AQ314" s="326"/>
      <c r="AR314" s="326"/>
      <c r="AS314" s="326"/>
      <c r="AT314" s="326"/>
      <c r="AU314" s="326"/>
      <c r="AV314" s="326"/>
      <c r="AW314" s="326"/>
      <c r="AX314" s="326"/>
      <c r="AY314" s="326"/>
      <c r="AZ314" s="326"/>
      <c r="BA314" s="326"/>
      <c r="BB314" s="326"/>
      <c r="BC314" s="326"/>
      <c r="BD314" s="326"/>
      <c r="BE314" s="326"/>
      <c r="BF314" s="326"/>
      <c r="BG314" s="326"/>
      <c r="BH314" s="326"/>
      <c r="BI314" s="326"/>
      <c r="BJ314" s="326"/>
      <c r="BK314" s="326"/>
      <c r="BL314" s="326"/>
      <c r="BM314" s="326"/>
      <c r="BN314" s="326"/>
      <c r="BO314" s="326"/>
      <c r="BP314" s="326"/>
      <c r="BQ314" s="326"/>
      <c r="BR314" s="326"/>
      <c r="BS314" s="326"/>
      <c r="BT314" s="326"/>
      <c r="BU314" s="326"/>
      <c r="BV314" s="326"/>
      <c r="BW314" s="326"/>
      <c r="BX314" s="326"/>
      <c r="BY314" s="326"/>
      <c r="BZ314" s="326"/>
      <c r="CA314" s="326"/>
      <c r="CB314" s="326"/>
      <c r="CC314" s="326"/>
      <c r="CD314" s="326"/>
      <c r="CE314" s="326"/>
      <c r="CF314" s="326"/>
      <c r="CG314" s="326"/>
      <c r="CH314" s="326"/>
      <c r="CI314" s="326"/>
      <c r="CJ314" s="326"/>
      <c r="CK314" s="326"/>
      <c r="CL314" s="326"/>
      <c r="CM314" s="326"/>
      <c r="CN314" s="326"/>
      <c r="CO314" s="326"/>
      <c r="CP314" s="326"/>
      <c r="CQ314" s="326"/>
      <c r="CR314" s="326"/>
      <c r="CS314" s="326"/>
    </row>
    <row r="315" spans="2:97" s="325" customFormat="1" ht="51" customHeight="1">
      <c r="B315" s="365">
        <v>312</v>
      </c>
      <c r="C315" s="343" t="str">
        <f>IF(B315&lt;=RAROC!$D$20*12,G314,"")</f>
        <v/>
      </c>
      <c r="D315" s="332">
        <f t="shared" si="19"/>
        <v>3.5714285714283771</v>
      </c>
      <c r="E315" s="341">
        <f t="shared" si="17"/>
        <v>1.5023833333333335E-3</v>
      </c>
      <c r="F315" s="331">
        <f t="shared" si="18"/>
        <v>0</v>
      </c>
      <c r="G315" s="364">
        <f t="shared" si="20"/>
        <v>0</v>
      </c>
      <c r="H315" s="323"/>
      <c r="I315" s="324">
        <f>SUM(F304:F315)</f>
        <v>0</v>
      </c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326"/>
      <c r="Y315" s="326"/>
      <c r="Z315" s="326"/>
      <c r="AA315" s="326"/>
      <c r="AB315" s="326"/>
      <c r="AC315" s="326"/>
      <c r="AD315" s="326"/>
      <c r="AE315" s="326"/>
      <c r="AF315" s="326"/>
      <c r="AG315" s="326"/>
      <c r="AH315" s="326"/>
      <c r="AI315" s="326"/>
      <c r="AJ315" s="326"/>
      <c r="AK315" s="326"/>
      <c r="AL315" s="326"/>
      <c r="AM315" s="326"/>
      <c r="AN315" s="326"/>
      <c r="AO315" s="326"/>
      <c r="AP315" s="326"/>
      <c r="AQ315" s="326"/>
      <c r="AR315" s="326"/>
      <c r="AS315" s="326"/>
      <c r="AT315" s="326"/>
      <c r="AU315" s="326"/>
      <c r="AV315" s="326"/>
      <c r="AW315" s="326"/>
      <c r="AX315" s="326"/>
      <c r="AY315" s="326"/>
      <c r="AZ315" s="326"/>
      <c r="BA315" s="326"/>
      <c r="BB315" s="326"/>
      <c r="BC315" s="326"/>
      <c r="BD315" s="326"/>
      <c r="BE315" s="326"/>
      <c r="BF315" s="326"/>
      <c r="BG315" s="326"/>
      <c r="BH315" s="326"/>
      <c r="BI315" s="326"/>
      <c r="BJ315" s="326"/>
      <c r="BK315" s="326"/>
      <c r="BL315" s="326"/>
      <c r="BM315" s="326"/>
      <c r="BN315" s="326"/>
      <c r="BO315" s="326"/>
      <c r="BP315" s="326"/>
      <c r="BQ315" s="326"/>
      <c r="BR315" s="326"/>
      <c r="BS315" s="326"/>
      <c r="BT315" s="326"/>
      <c r="BU315" s="326"/>
      <c r="BV315" s="326"/>
      <c r="BW315" s="326"/>
      <c r="BX315" s="326"/>
      <c r="BY315" s="326"/>
      <c r="BZ315" s="326"/>
      <c r="CA315" s="326"/>
      <c r="CB315" s="326"/>
      <c r="CC315" s="326"/>
      <c r="CD315" s="326"/>
      <c r="CE315" s="326"/>
      <c r="CF315" s="326"/>
      <c r="CG315" s="326"/>
      <c r="CH315" s="326"/>
      <c r="CI315" s="326"/>
      <c r="CJ315" s="326"/>
      <c r="CK315" s="326"/>
      <c r="CL315" s="326"/>
      <c r="CM315" s="326"/>
      <c r="CN315" s="326"/>
      <c r="CO315" s="326"/>
      <c r="CP315" s="326"/>
      <c r="CQ315" s="326"/>
      <c r="CR315" s="326"/>
      <c r="CS315" s="326"/>
    </row>
    <row r="316" spans="2:97" s="289" customFormat="1" ht="51" customHeight="1">
      <c r="B316" s="363">
        <v>313</v>
      </c>
      <c r="C316" s="343" t="str">
        <f>IF(B316&lt;=RAROC!$D$20*12,G315,"")</f>
        <v/>
      </c>
      <c r="D316" s="332">
        <f t="shared" si="19"/>
        <v>3.5714285714283771</v>
      </c>
      <c r="E316" s="341">
        <f t="shared" si="17"/>
        <v>1.5023833333333335E-3</v>
      </c>
      <c r="F316" s="331">
        <f t="shared" si="18"/>
        <v>0</v>
      </c>
      <c r="G316" s="364">
        <f t="shared" si="20"/>
        <v>0</v>
      </c>
      <c r="H316" s="292"/>
      <c r="I316" s="293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  <c r="Y316" s="326"/>
      <c r="Z316" s="326"/>
      <c r="AA316" s="326"/>
      <c r="AB316" s="326"/>
      <c r="AC316" s="326"/>
      <c r="AD316" s="326"/>
      <c r="AE316" s="326"/>
      <c r="AF316" s="326"/>
      <c r="AG316" s="326"/>
      <c r="AH316" s="326"/>
      <c r="AI316" s="326"/>
      <c r="AJ316" s="326"/>
      <c r="AK316" s="326"/>
      <c r="AL316" s="326"/>
      <c r="AM316" s="326"/>
      <c r="AN316" s="326"/>
      <c r="AO316" s="326"/>
      <c r="AP316" s="326"/>
      <c r="AQ316" s="326"/>
      <c r="AR316" s="326"/>
      <c r="AS316" s="326"/>
      <c r="AT316" s="326"/>
      <c r="AU316" s="326"/>
      <c r="AV316" s="326"/>
      <c r="AW316" s="326"/>
      <c r="AX316" s="326"/>
      <c r="AY316" s="326"/>
      <c r="AZ316" s="326"/>
      <c r="BA316" s="326"/>
      <c r="BB316" s="326"/>
      <c r="BC316" s="326"/>
      <c r="BD316" s="326"/>
      <c r="BE316" s="326"/>
      <c r="BF316" s="326"/>
      <c r="BG316" s="326"/>
      <c r="BH316" s="326"/>
      <c r="BI316" s="326"/>
      <c r="BJ316" s="326"/>
      <c r="BK316" s="326"/>
      <c r="BL316" s="326"/>
      <c r="BM316" s="326"/>
      <c r="BN316" s="326"/>
      <c r="BO316" s="326"/>
      <c r="BP316" s="326"/>
      <c r="BQ316" s="326"/>
      <c r="BR316" s="326"/>
      <c r="BS316" s="326"/>
      <c r="BT316" s="326"/>
      <c r="BU316" s="326"/>
      <c r="BV316" s="326"/>
      <c r="BW316" s="326"/>
      <c r="BX316" s="326"/>
      <c r="BY316" s="326"/>
      <c r="BZ316" s="326"/>
      <c r="CA316" s="326"/>
      <c r="CB316" s="326"/>
      <c r="CC316" s="326"/>
      <c r="CD316" s="326"/>
      <c r="CE316" s="326"/>
      <c r="CF316" s="326"/>
      <c r="CG316" s="326"/>
      <c r="CH316" s="326"/>
      <c r="CI316" s="326"/>
      <c r="CJ316" s="326"/>
      <c r="CK316" s="326"/>
      <c r="CL316" s="326"/>
      <c r="CM316" s="326"/>
      <c r="CN316" s="326"/>
      <c r="CO316" s="326"/>
      <c r="CP316" s="326"/>
      <c r="CQ316" s="326"/>
      <c r="CR316" s="326"/>
      <c r="CS316" s="326"/>
    </row>
    <row r="317" spans="2:97" s="289" customFormat="1" ht="51" customHeight="1">
      <c r="B317" s="363">
        <v>314</v>
      </c>
      <c r="C317" s="343" t="str">
        <f>IF(B317&lt;=RAROC!$D$20*12,G316,"")</f>
        <v/>
      </c>
      <c r="D317" s="332">
        <f t="shared" si="19"/>
        <v>3.5714285714283771</v>
      </c>
      <c r="E317" s="341">
        <f t="shared" si="17"/>
        <v>1.5023833333333335E-3</v>
      </c>
      <c r="F317" s="331">
        <f t="shared" si="18"/>
        <v>0</v>
      </c>
      <c r="G317" s="364">
        <f t="shared" si="20"/>
        <v>0</v>
      </c>
      <c r="H317" s="292"/>
      <c r="I317" s="293"/>
      <c r="J317" s="326"/>
      <c r="K317" s="326"/>
      <c r="L317" s="326"/>
      <c r="M317" s="326"/>
      <c r="N317" s="326"/>
      <c r="O317" s="326"/>
      <c r="P317" s="326"/>
      <c r="Q317" s="326"/>
      <c r="R317" s="326"/>
      <c r="S317" s="326"/>
      <c r="T317" s="326"/>
      <c r="U317" s="326"/>
      <c r="V317" s="326"/>
      <c r="W317" s="326"/>
      <c r="X317" s="326"/>
      <c r="Y317" s="326"/>
      <c r="Z317" s="326"/>
      <c r="AA317" s="326"/>
      <c r="AB317" s="326"/>
      <c r="AC317" s="326"/>
      <c r="AD317" s="326"/>
      <c r="AE317" s="326"/>
      <c r="AF317" s="326"/>
      <c r="AG317" s="326"/>
      <c r="AH317" s="326"/>
      <c r="AI317" s="326"/>
      <c r="AJ317" s="326"/>
      <c r="AK317" s="326"/>
      <c r="AL317" s="326"/>
      <c r="AM317" s="326"/>
      <c r="AN317" s="326"/>
      <c r="AO317" s="326"/>
      <c r="AP317" s="326"/>
      <c r="AQ317" s="326"/>
      <c r="AR317" s="326"/>
      <c r="AS317" s="326"/>
      <c r="AT317" s="326"/>
      <c r="AU317" s="326"/>
      <c r="AV317" s="326"/>
      <c r="AW317" s="326"/>
      <c r="AX317" s="326"/>
      <c r="AY317" s="326"/>
      <c r="AZ317" s="326"/>
      <c r="BA317" s="326"/>
      <c r="BB317" s="326"/>
      <c r="BC317" s="326"/>
      <c r="BD317" s="326"/>
      <c r="BE317" s="326"/>
      <c r="BF317" s="326"/>
      <c r="BG317" s="326"/>
      <c r="BH317" s="326"/>
      <c r="BI317" s="326"/>
      <c r="BJ317" s="326"/>
      <c r="BK317" s="326"/>
      <c r="BL317" s="326"/>
      <c r="BM317" s="326"/>
      <c r="BN317" s="326"/>
      <c r="BO317" s="326"/>
      <c r="BP317" s="326"/>
      <c r="BQ317" s="326"/>
      <c r="BR317" s="326"/>
      <c r="BS317" s="326"/>
      <c r="BT317" s="326"/>
      <c r="BU317" s="326"/>
      <c r="BV317" s="326"/>
      <c r="BW317" s="326"/>
      <c r="BX317" s="326"/>
      <c r="BY317" s="326"/>
      <c r="BZ317" s="326"/>
      <c r="CA317" s="326"/>
      <c r="CB317" s="326"/>
      <c r="CC317" s="326"/>
      <c r="CD317" s="326"/>
      <c r="CE317" s="326"/>
      <c r="CF317" s="326"/>
      <c r="CG317" s="326"/>
      <c r="CH317" s="326"/>
      <c r="CI317" s="326"/>
      <c r="CJ317" s="326"/>
      <c r="CK317" s="326"/>
      <c r="CL317" s="326"/>
      <c r="CM317" s="326"/>
      <c r="CN317" s="326"/>
      <c r="CO317" s="326"/>
      <c r="CP317" s="326"/>
      <c r="CQ317" s="326"/>
      <c r="CR317" s="326"/>
      <c r="CS317" s="326"/>
    </row>
    <row r="318" spans="2:97" s="289" customFormat="1" ht="51" customHeight="1">
      <c r="B318" s="363">
        <v>315</v>
      </c>
      <c r="C318" s="343" t="str">
        <f>IF(B318&lt;=RAROC!$D$20*12,G317,"")</f>
        <v/>
      </c>
      <c r="D318" s="332">
        <f t="shared" si="19"/>
        <v>3.5714285714283771</v>
      </c>
      <c r="E318" s="341">
        <f t="shared" si="17"/>
        <v>1.5023833333333335E-3</v>
      </c>
      <c r="F318" s="331">
        <f t="shared" si="18"/>
        <v>0</v>
      </c>
      <c r="G318" s="364">
        <f t="shared" si="20"/>
        <v>0</v>
      </c>
      <c r="H318" s="292"/>
      <c r="I318" s="293"/>
      <c r="J318" s="326"/>
      <c r="K318" s="326"/>
      <c r="L318" s="326"/>
      <c r="M318" s="326"/>
      <c r="N318" s="326"/>
      <c r="O318" s="326"/>
      <c r="P318" s="326"/>
      <c r="Q318" s="326"/>
      <c r="R318" s="326"/>
      <c r="S318" s="326"/>
      <c r="T318" s="326"/>
      <c r="U318" s="326"/>
      <c r="V318" s="326"/>
      <c r="W318" s="326"/>
      <c r="X318" s="326"/>
      <c r="Y318" s="326"/>
      <c r="Z318" s="326"/>
      <c r="AA318" s="326"/>
      <c r="AB318" s="326"/>
      <c r="AC318" s="326"/>
      <c r="AD318" s="326"/>
      <c r="AE318" s="326"/>
      <c r="AF318" s="326"/>
      <c r="AG318" s="326"/>
      <c r="AH318" s="326"/>
      <c r="AI318" s="326"/>
      <c r="AJ318" s="326"/>
      <c r="AK318" s="326"/>
      <c r="AL318" s="326"/>
      <c r="AM318" s="326"/>
      <c r="AN318" s="326"/>
      <c r="AO318" s="326"/>
      <c r="AP318" s="326"/>
      <c r="AQ318" s="326"/>
      <c r="AR318" s="326"/>
      <c r="AS318" s="326"/>
      <c r="AT318" s="326"/>
      <c r="AU318" s="326"/>
      <c r="AV318" s="326"/>
      <c r="AW318" s="326"/>
      <c r="AX318" s="326"/>
      <c r="AY318" s="326"/>
      <c r="AZ318" s="326"/>
      <c r="BA318" s="326"/>
      <c r="BB318" s="326"/>
      <c r="BC318" s="326"/>
      <c r="BD318" s="326"/>
      <c r="BE318" s="326"/>
      <c r="BF318" s="326"/>
      <c r="BG318" s="326"/>
      <c r="BH318" s="326"/>
      <c r="BI318" s="326"/>
      <c r="BJ318" s="326"/>
      <c r="BK318" s="326"/>
      <c r="BL318" s="326"/>
      <c r="BM318" s="326"/>
      <c r="BN318" s="326"/>
      <c r="BO318" s="326"/>
      <c r="BP318" s="326"/>
      <c r="BQ318" s="326"/>
      <c r="BR318" s="326"/>
      <c r="BS318" s="326"/>
      <c r="BT318" s="326"/>
      <c r="BU318" s="326"/>
      <c r="BV318" s="326"/>
      <c r="BW318" s="326"/>
      <c r="BX318" s="326"/>
      <c r="BY318" s="326"/>
      <c r="BZ318" s="326"/>
      <c r="CA318" s="326"/>
      <c r="CB318" s="326"/>
      <c r="CC318" s="326"/>
      <c r="CD318" s="326"/>
      <c r="CE318" s="326"/>
      <c r="CF318" s="326"/>
      <c r="CG318" s="326"/>
      <c r="CH318" s="326"/>
      <c r="CI318" s="326"/>
      <c r="CJ318" s="326"/>
      <c r="CK318" s="326"/>
      <c r="CL318" s="326"/>
      <c r="CM318" s="326"/>
      <c r="CN318" s="326"/>
      <c r="CO318" s="326"/>
      <c r="CP318" s="326"/>
      <c r="CQ318" s="326"/>
      <c r="CR318" s="326"/>
      <c r="CS318" s="326"/>
    </row>
    <row r="319" spans="2:97" s="289" customFormat="1" ht="51" customHeight="1">
      <c r="B319" s="363">
        <v>316</v>
      </c>
      <c r="C319" s="343" t="str">
        <f>IF(B319&lt;=RAROC!$D$20*12,G318,"")</f>
        <v/>
      </c>
      <c r="D319" s="332">
        <f t="shared" si="19"/>
        <v>3.5714285714283771</v>
      </c>
      <c r="E319" s="341">
        <f t="shared" si="17"/>
        <v>1.5023833333333335E-3</v>
      </c>
      <c r="F319" s="331">
        <f t="shared" si="18"/>
        <v>0</v>
      </c>
      <c r="G319" s="364">
        <f t="shared" si="20"/>
        <v>0</v>
      </c>
      <c r="H319" s="292"/>
      <c r="I319" s="293"/>
      <c r="J319" s="326"/>
      <c r="K319" s="326"/>
      <c r="L319" s="326"/>
      <c r="M319" s="326"/>
      <c r="N319" s="326"/>
      <c r="O319" s="326"/>
      <c r="P319" s="326"/>
      <c r="Q319" s="326"/>
      <c r="R319" s="326"/>
      <c r="S319" s="326"/>
      <c r="T319" s="326"/>
      <c r="U319" s="326"/>
      <c r="V319" s="326"/>
      <c r="W319" s="326"/>
      <c r="X319" s="326"/>
      <c r="Y319" s="326"/>
      <c r="Z319" s="326"/>
      <c r="AA319" s="326"/>
      <c r="AB319" s="326"/>
      <c r="AC319" s="326"/>
      <c r="AD319" s="326"/>
      <c r="AE319" s="326"/>
      <c r="AF319" s="326"/>
      <c r="AG319" s="326"/>
      <c r="AH319" s="326"/>
      <c r="AI319" s="326"/>
      <c r="AJ319" s="326"/>
      <c r="AK319" s="326"/>
      <c r="AL319" s="326"/>
      <c r="AM319" s="326"/>
      <c r="AN319" s="326"/>
      <c r="AO319" s="326"/>
      <c r="AP319" s="326"/>
      <c r="AQ319" s="326"/>
      <c r="AR319" s="326"/>
      <c r="AS319" s="326"/>
      <c r="AT319" s="326"/>
      <c r="AU319" s="326"/>
      <c r="AV319" s="326"/>
      <c r="AW319" s="326"/>
      <c r="AX319" s="326"/>
      <c r="AY319" s="326"/>
      <c r="AZ319" s="326"/>
      <c r="BA319" s="326"/>
      <c r="BB319" s="326"/>
      <c r="BC319" s="326"/>
      <c r="BD319" s="326"/>
      <c r="BE319" s="326"/>
      <c r="BF319" s="326"/>
      <c r="BG319" s="326"/>
      <c r="BH319" s="326"/>
      <c r="BI319" s="326"/>
      <c r="BJ319" s="326"/>
      <c r="BK319" s="326"/>
      <c r="BL319" s="326"/>
      <c r="BM319" s="326"/>
      <c r="BN319" s="326"/>
      <c r="BO319" s="326"/>
      <c r="BP319" s="326"/>
      <c r="BQ319" s="326"/>
      <c r="BR319" s="326"/>
      <c r="BS319" s="326"/>
      <c r="BT319" s="326"/>
      <c r="BU319" s="326"/>
      <c r="BV319" s="326"/>
      <c r="BW319" s="326"/>
      <c r="BX319" s="326"/>
      <c r="BY319" s="326"/>
      <c r="BZ319" s="326"/>
      <c r="CA319" s="326"/>
      <c r="CB319" s="326"/>
      <c r="CC319" s="326"/>
      <c r="CD319" s="326"/>
      <c r="CE319" s="326"/>
      <c r="CF319" s="326"/>
      <c r="CG319" s="326"/>
      <c r="CH319" s="326"/>
      <c r="CI319" s="326"/>
      <c r="CJ319" s="326"/>
      <c r="CK319" s="326"/>
      <c r="CL319" s="326"/>
      <c r="CM319" s="326"/>
      <c r="CN319" s="326"/>
      <c r="CO319" s="326"/>
      <c r="CP319" s="326"/>
      <c r="CQ319" s="326"/>
      <c r="CR319" s="326"/>
      <c r="CS319" s="326"/>
    </row>
    <row r="320" spans="2:97" s="289" customFormat="1" ht="51" customHeight="1">
      <c r="B320" s="363">
        <v>317</v>
      </c>
      <c r="C320" s="343" t="str">
        <f>IF(B320&lt;=RAROC!$D$20*12,G319,"")</f>
        <v/>
      </c>
      <c r="D320" s="332">
        <f t="shared" si="19"/>
        <v>3.5714285714283771</v>
      </c>
      <c r="E320" s="341">
        <f t="shared" si="17"/>
        <v>1.5023833333333335E-3</v>
      </c>
      <c r="F320" s="331">
        <f t="shared" si="18"/>
        <v>0</v>
      </c>
      <c r="G320" s="364">
        <f t="shared" si="20"/>
        <v>0</v>
      </c>
      <c r="H320" s="292"/>
      <c r="I320" s="293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  <c r="Y320" s="326"/>
      <c r="Z320" s="326"/>
      <c r="AA320" s="326"/>
      <c r="AB320" s="326"/>
      <c r="AC320" s="326"/>
      <c r="AD320" s="326"/>
      <c r="AE320" s="326"/>
      <c r="AF320" s="326"/>
      <c r="AG320" s="326"/>
      <c r="AH320" s="326"/>
      <c r="AI320" s="326"/>
      <c r="AJ320" s="326"/>
      <c r="AK320" s="326"/>
      <c r="AL320" s="326"/>
      <c r="AM320" s="326"/>
      <c r="AN320" s="326"/>
      <c r="AO320" s="326"/>
      <c r="AP320" s="326"/>
      <c r="AQ320" s="326"/>
      <c r="AR320" s="326"/>
      <c r="AS320" s="326"/>
      <c r="AT320" s="326"/>
      <c r="AU320" s="326"/>
      <c r="AV320" s="326"/>
      <c r="AW320" s="326"/>
      <c r="AX320" s="326"/>
      <c r="AY320" s="326"/>
      <c r="AZ320" s="326"/>
      <c r="BA320" s="326"/>
      <c r="BB320" s="326"/>
      <c r="BC320" s="326"/>
      <c r="BD320" s="326"/>
      <c r="BE320" s="326"/>
      <c r="BF320" s="326"/>
      <c r="BG320" s="326"/>
      <c r="BH320" s="326"/>
      <c r="BI320" s="326"/>
      <c r="BJ320" s="326"/>
      <c r="BK320" s="326"/>
      <c r="BL320" s="326"/>
      <c r="BM320" s="326"/>
      <c r="BN320" s="326"/>
      <c r="BO320" s="326"/>
      <c r="BP320" s="326"/>
      <c r="BQ320" s="326"/>
      <c r="BR320" s="326"/>
      <c r="BS320" s="326"/>
      <c r="BT320" s="326"/>
      <c r="BU320" s="326"/>
      <c r="BV320" s="326"/>
      <c r="BW320" s="326"/>
      <c r="BX320" s="326"/>
      <c r="BY320" s="326"/>
      <c r="BZ320" s="326"/>
      <c r="CA320" s="326"/>
      <c r="CB320" s="326"/>
      <c r="CC320" s="326"/>
      <c r="CD320" s="326"/>
      <c r="CE320" s="326"/>
      <c r="CF320" s="326"/>
      <c r="CG320" s="326"/>
      <c r="CH320" s="326"/>
      <c r="CI320" s="326"/>
      <c r="CJ320" s="326"/>
      <c r="CK320" s="326"/>
      <c r="CL320" s="326"/>
      <c r="CM320" s="326"/>
      <c r="CN320" s="326"/>
      <c r="CO320" s="326"/>
      <c r="CP320" s="326"/>
      <c r="CQ320" s="326"/>
      <c r="CR320" s="326"/>
      <c r="CS320" s="326"/>
    </row>
    <row r="321" spans="2:97" s="289" customFormat="1" ht="51" customHeight="1">
      <c r="B321" s="363">
        <v>318</v>
      </c>
      <c r="C321" s="343" t="str">
        <f>IF(B321&lt;=RAROC!$D$20*12,G320,"")</f>
        <v/>
      </c>
      <c r="D321" s="332">
        <f t="shared" si="19"/>
        <v>3.5714285714283771</v>
      </c>
      <c r="E321" s="341">
        <f t="shared" si="17"/>
        <v>1.5023833333333335E-3</v>
      </c>
      <c r="F321" s="331">
        <f t="shared" si="18"/>
        <v>0</v>
      </c>
      <c r="G321" s="364">
        <f t="shared" si="20"/>
        <v>0</v>
      </c>
      <c r="H321" s="292"/>
      <c r="I321" s="293"/>
      <c r="J321" s="326"/>
      <c r="K321" s="326"/>
      <c r="L321" s="326"/>
      <c r="M321" s="326"/>
      <c r="N321" s="326"/>
      <c r="O321" s="326"/>
      <c r="P321" s="326"/>
      <c r="Q321" s="326"/>
      <c r="R321" s="326"/>
      <c r="S321" s="326"/>
      <c r="T321" s="326"/>
      <c r="U321" s="326"/>
      <c r="V321" s="326"/>
      <c r="W321" s="326"/>
      <c r="X321" s="326"/>
      <c r="Y321" s="326"/>
      <c r="Z321" s="326"/>
      <c r="AA321" s="326"/>
      <c r="AB321" s="326"/>
      <c r="AC321" s="326"/>
      <c r="AD321" s="326"/>
      <c r="AE321" s="326"/>
      <c r="AF321" s="326"/>
      <c r="AG321" s="326"/>
      <c r="AH321" s="326"/>
      <c r="AI321" s="326"/>
      <c r="AJ321" s="326"/>
      <c r="AK321" s="326"/>
      <c r="AL321" s="326"/>
      <c r="AM321" s="326"/>
      <c r="AN321" s="326"/>
      <c r="AO321" s="326"/>
      <c r="AP321" s="326"/>
      <c r="AQ321" s="326"/>
      <c r="AR321" s="326"/>
      <c r="AS321" s="326"/>
      <c r="AT321" s="326"/>
      <c r="AU321" s="326"/>
      <c r="AV321" s="326"/>
      <c r="AW321" s="326"/>
      <c r="AX321" s="326"/>
      <c r="AY321" s="326"/>
      <c r="AZ321" s="326"/>
      <c r="BA321" s="326"/>
      <c r="BB321" s="326"/>
      <c r="BC321" s="326"/>
      <c r="BD321" s="326"/>
      <c r="BE321" s="326"/>
      <c r="BF321" s="326"/>
      <c r="BG321" s="326"/>
      <c r="BH321" s="326"/>
      <c r="BI321" s="326"/>
      <c r="BJ321" s="326"/>
      <c r="BK321" s="326"/>
      <c r="BL321" s="326"/>
      <c r="BM321" s="326"/>
      <c r="BN321" s="326"/>
      <c r="BO321" s="326"/>
      <c r="BP321" s="326"/>
      <c r="BQ321" s="326"/>
      <c r="BR321" s="326"/>
      <c r="BS321" s="326"/>
      <c r="BT321" s="326"/>
      <c r="BU321" s="326"/>
      <c r="BV321" s="326"/>
      <c r="BW321" s="326"/>
      <c r="BX321" s="326"/>
      <c r="BY321" s="326"/>
      <c r="BZ321" s="326"/>
      <c r="CA321" s="326"/>
      <c r="CB321" s="326"/>
      <c r="CC321" s="326"/>
      <c r="CD321" s="326"/>
      <c r="CE321" s="326"/>
      <c r="CF321" s="326"/>
      <c r="CG321" s="326"/>
      <c r="CH321" s="326"/>
      <c r="CI321" s="326"/>
      <c r="CJ321" s="326"/>
      <c r="CK321" s="326"/>
      <c r="CL321" s="326"/>
      <c r="CM321" s="326"/>
      <c r="CN321" s="326"/>
      <c r="CO321" s="326"/>
      <c r="CP321" s="326"/>
      <c r="CQ321" s="326"/>
      <c r="CR321" s="326"/>
      <c r="CS321" s="326"/>
    </row>
    <row r="322" spans="2:97" s="289" customFormat="1" ht="51" customHeight="1">
      <c r="B322" s="363">
        <v>319</v>
      </c>
      <c r="C322" s="343" t="str">
        <f>IF(B322&lt;=RAROC!$D$20*12,G321,"")</f>
        <v/>
      </c>
      <c r="D322" s="332">
        <f t="shared" si="19"/>
        <v>3.5714285714283771</v>
      </c>
      <c r="E322" s="341">
        <f t="shared" si="17"/>
        <v>1.5023833333333335E-3</v>
      </c>
      <c r="F322" s="331">
        <f t="shared" si="18"/>
        <v>0</v>
      </c>
      <c r="G322" s="364">
        <f t="shared" si="20"/>
        <v>0</v>
      </c>
      <c r="H322" s="292"/>
      <c r="I322" s="293"/>
      <c r="J322" s="326"/>
      <c r="K322" s="326"/>
      <c r="L322" s="326"/>
      <c r="M322" s="326"/>
      <c r="N322" s="326"/>
      <c r="O322" s="326"/>
      <c r="P322" s="326"/>
      <c r="Q322" s="326"/>
      <c r="R322" s="326"/>
      <c r="S322" s="326"/>
      <c r="T322" s="326"/>
      <c r="U322" s="326"/>
      <c r="V322" s="326"/>
      <c r="W322" s="326"/>
      <c r="X322" s="326"/>
      <c r="Y322" s="326"/>
      <c r="Z322" s="326"/>
      <c r="AA322" s="326"/>
      <c r="AB322" s="326"/>
      <c r="AC322" s="326"/>
      <c r="AD322" s="326"/>
      <c r="AE322" s="326"/>
      <c r="AF322" s="326"/>
      <c r="AG322" s="326"/>
      <c r="AH322" s="326"/>
      <c r="AI322" s="326"/>
      <c r="AJ322" s="326"/>
      <c r="AK322" s="326"/>
      <c r="AL322" s="326"/>
      <c r="AM322" s="326"/>
      <c r="AN322" s="326"/>
      <c r="AO322" s="326"/>
      <c r="AP322" s="326"/>
      <c r="AQ322" s="326"/>
      <c r="AR322" s="326"/>
      <c r="AS322" s="326"/>
      <c r="AT322" s="326"/>
      <c r="AU322" s="326"/>
      <c r="AV322" s="326"/>
      <c r="AW322" s="326"/>
      <c r="AX322" s="326"/>
      <c r="AY322" s="326"/>
      <c r="AZ322" s="326"/>
      <c r="BA322" s="326"/>
      <c r="BB322" s="326"/>
      <c r="BC322" s="326"/>
      <c r="BD322" s="326"/>
      <c r="BE322" s="326"/>
      <c r="BF322" s="326"/>
      <c r="BG322" s="326"/>
      <c r="BH322" s="326"/>
      <c r="BI322" s="326"/>
      <c r="BJ322" s="326"/>
      <c r="BK322" s="326"/>
      <c r="BL322" s="326"/>
      <c r="BM322" s="326"/>
      <c r="BN322" s="326"/>
      <c r="BO322" s="326"/>
      <c r="BP322" s="326"/>
      <c r="BQ322" s="326"/>
      <c r="BR322" s="326"/>
      <c r="BS322" s="326"/>
      <c r="BT322" s="326"/>
      <c r="BU322" s="326"/>
      <c r="BV322" s="326"/>
      <c r="BW322" s="326"/>
      <c r="BX322" s="326"/>
      <c r="BY322" s="326"/>
      <c r="BZ322" s="326"/>
      <c r="CA322" s="326"/>
      <c r="CB322" s="326"/>
      <c r="CC322" s="326"/>
      <c r="CD322" s="326"/>
      <c r="CE322" s="326"/>
      <c r="CF322" s="326"/>
      <c r="CG322" s="326"/>
      <c r="CH322" s="326"/>
      <c r="CI322" s="326"/>
      <c r="CJ322" s="326"/>
      <c r="CK322" s="326"/>
      <c r="CL322" s="326"/>
      <c r="CM322" s="326"/>
      <c r="CN322" s="326"/>
      <c r="CO322" s="326"/>
      <c r="CP322" s="326"/>
      <c r="CQ322" s="326"/>
      <c r="CR322" s="326"/>
      <c r="CS322" s="326"/>
    </row>
    <row r="323" spans="2:97" s="289" customFormat="1" ht="51" customHeight="1">
      <c r="B323" s="363">
        <v>320</v>
      </c>
      <c r="C323" s="343" t="str">
        <f>IF(B323&lt;=RAROC!$D$20*12,G322,"")</f>
        <v/>
      </c>
      <c r="D323" s="332">
        <f t="shared" si="19"/>
        <v>3.5714285714283771</v>
      </c>
      <c r="E323" s="341">
        <f t="shared" si="17"/>
        <v>1.5023833333333335E-3</v>
      </c>
      <c r="F323" s="331">
        <f t="shared" si="18"/>
        <v>0</v>
      </c>
      <c r="G323" s="364">
        <f t="shared" si="20"/>
        <v>0</v>
      </c>
      <c r="H323" s="292"/>
      <c r="I323" s="293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326"/>
      <c r="W323" s="326"/>
      <c r="X323" s="326"/>
      <c r="Y323" s="326"/>
      <c r="Z323" s="326"/>
      <c r="AA323" s="326"/>
      <c r="AB323" s="326"/>
      <c r="AC323" s="326"/>
      <c r="AD323" s="326"/>
      <c r="AE323" s="326"/>
      <c r="AF323" s="326"/>
      <c r="AG323" s="326"/>
      <c r="AH323" s="326"/>
      <c r="AI323" s="326"/>
      <c r="AJ323" s="326"/>
      <c r="AK323" s="326"/>
      <c r="AL323" s="326"/>
      <c r="AM323" s="326"/>
      <c r="AN323" s="326"/>
      <c r="AO323" s="326"/>
      <c r="AP323" s="326"/>
      <c r="AQ323" s="326"/>
      <c r="AR323" s="326"/>
      <c r="AS323" s="326"/>
      <c r="AT323" s="326"/>
      <c r="AU323" s="326"/>
      <c r="AV323" s="326"/>
      <c r="AW323" s="326"/>
      <c r="AX323" s="326"/>
      <c r="AY323" s="326"/>
      <c r="AZ323" s="326"/>
      <c r="BA323" s="326"/>
      <c r="BB323" s="326"/>
      <c r="BC323" s="326"/>
      <c r="BD323" s="326"/>
      <c r="BE323" s="326"/>
      <c r="BF323" s="326"/>
      <c r="BG323" s="326"/>
      <c r="BH323" s="326"/>
      <c r="BI323" s="326"/>
      <c r="BJ323" s="326"/>
      <c r="BK323" s="326"/>
      <c r="BL323" s="326"/>
      <c r="BM323" s="326"/>
      <c r="BN323" s="326"/>
      <c r="BO323" s="326"/>
      <c r="BP323" s="326"/>
      <c r="BQ323" s="326"/>
      <c r="BR323" s="326"/>
      <c r="BS323" s="326"/>
      <c r="BT323" s="326"/>
      <c r="BU323" s="326"/>
      <c r="BV323" s="326"/>
      <c r="BW323" s="326"/>
      <c r="BX323" s="326"/>
      <c r="BY323" s="326"/>
      <c r="BZ323" s="326"/>
      <c r="CA323" s="326"/>
      <c r="CB323" s="326"/>
      <c r="CC323" s="326"/>
      <c r="CD323" s="326"/>
      <c r="CE323" s="326"/>
      <c r="CF323" s="326"/>
      <c r="CG323" s="326"/>
      <c r="CH323" s="326"/>
      <c r="CI323" s="326"/>
      <c r="CJ323" s="326"/>
      <c r="CK323" s="326"/>
      <c r="CL323" s="326"/>
      <c r="CM323" s="326"/>
      <c r="CN323" s="326"/>
      <c r="CO323" s="326"/>
      <c r="CP323" s="326"/>
      <c r="CQ323" s="326"/>
      <c r="CR323" s="326"/>
      <c r="CS323" s="326"/>
    </row>
    <row r="324" spans="2:97" s="289" customFormat="1" ht="51" customHeight="1">
      <c r="B324" s="363">
        <v>321</v>
      </c>
      <c r="C324" s="343" t="str">
        <f>IF(B324&lt;=RAROC!$D$20*12,G323,"")</f>
        <v/>
      </c>
      <c r="D324" s="332">
        <f t="shared" si="19"/>
        <v>3.5714285714283771</v>
      </c>
      <c r="E324" s="341">
        <f t="shared" ref="E324:E363" si="21">InterestRate/12</f>
        <v>1.5023833333333335E-3</v>
      </c>
      <c r="F324" s="331">
        <f t="shared" si="18"/>
        <v>0</v>
      </c>
      <c r="G324" s="364">
        <f t="shared" si="20"/>
        <v>0</v>
      </c>
      <c r="H324" s="292"/>
      <c r="I324" s="293"/>
      <c r="J324" s="326"/>
      <c r="K324" s="326"/>
      <c r="L324" s="326"/>
      <c r="M324" s="326"/>
      <c r="N324" s="326"/>
      <c r="O324" s="326"/>
      <c r="P324" s="326"/>
      <c r="Q324" s="326"/>
      <c r="R324" s="326"/>
      <c r="S324" s="326"/>
      <c r="T324" s="326"/>
      <c r="U324" s="326"/>
      <c r="V324" s="326"/>
      <c r="W324" s="326"/>
      <c r="X324" s="326"/>
      <c r="Y324" s="326"/>
      <c r="Z324" s="326"/>
      <c r="AA324" s="326"/>
      <c r="AB324" s="326"/>
      <c r="AC324" s="326"/>
      <c r="AD324" s="326"/>
      <c r="AE324" s="326"/>
      <c r="AF324" s="326"/>
      <c r="AG324" s="326"/>
      <c r="AH324" s="326"/>
      <c r="AI324" s="326"/>
      <c r="AJ324" s="326"/>
      <c r="AK324" s="326"/>
      <c r="AL324" s="326"/>
      <c r="AM324" s="326"/>
      <c r="AN324" s="326"/>
      <c r="AO324" s="326"/>
      <c r="AP324" s="326"/>
      <c r="AQ324" s="326"/>
      <c r="AR324" s="326"/>
      <c r="AS324" s="326"/>
      <c r="AT324" s="326"/>
      <c r="AU324" s="326"/>
      <c r="AV324" s="326"/>
      <c r="AW324" s="326"/>
      <c r="AX324" s="326"/>
      <c r="AY324" s="326"/>
      <c r="AZ324" s="326"/>
      <c r="BA324" s="326"/>
      <c r="BB324" s="326"/>
      <c r="BC324" s="326"/>
      <c r="BD324" s="326"/>
      <c r="BE324" s="326"/>
      <c r="BF324" s="326"/>
      <c r="BG324" s="326"/>
      <c r="BH324" s="326"/>
      <c r="BI324" s="326"/>
      <c r="BJ324" s="326"/>
      <c r="BK324" s="326"/>
      <c r="BL324" s="326"/>
      <c r="BM324" s="326"/>
      <c r="BN324" s="326"/>
      <c r="BO324" s="326"/>
      <c r="BP324" s="326"/>
      <c r="BQ324" s="326"/>
      <c r="BR324" s="326"/>
      <c r="BS324" s="326"/>
      <c r="BT324" s="326"/>
      <c r="BU324" s="326"/>
      <c r="BV324" s="326"/>
      <c r="BW324" s="326"/>
      <c r="BX324" s="326"/>
      <c r="BY324" s="326"/>
      <c r="BZ324" s="326"/>
      <c r="CA324" s="326"/>
      <c r="CB324" s="326"/>
      <c r="CC324" s="326"/>
      <c r="CD324" s="326"/>
      <c r="CE324" s="326"/>
      <c r="CF324" s="326"/>
      <c r="CG324" s="326"/>
      <c r="CH324" s="326"/>
      <c r="CI324" s="326"/>
      <c r="CJ324" s="326"/>
      <c r="CK324" s="326"/>
      <c r="CL324" s="326"/>
      <c r="CM324" s="326"/>
      <c r="CN324" s="326"/>
      <c r="CO324" s="326"/>
      <c r="CP324" s="326"/>
      <c r="CQ324" s="326"/>
      <c r="CR324" s="326"/>
      <c r="CS324" s="326"/>
    </row>
    <row r="325" spans="2:97" s="289" customFormat="1" ht="51" customHeight="1">
      <c r="B325" s="363">
        <v>322</v>
      </c>
      <c r="C325" s="343" t="str">
        <f>IF(B325&lt;=RAROC!$D$20*12,G324,"")</f>
        <v/>
      </c>
      <c r="D325" s="332">
        <f t="shared" si="19"/>
        <v>3.5714285714283771</v>
      </c>
      <c r="E325" s="341">
        <f t="shared" si="21"/>
        <v>1.5023833333333335E-3</v>
      </c>
      <c r="F325" s="331">
        <f t="shared" ref="F325:F363" si="22">IFERROR(C325*E325,0)</f>
        <v>0</v>
      </c>
      <c r="G325" s="364">
        <f t="shared" si="20"/>
        <v>0</v>
      </c>
      <c r="H325" s="292"/>
      <c r="I325" s="293"/>
      <c r="J325" s="326"/>
      <c r="K325" s="326"/>
      <c r="L325" s="326"/>
      <c r="M325" s="326"/>
      <c r="N325" s="326"/>
      <c r="O325" s="326"/>
      <c r="P325" s="326"/>
      <c r="Q325" s="326"/>
      <c r="R325" s="326"/>
      <c r="S325" s="326"/>
      <c r="T325" s="326"/>
      <c r="U325" s="326"/>
      <c r="V325" s="326"/>
      <c r="W325" s="326"/>
      <c r="X325" s="326"/>
      <c r="Y325" s="326"/>
      <c r="Z325" s="326"/>
      <c r="AA325" s="326"/>
      <c r="AB325" s="326"/>
      <c r="AC325" s="326"/>
      <c r="AD325" s="326"/>
      <c r="AE325" s="326"/>
      <c r="AF325" s="326"/>
      <c r="AG325" s="326"/>
      <c r="AH325" s="326"/>
      <c r="AI325" s="326"/>
      <c r="AJ325" s="326"/>
      <c r="AK325" s="326"/>
      <c r="AL325" s="326"/>
      <c r="AM325" s="326"/>
      <c r="AN325" s="326"/>
      <c r="AO325" s="326"/>
      <c r="AP325" s="326"/>
      <c r="AQ325" s="326"/>
      <c r="AR325" s="326"/>
      <c r="AS325" s="326"/>
      <c r="AT325" s="326"/>
      <c r="AU325" s="326"/>
      <c r="AV325" s="326"/>
      <c r="AW325" s="326"/>
      <c r="AX325" s="326"/>
      <c r="AY325" s="326"/>
      <c r="AZ325" s="326"/>
      <c r="BA325" s="326"/>
      <c r="BB325" s="326"/>
      <c r="BC325" s="326"/>
      <c r="BD325" s="326"/>
      <c r="BE325" s="326"/>
      <c r="BF325" s="326"/>
      <c r="BG325" s="326"/>
      <c r="BH325" s="326"/>
      <c r="BI325" s="326"/>
      <c r="BJ325" s="326"/>
      <c r="BK325" s="326"/>
      <c r="BL325" s="326"/>
      <c r="BM325" s="326"/>
      <c r="BN325" s="326"/>
      <c r="BO325" s="326"/>
      <c r="BP325" s="326"/>
      <c r="BQ325" s="326"/>
      <c r="BR325" s="326"/>
      <c r="BS325" s="326"/>
      <c r="BT325" s="326"/>
      <c r="BU325" s="326"/>
      <c r="BV325" s="326"/>
      <c r="BW325" s="326"/>
      <c r="BX325" s="326"/>
      <c r="BY325" s="326"/>
      <c r="BZ325" s="326"/>
      <c r="CA325" s="326"/>
      <c r="CB325" s="326"/>
      <c r="CC325" s="326"/>
      <c r="CD325" s="326"/>
      <c r="CE325" s="326"/>
      <c r="CF325" s="326"/>
      <c r="CG325" s="326"/>
      <c r="CH325" s="326"/>
      <c r="CI325" s="326"/>
      <c r="CJ325" s="326"/>
      <c r="CK325" s="326"/>
      <c r="CL325" s="326"/>
      <c r="CM325" s="326"/>
      <c r="CN325" s="326"/>
      <c r="CO325" s="326"/>
      <c r="CP325" s="326"/>
      <c r="CQ325" s="326"/>
      <c r="CR325" s="326"/>
      <c r="CS325" s="326"/>
    </row>
    <row r="326" spans="2:97" s="289" customFormat="1" ht="51" customHeight="1">
      <c r="B326" s="363">
        <v>323</v>
      </c>
      <c r="C326" s="343" t="str">
        <f>IF(B326&lt;=RAROC!$D$20*12,G325,"")</f>
        <v/>
      </c>
      <c r="D326" s="332">
        <f t="shared" ref="D326:D363" si="23">IF(D325&lt;C326,D325,C326)</f>
        <v>3.5714285714283771</v>
      </c>
      <c r="E326" s="341">
        <f t="shared" si="21"/>
        <v>1.5023833333333335E-3</v>
      </c>
      <c r="F326" s="331">
        <f t="shared" si="22"/>
        <v>0</v>
      </c>
      <c r="G326" s="364">
        <f t="shared" si="20"/>
        <v>0</v>
      </c>
      <c r="H326" s="292"/>
      <c r="I326" s="293"/>
      <c r="J326" s="326"/>
      <c r="K326" s="326"/>
      <c r="L326" s="326"/>
      <c r="M326" s="326"/>
      <c r="N326" s="326"/>
      <c r="O326" s="326"/>
      <c r="P326" s="326"/>
      <c r="Q326" s="326"/>
      <c r="R326" s="326"/>
      <c r="S326" s="326"/>
      <c r="T326" s="326"/>
      <c r="U326" s="326"/>
      <c r="V326" s="326"/>
      <c r="W326" s="326"/>
      <c r="X326" s="326"/>
      <c r="Y326" s="326"/>
      <c r="Z326" s="326"/>
      <c r="AA326" s="326"/>
      <c r="AB326" s="326"/>
      <c r="AC326" s="326"/>
      <c r="AD326" s="326"/>
      <c r="AE326" s="326"/>
      <c r="AF326" s="326"/>
      <c r="AG326" s="326"/>
      <c r="AH326" s="326"/>
      <c r="AI326" s="326"/>
      <c r="AJ326" s="326"/>
      <c r="AK326" s="326"/>
      <c r="AL326" s="326"/>
      <c r="AM326" s="326"/>
      <c r="AN326" s="326"/>
      <c r="AO326" s="326"/>
      <c r="AP326" s="326"/>
      <c r="AQ326" s="326"/>
      <c r="AR326" s="326"/>
      <c r="AS326" s="326"/>
      <c r="AT326" s="326"/>
      <c r="AU326" s="326"/>
      <c r="AV326" s="326"/>
      <c r="AW326" s="326"/>
      <c r="AX326" s="326"/>
      <c r="AY326" s="326"/>
      <c r="AZ326" s="326"/>
      <c r="BA326" s="326"/>
      <c r="BB326" s="326"/>
      <c r="BC326" s="326"/>
      <c r="BD326" s="326"/>
      <c r="BE326" s="326"/>
      <c r="BF326" s="326"/>
      <c r="BG326" s="326"/>
      <c r="BH326" s="326"/>
      <c r="BI326" s="326"/>
      <c r="BJ326" s="326"/>
      <c r="BK326" s="326"/>
      <c r="BL326" s="326"/>
      <c r="BM326" s="326"/>
      <c r="BN326" s="326"/>
      <c r="BO326" s="326"/>
      <c r="BP326" s="326"/>
      <c r="BQ326" s="326"/>
      <c r="BR326" s="326"/>
      <c r="BS326" s="326"/>
      <c r="BT326" s="326"/>
      <c r="BU326" s="326"/>
      <c r="BV326" s="326"/>
      <c r="BW326" s="326"/>
      <c r="BX326" s="326"/>
      <c r="BY326" s="326"/>
      <c r="BZ326" s="326"/>
      <c r="CA326" s="326"/>
      <c r="CB326" s="326"/>
      <c r="CC326" s="326"/>
      <c r="CD326" s="326"/>
      <c r="CE326" s="326"/>
      <c r="CF326" s="326"/>
      <c r="CG326" s="326"/>
      <c r="CH326" s="326"/>
      <c r="CI326" s="326"/>
      <c r="CJ326" s="326"/>
      <c r="CK326" s="326"/>
      <c r="CL326" s="326"/>
      <c r="CM326" s="326"/>
      <c r="CN326" s="326"/>
      <c r="CO326" s="326"/>
      <c r="CP326" s="326"/>
      <c r="CQ326" s="326"/>
      <c r="CR326" s="326"/>
      <c r="CS326" s="326"/>
    </row>
    <row r="327" spans="2:97" s="325" customFormat="1" ht="51" customHeight="1">
      <c r="B327" s="365">
        <f>+B326+1</f>
        <v>324</v>
      </c>
      <c r="C327" s="343" t="str">
        <f>IF(B327&lt;=RAROC!$D$20*12,G326,"")</f>
        <v/>
      </c>
      <c r="D327" s="332">
        <f t="shared" si="23"/>
        <v>3.5714285714283771</v>
      </c>
      <c r="E327" s="341">
        <f t="shared" si="21"/>
        <v>1.5023833333333335E-3</v>
      </c>
      <c r="F327" s="331">
        <f t="shared" si="22"/>
        <v>0</v>
      </c>
      <c r="G327" s="364">
        <f t="shared" si="20"/>
        <v>0</v>
      </c>
      <c r="H327" s="323"/>
      <c r="I327" s="324">
        <f>SUM(F316:F327)</f>
        <v>0</v>
      </c>
      <c r="J327" s="326"/>
      <c r="K327" s="326"/>
      <c r="L327" s="326"/>
      <c r="M327" s="326"/>
      <c r="N327" s="326"/>
      <c r="O327" s="326"/>
      <c r="P327" s="326"/>
      <c r="Q327" s="326"/>
      <c r="R327" s="326"/>
      <c r="S327" s="326"/>
      <c r="T327" s="326"/>
      <c r="U327" s="326"/>
      <c r="V327" s="326"/>
      <c r="W327" s="326"/>
      <c r="X327" s="326"/>
      <c r="Y327" s="326"/>
      <c r="Z327" s="326"/>
      <c r="AA327" s="326"/>
      <c r="AB327" s="326"/>
      <c r="AC327" s="326"/>
      <c r="AD327" s="326"/>
      <c r="AE327" s="326"/>
      <c r="AF327" s="326"/>
      <c r="AG327" s="326"/>
      <c r="AH327" s="326"/>
      <c r="AI327" s="326"/>
      <c r="AJ327" s="326"/>
      <c r="AK327" s="326"/>
      <c r="AL327" s="326"/>
      <c r="AM327" s="326"/>
      <c r="AN327" s="326"/>
      <c r="AO327" s="326"/>
      <c r="AP327" s="326"/>
      <c r="AQ327" s="326"/>
      <c r="AR327" s="326"/>
      <c r="AS327" s="326"/>
      <c r="AT327" s="326"/>
      <c r="AU327" s="326"/>
      <c r="AV327" s="326"/>
      <c r="AW327" s="326"/>
      <c r="AX327" s="326"/>
      <c r="AY327" s="326"/>
      <c r="AZ327" s="326"/>
      <c r="BA327" s="326"/>
      <c r="BB327" s="326"/>
      <c r="BC327" s="326"/>
      <c r="BD327" s="326"/>
      <c r="BE327" s="326"/>
      <c r="BF327" s="326"/>
      <c r="BG327" s="326"/>
      <c r="BH327" s="326"/>
      <c r="BI327" s="326"/>
      <c r="BJ327" s="326"/>
      <c r="BK327" s="326"/>
      <c r="BL327" s="326"/>
      <c r="BM327" s="326"/>
      <c r="BN327" s="326"/>
      <c r="BO327" s="326"/>
      <c r="BP327" s="326"/>
      <c r="BQ327" s="326"/>
      <c r="BR327" s="326"/>
      <c r="BS327" s="326"/>
      <c r="BT327" s="326"/>
      <c r="BU327" s="326"/>
      <c r="BV327" s="326"/>
      <c r="BW327" s="326"/>
      <c r="BX327" s="326"/>
      <c r="BY327" s="326"/>
      <c r="BZ327" s="326"/>
      <c r="CA327" s="326"/>
      <c r="CB327" s="326"/>
      <c r="CC327" s="326"/>
      <c r="CD327" s="326"/>
      <c r="CE327" s="326"/>
      <c r="CF327" s="326"/>
      <c r="CG327" s="326"/>
      <c r="CH327" s="326"/>
      <c r="CI327" s="326"/>
      <c r="CJ327" s="326"/>
      <c r="CK327" s="326"/>
      <c r="CL327" s="326"/>
      <c r="CM327" s="326"/>
      <c r="CN327" s="326"/>
      <c r="CO327" s="326"/>
      <c r="CP327" s="326"/>
      <c r="CQ327" s="326"/>
      <c r="CR327" s="326"/>
      <c r="CS327" s="326"/>
    </row>
    <row r="328" spans="2:97" s="289" customFormat="1" ht="51" customHeight="1">
      <c r="B328" s="363">
        <v>325</v>
      </c>
      <c r="C328" s="343" t="str">
        <f>IF(B328&lt;=RAROC!$D$20*12,G327,"")</f>
        <v/>
      </c>
      <c r="D328" s="332">
        <f t="shared" si="23"/>
        <v>3.5714285714283771</v>
      </c>
      <c r="E328" s="341">
        <f t="shared" si="21"/>
        <v>1.5023833333333335E-3</v>
      </c>
      <c r="F328" s="331">
        <f t="shared" si="22"/>
        <v>0</v>
      </c>
      <c r="G328" s="364">
        <f t="shared" si="20"/>
        <v>0</v>
      </c>
      <c r="H328" s="292"/>
      <c r="I328" s="293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  <c r="Y328" s="326"/>
      <c r="Z328" s="326"/>
      <c r="AA328" s="326"/>
      <c r="AB328" s="326"/>
      <c r="AC328" s="326"/>
      <c r="AD328" s="326"/>
      <c r="AE328" s="326"/>
      <c r="AF328" s="326"/>
      <c r="AG328" s="326"/>
      <c r="AH328" s="326"/>
      <c r="AI328" s="326"/>
      <c r="AJ328" s="326"/>
      <c r="AK328" s="326"/>
      <c r="AL328" s="326"/>
      <c r="AM328" s="326"/>
      <c r="AN328" s="326"/>
      <c r="AO328" s="326"/>
      <c r="AP328" s="326"/>
      <c r="AQ328" s="326"/>
      <c r="AR328" s="326"/>
      <c r="AS328" s="326"/>
      <c r="AT328" s="326"/>
      <c r="AU328" s="326"/>
      <c r="AV328" s="326"/>
      <c r="AW328" s="326"/>
      <c r="AX328" s="326"/>
      <c r="AY328" s="326"/>
      <c r="AZ328" s="326"/>
      <c r="BA328" s="326"/>
      <c r="BB328" s="326"/>
      <c r="BC328" s="326"/>
      <c r="BD328" s="326"/>
      <c r="BE328" s="326"/>
      <c r="BF328" s="326"/>
      <c r="BG328" s="326"/>
      <c r="BH328" s="326"/>
      <c r="BI328" s="326"/>
      <c r="BJ328" s="326"/>
      <c r="BK328" s="326"/>
      <c r="BL328" s="326"/>
      <c r="BM328" s="326"/>
      <c r="BN328" s="326"/>
      <c r="BO328" s="326"/>
      <c r="BP328" s="326"/>
      <c r="BQ328" s="326"/>
      <c r="BR328" s="326"/>
      <c r="BS328" s="326"/>
      <c r="BT328" s="326"/>
      <c r="BU328" s="326"/>
      <c r="BV328" s="326"/>
      <c r="BW328" s="326"/>
      <c r="BX328" s="326"/>
      <c r="BY328" s="326"/>
      <c r="BZ328" s="326"/>
      <c r="CA328" s="326"/>
      <c r="CB328" s="326"/>
      <c r="CC328" s="326"/>
      <c r="CD328" s="326"/>
      <c r="CE328" s="326"/>
      <c r="CF328" s="326"/>
      <c r="CG328" s="326"/>
      <c r="CH328" s="326"/>
      <c r="CI328" s="326"/>
      <c r="CJ328" s="326"/>
      <c r="CK328" s="326"/>
      <c r="CL328" s="326"/>
      <c r="CM328" s="326"/>
      <c r="CN328" s="326"/>
      <c r="CO328" s="326"/>
      <c r="CP328" s="326"/>
      <c r="CQ328" s="326"/>
      <c r="CR328" s="326"/>
      <c r="CS328" s="326"/>
    </row>
    <row r="329" spans="2:97" s="289" customFormat="1" ht="51" customHeight="1">
      <c r="B329" s="363">
        <v>326</v>
      </c>
      <c r="C329" s="343" t="str">
        <f>IF(B329&lt;=RAROC!$D$20*12,G328,"")</f>
        <v/>
      </c>
      <c r="D329" s="332">
        <f t="shared" si="23"/>
        <v>3.5714285714283771</v>
      </c>
      <c r="E329" s="341">
        <f t="shared" si="21"/>
        <v>1.5023833333333335E-3</v>
      </c>
      <c r="F329" s="331">
        <f t="shared" si="22"/>
        <v>0</v>
      </c>
      <c r="G329" s="364">
        <f t="shared" si="20"/>
        <v>0</v>
      </c>
      <c r="H329" s="292"/>
      <c r="I329" s="293"/>
      <c r="J329" s="326"/>
      <c r="K329" s="326"/>
      <c r="L329" s="326"/>
      <c r="M329" s="326"/>
      <c r="N329" s="326"/>
      <c r="O329" s="326"/>
      <c r="P329" s="326"/>
      <c r="Q329" s="326"/>
      <c r="R329" s="326"/>
      <c r="S329" s="326"/>
      <c r="T329" s="326"/>
      <c r="U329" s="326"/>
      <c r="V329" s="326"/>
      <c r="W329" s="326"/>
      <c r="X329" s="326"/>
      <c r="Y329" s="326"/>
      <c r="Z329" s="326"/>
      <c r="AA329" s="326"/>
      <c r="AB329" s="326"/>
      <c r="AC329" s="326"/>
      <c r="AD329" s="326"/>
      <c r="AE329" s="326"/>
      <c r="AF329" s="326"/>
      <c r="AG329" s="326"/>
      <c r="AH329" s="326"/>
      <c r="AI329" s="326"/>
      <c r="AJ329" s="326"/>
      <c r="AK329" s="326"/>
      <c r="AL329" s="326"/>
      <c r="AM329" s="326"/>
      <c r="AN329" s="326"/>
      <c r="AO329" s="326"/>
      <c r="AP329" s="326"/>
      <c r="AQ329" s="326"/>
      <c r="AR329" s="326"/>
      <c r="AS329" s="326"/>
      <c r="AT329" s="326"/>
      <c r="AU329" s="326"/>
      <c r="AV329" s="326"/>
      <c r="AW329" s="326"/>
      <c r="AX329" s="326"/>
      <c r="AY329" s="326"/>
      <c r="AZ329" s="326"/>
      <c r="BA329" s="326"/>
      <c r="BB329" s="326"/>
      <c r="BC329" s="326"/>
      <c r="BD329" s="326"/>
      <c r="BE329" s="326"/>
      <c r="BF329" s="326"/>
      <c r="BG329" s="326"/>
      <c r="BH329" s="326"/>
      <c r="BI329" s="326"/>
      <c r="BJ329" s="326"/>
      <c r="BK329" s="326"/>
      <c r="BL329" s="326"/>
      <c r="BM329" s="326"/>
      <c r="BN329" s="326"/>
      <c r="BO329" s="326"/>
      <c r="BP329" s="326"/>
      <c r="BQ329" s="326"/>
      <c r="BR329" s="326"/>
      <c r="BS329" s="326"/>
      <c r="BT329" s="326"/>
      <c r="BU329" s="326"/>
      <c r="BV329" s="326"/>
      <c r="BW329" s="326"/>
      <c r="BX329" s="326"/>
      <c r="BY329" s="326"/>
      <c r="BZ329" s="326"/>
      <c r="CA329" s="326"/>
      <c r="CB329" s="326"/>
      <c r="CC329" s="326"/>
      <c r="CD329" s="326"/>
      <c r="CE329" s="326"/>
      <c r="CF329" s="326"/>
      <c r="CG329" s="326"/>
      <c r="CH329" s="326"/>
      <c r="CI329" s="326"/>
      <c r="CJ329" s="326"/>
      <c r="CK329" s="326"/>
      <c r="CL329" s="326"/>
      <c r="CM329" s="326"/>
      <c r="CN329" s="326"/>
      <c r="CO329" s="326"/>
      <c r="CP329" s="326"/>
      <c r="CQ329" s="326"/>
      <c r="CR329" s="326"/>
      <c r="CS329" s="326"/>
    </row>
    <row r="330" spans="2:97" s="289" customFormat="1" ht="51" customHeight="1">
      <c r="B330" s="363">
        <v>327</v>
      </c>
      <c r="C330" s="343" t="str">
        <f>IF(B330&lt;=RAROC!$D$20*12,G329,"")</f>
        <v/>
      </c>
      <c r="D330" s="332">
        <f t="shared" si="23"/>
        <v>3.5714285714283771</v>
      </c>
      <c r="E330" s="341">
        <f t="shared" si="21"/>
        <v>1.5023833333333335E-3</v>
      </c>
      <c r="F330" s="331">
        <f t="shared" si="22"/>
        <v>0</v>
      </c>
      <c r="G330" s="364">
        <f t="shared" si="20"/>
        <v>0</v>
      </c>
      <c r="H330" s="292"/>
      <c r="I330" s="293"/>
      <c r="J330" s="326"/>
      <c r="K330" s="326"/>
      <c r="L330" s="326"/>
      <c r="M330" s="326"/>
      <c r="N330" s="326"/>
      <c r="O330" s="326"/>
      <c r="P330" s="326"/>
      <c r="Q330" s="326"/>
      <c r="R330" s="326"/>
      <c r="S330" s="326"/>
      <c r="T330" s="326"/>
      <c r="U330" s="326"/>
      <c r="V330" s="326"/>
      <c r="W330" s="326"/>
      <c r="X330" s="326"/>
      <c r="Y330" s="326"/>
      <c r="Z330" s="326"/>
      <c r="AA330" s="326"/>
      <c r="AB330" s="326"/>
      <c r="AC330" s="326"/>
      <c r="AD330" s="326"/>
      <c r="AE330" s="326"/>
      <c r="AF330" s="326"/>
      <c r="AG330" s="326"/>
      <c r="AH330" s="326"/>
      <c r="AI330" s="326"/>
      <c r="AJ330" s="326"/>
      <c r="AK330" s="326"/>
      <c r="AL330" s="326"/>
      <c r="AM330" s="326"/>
      <c r="AN330" s="326"/>
      <c r="AO330" s="326"/>
      <c r="AP330" s="326"/>
      <c r="AQ330" s="326"/>
      <c r="AR330" s="326"/>
      <c r="AS330" s="326"/>
      <c r="AT330" s="326"/>
      <c r="AU330" s="326"/>
      <c r="AV330" s="326"/>
      <c r="AW330" s="326"/>
      <c r="AX330" s="326"/>
      <c r="AY330" s="326"/>
      <c r="AZ330" s="326"/>
      <c r="BA330" s="326"/>
      <c r="BB330" s="326"/>
      <c r="BC330" s="326"/>
      <c r="BD330" s="326"/>
      <c r="BE330" s="326"/>
      <c r="BF330" s="326"/>
      <c r="BG330" s="326"/>
      <c r="BH330" s="326"/>
      <c r="BI330" s="326"/>
      <c r="BJ330" s="326"/>
      <c r="BK330" s="326"/>
      <c r="BL330" s="326"/>
      <c r="BM330" s="326"/>
      <c r="BN330" s="326"/>
      <c r="BO330" s="326"/>
      <c r="BP330" s="326"/>
      <c r="BQ330" s="326"/>
      <c r="BR330" s="326"/>
      <c r="BS330" s="326"/>
      <c r="BT330" s="326"/>
      <c r="BU330" s="326"/>
      <c r="BV330" s="326"/>
      <c r="BW330" s="326"/>
      <c r="BX330" s="326"/>
      <c r="BY330" s="326"/>
      <c r="BZ330" s="326"/>
      <c r="CA330" s="326"/>
      <c r="CB330" s="326"/>
      <c r="CC330" s="326"/>
      <c r="CD330" s="326"/>
      <c r="CE330" s="326"/>
      <c r="CF330" s="326"/>
      <c r="CG330" s="326"/>
      <c r="CH330" s="326"/>
      <c r="CI330" s="326"/>
      <c r="CJ330" s="326"/>
      <c r="CK330" s="326"/>
      <c r="CL330" s="326"/>
      <c r="CM330" s="326"/>
      <c r="CN330" s="326"/>
      <c r="CO330" s="326"/>
      <c r="CP330" s="326"/>
      <c r="CQ330" s="326"/>
      <c r="CR330" s="326"/>
      <c r="CS330" s="326"/>
    </row>
    <row r="331" spans="2:97" s="289" customFormat="1" ht="51" customHeight="1">
      <c r="B331" s="363">
        <v>328</v>
      </c>
      <c r="C331" s="343" t="str">
        <f>IF(B331&lt;=RAROC!$D$20*12,G330,"")</f>
        <v/>
      </c>
      <c r="D331" s="332">
        <f t="shared" si="23"/>
        <v>3.5714285714283771</v>
      </c>
      <c r="E331" s="341">
        <f t="shared" si="21"/>
        <v>1.5023833333333335E-3</v>
      </c>
      <c r="F331" s="331">
        <f t="shared" si="22"/>
        <v>0</v>
      </c>
      <c r="G331" s="364">
        <f t="shared" si="20"/>
        <v>0</v>
      </c>
      <c r="H331" s="292"/>
      <c r="I331" s="293"/>
      <c r="J331" s="326"/>
      <c r="K331" s="326"/>
      <c r="L331" s="326"/>
      <c r="M331" s="326"/>
      <c r="N331" s="326"/>
      <c r="O331" s="326"/>
      <c r="P331" s="326"/>
      <c r="Q331" s="326"/>
      <c r="R331" s="326"/>
      <c r="S331" s="326"/>
      <c r="T331" s="326"/>
      <c r="U331" s="326"/>
      <c r="V331" s="326"/>
      <c r="W331" s="326"/>
      <c r="X331" s="326"/>
      <c r="Y331" s="326"/>
      <c r="Z331" s="326"/>
      <c r="AA331" s="326"/>
      <c r="AB331" s="326"/>
      <c r="AC331" s="326"/>
      <c r="AD331" s="326"/>
      <c r="AE331" s="326"/>
      <c r="AF331" s="326"/>
      <c r="AG331" s="326"/>
      <c r="AH331" s="326"/>
      <c r="AI331" s="326"/>
      <c r="AJ331" s="326"/>
      <c r="AK331" s="326"/>
      <c r="AL331" s="326"/>
      <c r="AM331" s="326"/>
      <c r="AN331" s="326"/>
      <c r="AO331" s="326"/>
      <c r="AP331" s="326"/>
      <c r="AQ331" s="326"/>
      <c r="AR331" s="326"/>
      <c r="AS331" s="326"/>
      <c r="AT331" s="326"/>
      <c r="AU331" s="326"/>
      <c r="AV331" s="326"/>
      <c r="AW331" s="326"/>
      <c r="AX331" s="326"/>
      <c r="AY331" s="326"/>
      <c r="AZ331" s="326"/>
      <c r="BA331" s="326"/>
      <c r="BB331" s="326"/>
      <c r="BC331" s="326"/>
      <c r="BD331" s="326"/>
      <c r="BE331" s="326"/>
      <c r="BF331" s="326"/>
      <c r="BG331" s="326"/>
      <c r="BH331" s="326"/>
      <c r="BI331" s="326"/>
      <c r="BJ331" s="326"/>
      <c r="BK331" s="326"/>
      <c r="BL331" s="326"/>
      <c r="BM331" s="326"/>
      <c r="BN331" s="326"/>
      <c r="BO331" s="326"/>
      <c r="BP331" s="326"/>
      <c r="BQ331" s="326"/>
      <c r="BR331" s="326"/>
      <c r="BS331" s="326"/>
      <c r="BT331" s="326"/>
      <c r="BU331" s="326"/>
      <c r="BV331" s="326"/>
      <c r="BW331" s="326"/>
      <c r="BX331" s="326"/>
      <c r="BY331" s="326"/>
      <c r="BZ331" s="326"/>
      <c r="CA331" s="326"/>
      <c r="CB331" s="326"/>
      <c r="CC331" s="326"/>
      <c r="CD331" s="326"/>
      <c r="CE331" s="326"/>
      <c r="CF331" s="326"/>
      <c r="CG331" s="326"/>
      <c r="CH331" s="326"/>
      <c r="CI331" s="326"/>
      <c r="CJ331" s="326"/>
      <c r="CK331" s="326"/>
      <c r="CL331" s="326"/>
      <c r="CM331" s="326"/>
      <c r="CN331" s="326"/>
      <c r="CO331" s="326"/>
      <c r="CP331" s="326"/>
      <c r="CQ331" s="326"/>
      <c r="CR331" s="326"/>
      <c r="CS331" s="326"/>
    </row>
    <row r="332" spans="2:97" s="289" customFormat="1" ht="51" customHeight="1">
      <c r="B332" s="363">
        <v>329</v>
      </c>
      <c r="C332" s="343" t="str">
        <f>IF(B332&lt;=RAROC!$D$20*12,G331,"")</f>
        <v/>
      </c>
      <c r="D332" s="332">
        <f t="shared" si="23"/>
        <v>3.5714285714283771</v>
      </c>
      <c r="E332" s="341">
        <f t="shared" si="21"/>
        <v>1.5023833333333335E-3</v>
      </c>
      <c r="F332" s="331">
        <f t="shared" si="22"/>
        <v>0</v>
      </c>
      <c r="G332" s="364">
        <f t="shared" si="20"/>
        <v>0</v>
      </c>
      <c r="H332" s="292"/>
      <c r="I332" s="293"/>
      <c r="J332" s="326"/>
      <c r="K332" s="326"/>
      <c r="L332" s="326"/>
      <c r="M332" s="326"/>
      <c r="N332" s="326"/>
      <c r="O332" s="326"/>
      <c r="P332" s="326"/>
      <c r="Q332" s="326"/>
      <c r="R332" s="326"/>
      <c r="S332" s="326"/>
      <c r="T332" s="326"/>
      <c r="U332" s="326"/>
      <c r="V332" s="326"/>
      <c r="W332" s="326"/>
      <c r="X332" s="326"/>
      <c r="Y332" s="326"/>
      <c r="Z332" s="326"/>
      <c r="AA332" s="326"/>
      <c r="AB332" s="326"/>
      <c r="AC332" s="326"/>
      <c r="AD332" s="326"/>
      <c r="AE332" s="326"/>
      <c r="AF332" s="326"/>
      <c r="AG332" s="326"/>
      <c r="AH332" s="326"/>
      <c r="AI332" s="326"/>
      <c r="AJ332" s="326"/>
      <c r="AK332" s="326"/>
      <c r="AL332" s="326"/>
      <c r="AM332" s="326"/>
      <c r="AN332" s="326"/>
      <c r="AO332" s="326"/>
      <c r="AP332" s="326"/>
      <c r="AQ332" s="326"/>
      <c r="AR332" s="326"/>
      <c r="AS332" s="326"/>
      <c r="AT332" s="326"/>
      <c r="AU332" s="326"/>
      <c r="AV332" s="326"/>
      <c r="AW332" s="326"/>
      <c r="AX332" s="326"/>
      <c r="AY332" s="326"/>
      <c r="AZ332" s="326"/>
      <c r="BA332" s="326"/>
      <c r="BB332" s="326"/>
      <c r="BC332" s="326"/>
      <c r="BD332" s="326"/>
      <c r="BE332" s="326"/>
      <c r="BF332" s="326"/>
      <c r="BG332" s="326"/>
      <c r="BH332" s="326"/>
      <c r="BI332" s="326"/>
      <c r="BJ332" s="326"/>
      <c r="BK332" s="326"/>
      <c r="BL332" s="326"/>
      <c r="BM332" s="326"/>
      <c r="BN332" s="326"/>
      <c r="BO332" s="326"/>
      <c r="BP332" s="326"/>
      <c r="BQ332" s="326"/>
      <c r="BR332" s="326"/>
      <c r="BS332" s="326"/>
      <c r="BT332" s="326"/>
      <c r="BU332" s="326"/>
      <c r="BV332" s="326"/>
      <c r="BW332" s="326"/>
      <c r="BX332" s="326"/>
      <c r="BY332" s="326"/>
      <c r="BZ332" s="326"/>
      <c r="CA332" s="326"/>
      <c r="CB332" s="326"/>
      <c r="CC332" s="326"/>
      <c r="CD332" s="326"/>
      <c r="CE332" s="326"/>
      <c r="CF332" s="326"/>
      <c r="CG332" s="326"/>
      <c r="CH332" s="326"/>
      <c r="CI332" s="326"/>
      <c r="CJ332" s="326"/>
      <c r="CK332" s="326"/>
      <c r="CL332" s="326"/>
      <c r="CM332" s="326"/>
      <c r="CN332" s="326"/>
      <c r="CO332" s="326"/>
      <c r="CP332" s="326"/>
      <c r="CQ332" s="326"/>
      <c r="CR332" s="326"/>
      <c r="CS332" s="326"/>
    </row>
    <row r="333" spans="2:97" s="289" customFormat="1" ht="51" customHeight="1">
      <c r="B333" s="363">
        <v>330</v>
      </c>
      <c r="C333" s="343" t="str">
        <f>IF(B333&lt;=RAROC!$D$20*12,G332,"")</f>
        <v/>
      </c>
      <c r="D333" s="332">
        <f t="shared" si="23"/>
        <v>3.5714285714283771</v>
      </c>
      <c r="E333" s="341">
        <f t="shared" si="21"/>
        <v>1.5023833333333335E-3</v>
      </c>
      <c r="F333" s="331">
        <f t="shared" si="22"/>
        <v>0</v>
      </c>
      <c r="G333" s="364">
        <f t="shared" si="20"/>
        <v>0</v>
      </c>
      <c r="H333" s="292"/>
      <c r="I333" s="293"/>
      <c r="J333" s="326"/>
      <c r="K333" s="326"/>
      <c r="L333" s="326"/>
      <c r="M333" s="326"/>
      <c r="N333" s="326"/>
      <c r="O333" s="326"/>
      <c r="P333" s="326"/>
      <c r="Q333" s="326"/>
      <c r="R333" s="326"/>
      <c r="S333" s="326"/>
      <c r="T333" s="326"/>
      <c r="U333" s="326"/>
      <c r="V333" s="326"/>
      <c r="W333" s="326"/>
      <c r="X333" s="326"/>
      <c r="Y333" s="326"/>
      <c r="Z333" s="326"/>
      <c r="AA333" s="326"/>
      <c r="AB333" s="326"/>
      <c r="AC333" s="326"/>
      <c r="AD333" s="326"/>
      <c r="AE333" s="326"/>
      <c r="AF333" s="326"/>
      <c r="AG333" s="326"/>
      <c r="AH333" s="326"/>
      <c r="AI333" s="326"/>
      <c r="AJ333" s="326"/>
      <c r="AK333" s="326"/>
      <c r="AL333" s="326"/>
      <c r="AM333" s="326"/>
      <c r="AN333" s="326"/>
      <c r="AO333" s="326"/>
      <c r="AP333" s="326"/>
      <c r="AQ333" s="326"/>
      <c r="AR333" s="326"/>
      <c r="AS333" s="326"/>
      <c r="AT333" s="326"/>
      <c r="AU333" s="326"/>
      <c r="AV333" s="326"/>
      <c r="AW333" s="326"/>
      <c r="AX333" s="326"/>
      <c r="AY333" s="326"/>
      <c r="AZ333" s="326"/>
      <c r="BA333" s="326"/>
      <c r="BB333" s="326"/>
      <c r="BC333" s="326"/>
      <c r="BD333" s="326"/>
      <c r="BE333" s="326"/>
      <c r="BF333" s="326"/>
      <c r="BG333" s="326"/>
      <c r="BH333" s="326"/>
      <c r="BI333" s="326"/>
      <c r="BJ333" s="326"/>
      <c r="BK333" s="326"/>
      <c r="BL333" s="326"/>
      <c r="BM333" s="326"/>
      <c r="BN333" s="326"/>
      <c r="BO333" s="326"/>
      <c r="BP333" s="326"/>
      <c r="BQ333" s="326"/>
      <c r="BR333" s="326"/>
      <c r="BS333" s="326"/>
      <c r="BT333" s="326"/>
      <c r="BU333" s="326"/>
      <c r="BV333" s="326"/>
      <c r="BW333" s="326"/>
      <c r="BX333" s="326"/>
      <c r="BY333" s="326"/>
      <c r="BZ333" s="326"/>
      <c r="CA333" s="326"/>
      <c r="CB333" s="326"/>
      <c r="CC333" s="326"/>
      <c r="CD333" s="326"/>
      <c r="CE333" s="326"/>
      <c r="CF333" s="326"/>
      <c r="CG333" s="326"/>
      <c r="CH333" s="326"/>
      <c r="CI333" s="326"/>
      <c r="CJ333" s="326"/>
      <c r="CK333" s="326"/>
      <c r="CL333" s="326"/>
      <c r="CM333" s="326"/>
      <c r="CN333" s="326"/>
      <c r="CO333" s="326"/>
      <c r="CP333" s="326"/>
      <c r="CQ333" s="326"/>
      <c r="CR333" s="326"/>
      <c r="CS333" s="326"/>
    </row>
    <row r="334" spans="2:97" s="289" customFormat="1" ht="51" customHeight="1">
      <c r="B334" s="363">
        <v>331</v>
      </c>
      <c r="C334" s="343" t="str">
        <f>IF(B334&lt;=RAROC!$D$20*12,G333,"")</f>
        <v/>
      </c>
      <c r="D334" s="332">
        <f t="shared" si="23"/>
        <v>3.5714285714283771</v>
      </c>
      <c r="E334" s="341">
        <f t="shared" si="21"/>
        <v>1.5023833333333335E-3</v>
      </c>
      <c r="F334" s="331">
        <f t="shared" si="22"/>
        <v>0</v>
      </c>
      <c r="G334" s="364">
        <f t="shared" si="20"/>
        <v>0</v>
      </c>
      <c r="H334" s="292"/>
      <c r="I334" s="293"/>
      <c r="J334" s="326"/>
      <c r="K334" s="326"/>
      <c r="L334" s="326"/>
      <c r="M334" s="326"/>
      <c r="N334" s="326"/>
      <c r="O334" s="326"/>
      <c r="P334" s="326"/>
      <c r="Q334" s="326"/>
      <c r="R334" s="326"/>
      <c r="S334" s="326"/>
      <c r="T334" s="326"/>
      <c r="U334" s="326"/>
      <c r="V334" s="326"/>
      <c r="W334" s="326"/>
      <c r="X334" s="326"/>
      <c r="Y334" s="326"/>
      <c r="Z334" s="326"/>
      <c r="AA334" s="326"/>
      <c r="AB334" s="326"/>
      <c r="AC334" s="326"/>
      <c r="AD334" s="326"/>
      <c r="AE334" s="326"/>
      <c r="AF334" s="326"/>
      <c r="AG334" s="326"/>
      <c r="AH334" s="326"/>
      <c r="AI334" s="326"/>
      <c r="AJ334" s="326"/>
      <c r="AK334" s="326"/>
      <c r="AL334" s="326"/>
      <c r="AM334" s="326"/>
      <c r="AN334" s="326"/>
      <c r="AO334" s="326"/>
      <c r="AP334" s="326"/>
      <c r="AQ334" s="326"/>
      <c r="AR334" s="326"/>
      <c r="AS334" s="326"/>
      <c r="AT334" s="326"/>
      <c r="AU334" s="326"/>
      <c r="AV334" s="326"/>
      <c r="AW334" s="326"/>
      <c r="AX334" s="326"/>
      <c r="AY334" s="326"/>
      <c r="AZ334" s="326"/>
      <c r="BA334" s="326"/>
      <c r="BB334" s="326"/>
      <c r="BC334" s="326"/>
      <c r="BD334" s="326"/>
      <c r="BE334" s="326"/>
      <c r="BF334" s="326"/>
      <c r="BG334" s="326"/>
      <c r="BH334" s="326"/>
      <c r="BI334" s="326"/>
      <c r="BJ334" s="326"/>
      <c r="BK334" s="326"/>
      <c r="BL334" s="326"/>
      <c r="BM334" s="326"/>
      <c r="BN334" s="326"/>
      <c r="BO334" s="326"/>
      <c r="BP334" s="326"/>
      <c r="BQ334" s="326"/>
      <c r="BR334" s="326"/>
      <c r="BS334" s="326"/>
      <c r="BT334" s="326"/>
      <c r="BU334" s="326"/>
      <c r="BV334" s="326"/>
      <c r="BW334" s="326"/>
      <c r="BX334" s="326"/>
      <c r="BY334" s="326"/>
      <c r="BZ334" s="326"/>
      <c r="CA334" s="326"/>
      <c r="CB334" s="326"/>
      <c r="CC334" s="326"/>
      <c r="CD334" s="326"/>
      <c r="CE334" s="326"/>
      <c r="CF334" s="326"/>
      <c r="CG334" s="326"/>
      <c r="CH334" s="326"/>
      <c r="CI334" s="326"/>
      <c r="CJ334" s="326"/>
      <c r="CK334" s="326"/>
      <c r="CL334" s="326"/>
      <c r="CM334" s="326"/>
      <c r="CN334" s="326"/>
      <c r="CO334" s="326"/>
      <c r="CP334" s="326"/>
      <c r="CQ334" s="326"/>
      <c r="CR334" s="326"/>
      <c r="CS334" s="326"/>
    </row>
    <row r="335" spans="2:97" s="289" customFormat="1" ht="51" customHeight="1">
      <c r="B335" s="363">
        <v>332</v>
      </c>
      <c r="C335" s="343" t="str">
        <f>IF(B335&lt;=RAROC!$D$20*12,G334,"")</f>
        <v/>
      </c>
      <c r="D335" s="332">
        <f t="shared" si="23"/>
        <v>3.5714285714283771</v>
      </c>
      <c r="E335" s="341">
        <f t="shared" si="21"/>
        <v>1.5023833333333335E-3</v>
      </c>
      <c r="F335" s="331">
        <f t="shared" si="22"/>
        <v>0</v>
      </c>
      <c r="G335" s="364">
        <f t="shared" si="20"/>
        <v>0</v>
      </c>
      <c r="H335" s="292"/>
      <c r="I335" s="293"/>
      <c r="J335" s="326"/>
      <c r="K335" s="326"/>
      <c r="L335" s="326"/>
      <c r="M335" s="326"/>
      <c r="N335" s="326"/>
      <c r="O335" s="326"/>
      <c r="P335" s="326"/>
      <c r="Q335" s="326"/>
      <c r="R335" s="326"/>
      <c r="S335" s="326"/>
      <c r="T335" s="326"/>
      <c r="U335" s="326"/>
      <c r="V335" s="326"/>
      <c r="W335" s="326"/>
      <c r="X335" s="326"/>
      <c r="Y335" s="326"/>
      <c r="Z335" s="326"/>
      <c r="AA335" s="326"/>
      <c r="AB335" s="326"/>
      <c r="AC335" s="326"/>
      <c r="AD335" s="326"/>
      <c r="AE335" s="326"/>
      <c r="AF335" s="326"/>
      <c r="AG335" s="326"/>
      <c r="AH335" s="326"/>
      <c r="AI335" s="326"/>
      <c r="AJ335" s="326"/>
      <c r="AK335" s="326"/>
      <c r="AL335" s="326"/>
      <c r="AM335" s="326"/>
      <c r="AN335" s="326"/>
      <c r="AO335" s="326"/>
      <c r="AP335" s="326"/>
      <c r="AQ335" s="326"/>
      <c r="AR335" s="326"/>
      <c r="AS335" s="326"/>
      <c r="AT335" s="326"/>
      <c r="AU335" s="326"/>
      <c r="AV335" s="326"/>
      <c r="AW335" s="326"/>
      <c r="AX335" s="326"/>
      <c r="AY335" s="326"/>
      <c r="AZ335" s="326"/>
      <c r="BA335" s="326"/>
      <c r="BB335" s="326"/>
      <c r="BC335" s="326"/>
      <c r="BD335" s="326"/>
      <c r="BE335" s="326"/>
      <c r="BF335" s="326"/>
      <c r="BG335" s="326"/>
      <c r="BH335" s="326"/>
      <c r="BI335" s="326"/>
      <c r="BJ335" s="326"/>
      <c r="BK335" s="326"/>
      <c r="BL335" s="326"/>
      <c r="BM335" s="326"/>
      <c r="BN335" s="326"/>
      <c r="BO335" s="326"/>
      <c r="BP335" s="326"/>
      <c r="BQ335" s="326"/>
      <c r="BR335" s="326"/>
      <c r="BS335" s="326"/>
      <c r="BT335" s="326"/>
      <c r="BU335" s="326"/>
      <c r="BV335" s="326"/>
      <c r="BW335" s="326"/>
      <c r="BX335" s="326"/>
      <c r="BY335" s="326"/>
      <c r="BZ335" s="326"/>
      <c r="CA335" s="326"/>
      <c r="CB335" s="326"/>
      <c r="CC335" s="326"/>
      <c r="CD335" s="326"/>
      <c r="CE335" s="326"/>
      <c r="CF335" s="326"/>
      <c r="CG335" s="326"/>
      <c r="CH335" s="326"/>
      <c r="CI335" s="326"/>
      <c r="CJ335" s="326"/>
      <c r="CK335" s="326"/>
      <c r="CL335" s="326"/>
      <c r="CM335" s="326"/>
      <c r="CN335" s="326"/>
      <c r="CO335" s="326"/>
      <c r="CP335" s="326"/>
      <c r="CQ335" s="326"/>
      <c r="CR335" s="326"/>
      <c r="CS335" s="326"/>
    </row>
    <row r="336" spans="2:97" s="289" customFormat="1" ht="51" customHeight="1">
      <c r="B336" s="363">
        <v>333</v>
      </c>
      <c r="C336" s="343" t="str">
        <f>IF(B336&lt;=RAROC!$D$20*12,G335,"")</f>
        <v/>
      </c>
      <c r="D336" s="332">
        <f t="shared" si="23"/>
        <v>3.5714285714283771</v>
      </c>
      <c r="E336" s="341">
        <f t="shared" si="21"/>
        <v>1.5023833333333335E-3</v>
      </c>
      <c r="F336" s="331">
        <f t="shared" si="22"/>
        <v>0</v>
      </c>
      <c r="G336" s="364">
        <f t="shared" si="20"/>
        <v>0</v>
      </c>
      <c r="H336" s="292"/>
      <c r="I336" s="293"/>
      <c r="J336" s="326"/>
      <c r="K336" s="326"/>
      <c r="L336" s="326"/>
      <c r="M336" s="326"/>
      <c r="N336" s="326"/>
      <c r="O336" s="326"/>
      <c r="P336" s="326"/>
      <c r="Q336" s="326"/>
      <c r="R336" s="326"/>
      <c r="S336" s="326"/>
      <c r="T336" s="326"/>
      <c r="U336" s="326"/>
      <c r="V336" s="326"/>
      <c r="W336" s="326"/>
      <c r="X336" s="326"/>
      <c r="Y336" s="326"/>
      <c r="Z336" s="326"/>
      <c r="AA336" s="326"/>
      <c r="AB336" s="326"/>
      <c r="AC336" s="326"/>
      <c r="AD336" s="326"/>
      <c r="AE336" s="326"/>
      <c r="AF336" s="326"/>
      <c r="AG336" s="326"/>
      <c r="AH336" s="326"/>
      <c r="AI336" s="326"/>
      <c r="AJ336" s="326"/>
      <c r="AK336" s="326"/>
      <c r="AL336" s="326"/>
      <c r="AM336" s="326"/>
      <c r="AN336" s="326"/>
      <c r="AO336" s="326"/>
      <c r="AP336" s="326"/>
      <c r="AQ336" s="326"/>
      <c r="AR336" s="326"/>
      <c r="AS336" s="326"/>
      <c r="AT336" s="326"/>
      <c r="AU336" s="326"/>
      <c r="AV336" s="326"/>
      <c r="AW336" s="326"/>
      <c r="AX336" s="326"/>
      <c r="AY336" s="326"/>
      <c r="AZ336" s="326"/>
      <c r="BA336" s="326"/>
      <c r="BB336" s="326"/>
      <c r="BC336" s="326"/>
      <c r="BD336" s="326"/>
      <c r="BE336" s="326"/>
      <c r="BF336" s="326"/>
      <c r="BG336" s="326"/>
      <c r="BH336" s="326"/>
      <c r="BI336" s="326"/>
      <c r="BJ336" s="326"/>
      <c r="BK336" s="326"/>
      <c r="BL336" s="326"/>
      <c r="BM336" s="326"/>
      <c r="BN336" s="326"/>
      <c r="BO336" s="326"/>
      <c r="BP336" s="326"/>
      <c r="BQ336" s="326"/>
      <c r="BR336" s="326"/>
      <c r="BS336" s="326"/>
      <c r="BT336" s="326"/>
      <c r="BU336" s="326"/>
      <c r="BV336" s="326"/>
      <c r="BW336" s="326"/>
      <c r="BX336" s="326"/>
      <c r="BY336" s="326"/>
      <c r="BZ336" s="326"/>
      <c r="CA336" s="326"/>
      <c r="CB336" s="326"/>
      <c r="CC336" s="326"/>
      <c r="CD336" s="326"/>
      <c r="CE336" s="326"/>
      <c r="CF336" s="326"/>
      <c r="CG336" s="326"/>
      <c r="CH336" s="326"/>
      <c r="CI336" s="326"/>
      <c r="CJ336" s="326"/>
      <c r="CK336" s="326"/>
      <c r="CL336" s="326"/>
      <c r="CM336" s="326"/>
      <c r="CN336" s="326"/>
      <c r="CO336" s="326"/>
      <c r="CP336" s="326"/>
      <c r="CQ336" s="326"/>
      <c r="CR336" s="326"/>
      <c r="CS336" s="326"/>
    </row>
    <row r="337" spans="2:97" s="289" customFormat="1" ht="51" customHeight="1">
      <c r="B337" s="363">
        <v>334</v>
      </c>
      <c r="C337" s="343" t="str">
        <f>IF(B337&lt;=RAROC!$D$20*12,G336,"")</f>
        <v/>
      </c>
      <c r="D337" s="332">
        <f t="shared" si="23"/>
        <v>3.5714285714283771</v>
      </c>
      <c r="E337" s="341">
        <f t="shared" si="21"/>
        <v>1.5023833333333335E-3</v>
      </c>
      <c r="F337" s="331">
        <f t="shared" si="22"/>
        <v>0</v>
      </c>
      <c r="G337" s="364">
        <f t="shared" si="20"/>
        <v>0</v>
      </c>
      <c r="H337" s="292"/>
      <c r="I337" s="293"/>
      <c r="J337" s="326"/>
      <c r="K337" s="326"/>
      <c r="L337" s="326"/>
      <c r="M337" s="326"/>
      <c r="N337" s="326"/>
      <c r="O337" s="326"/>
      <c r="P337" s="326"/>
      <c r="Q337" s="326"/>
      <c r="R337" s="326"/>
      <c r="S337" s="326"/>
      <c r="T337" s="326"/>
      <c r="U337" s="326"/>
      <c r="V337" s="326"/>
      <c r="W337" s="326"/>
      <c r="X337" s="326"/>
      <c r="Y337" s="326"/>
      <c r="Z337" s="326"/>
      <c r="AA337" s="326"/>
      <c r="AB337" s="326"/>
      <c r="AC337" s="326"/>
      <c r="AD337" s="326"/>
      <c r="AE337" s="326"/>
      <c r="AF337" s="326"/>
      <c r="AG337" s="326"/>
      <c r="AH337" s="326"/>
      <c r="AI337" s="326"/>
      <c r="AJ337" s="326"/>
      <c r="AK337" s="326"/>
      <c r="AL337" s="326"/>
      <c r="AM337" s="326"/>
      <c r="AN337" s="326"/>
      <c r="AO337" s="326"/>
      <c r="AP337" s="326"/>
      <c r="AQ337" s="326"/>
      <c r="AR337" s="326"/>
      <c r="AS337" s="326"/>
      <c r="AT337" s="326"/>
      <c r="AU337" s="326"/>
      <c r="AV337" s="326"/>
      <c r="AW337" s="326"/>
      <c r="AX337" s="326"/>
      <c r="AY337" s="326"/>
      <c r="AZ337" s="326"/>
      <c r="BA337" s="326"/>
      <c r="BB337" s="326"/>
      <c r="BC337" s="326"/>
      <c r="BD337" s="326"/>
      <c r="BE337" s="326"/>
      <c r="BF337" s="326"/>
      <c r="BG337" s="326"/>
      <c r="BH337" s="326"/>
      <c r="BI337" s="326"/>
      <c r="BJ337" s="326"/>
      <c r="BK337" s="326"/>
      <c r="BL337" s="326"/>
      <c r="BM337" s="326"/>
      <c r="BN337" s="326"/>
      <c r="BO337" s="326"/>
      <c r="BP337" s="326"/>
      <c r="BQ337" s="326"/>
      <c r="BR337" s="326"/>
      <c r="BS337" s="326"/>
      <c r="BT337" s="326"/>
      <c r="BU337" s="326"/>
      <c r="BV337" s="326"/>
      <c r="BW337" s="326"/>
      <c r="BX337" s="326"/>
      <c r="BY337" s="326"/>
      <c r="BZ337" s="326"/>
      <c r="CA337" s="326"/>
      <c r="CB337" s="326"/>
      <c r="CC337" s="326"/>
      <c r="CD337" s="326"/>
      <c r="CE337" s="326"/>
      <c r="CF337" s="326"/>
      <c r="CG337" s="326"/>
      <c r="CH337" s="326"/>
      <c r="CI337" s="326"/>
      <c r="CJ337" s="326"/>
      <c r="CK337" s="326"/>
      <c r="CL337" s="326"/>
      <c r="CM337" s="326"/>
      <c r="CN337" s="326"/>
      <c r="CO337" s="326"/>
      <c r="CP337" s="326"/>
      <c r="CQ337" s="326"/>
      <c r="CR337" s="326"/>
      <c r="CS337" s="326"/>
    </row>
    <row r="338" spans="2:97" s="289" customFormat="1" ht="51" customHeight="1">
      <c r="B338" s="363">
        <v>335</v>
      </c>
      <c r="C338" s="343" t="str">
        <f>IF(B338&lt;=RAROC!$D$20*12,G337,"")</f>
        <v/>
      </c>
      <c r="D338" s="332">
        <f t="shared" si="23"/>
        <v>3.5714285714283771</v>
      </c>
      <c r="E338" s="341">
        <f t="shared" si="21"/>
        <v>1.5023833333333335E-3</v>
      </c>
      <c r="F338" s="331">
        <f t="shared" si="22"/>
        <v>0</v>
      </c>
      <c r="G338" s="364">
        <f t="shared" si="20"/>
        <v>0</v>
      </c>
      <c r="H338" s="292"/>
      <c r="I338" s="293"/>
      <c r="J338" s="326"/>
      <c r="K338" s="326"/>
      <c r="L338" s="326"/>
      <c r="M338" s="326"/>
      <c r="N338" s="326"/>
      <c r="O338" s="326"/>
      <c r="P338" s="326"/>
      <c r="Q338" s="326"/>
      <c r="R338" s="326"/>
      <c r="S338" s="326"/>
      <c r="T338" s="326"/>
      <c r="U338" s="326"/>
      <c r="V338" s="326"/>
      <c r="W338" s="326"/>
      <c r="X338" s="326"/>
      <c r="Y338" s="326"/>
      <c r="Z338" s="326"/>
      <c r="AA338" s="326"/>
      <c r="AB338" s="326"/>
      <c r="AC338" s="326"/>
      <c r="AD338" s="326"/>
      <c r="AE338" s="326"/>
      <c r="AF338" s="326"/>
      <c r="AG338" s="326"/>
      <c r="AH338" s="326"/>
      <c r="AI338" s="326"/>
      <c r="AJ338" s="326"/>
      <c r="AK338" s="326"/>
      <c r="AL338" s="326"/>
      <c r="AM338" s="326"/>
      <c r="AN338" s="326"/>
      <c r="AO338" s="326"/>
      <c r="AP338" s="326"/>
      <c r="AQ338" s="326"/>
      <c r="AR338" s="326"/>
      <c r="AS338" s="326"/>
      <c r="AT338" s="326"/>
      <c r="AU338" s="326"/>
      <c r="AV338" s="326"/>
      <c r="AW338" s="326"/>
      <c r="AX338" s="326"/>
      <c r="AY338" s="326"/>
      <c r="AZ338" s="326"/>
      <c r="BA338" s="326"/>
      <c r="BB338" s="326"/>
      <c r="BC338" s="326"/>
      <c r="BD338" s="326"/>
      <c r="BE338" s="326"/>
      <c r="BF338" s="326"/>
      <c r="BG338" s="326"/>
      <c r="BH338" s="326"/>
      <c r="BI338" s="326"/>
      <c r="BJ338" s="326"/>
      <c r="BK338" s="326"/>
      <c r="BL338" s="326"/>
      <c r="BM338" s="326"/>
      <c r="BN338" s="326"/>
      <c r="BO338" s="326"/>
      <c r="BP338" s="326"/>
      <c r="BQ338" s="326"/>
      <c r="BR338" s="326"/>
      <c r="BS338" s="326"/>
      <c r="BT338" s="326"/>
      <c r="BU338" s="326"/>
      <c r="BV338" s="326"/>
      <c r="BW338" s="326"/>
      <c r="BX338" s="326"/>
      <c r="BY338" s="326"/>
      <c r="BZ338" s="326"/>
      <c r="CA338" s="326"/>
      <c r="CB338" s="326"/>
      <c r="CC338" s="326"/>
      <c r="CD338" s="326"/>
      <c r="CE338" s="326"/>
      <c r="CF338" s="326"/>
      <c r="CG338" s="326"/>
      <c r="CH338" s="326"/>
      <c r="CI338" s="326"/>
      <c r="CJ338" s="326"/>
      <c r="CK338" s="326"/>
      <c r="CL338" s="326"/>
      <c r="CM338" s="326"/>
      <c r="CN338" s="326"/>
      <c r="CO338" s="326"/>
      <c r="CP338" s="326"/>
      <c r="CQ338" s="326"/>
      <c r="CR338" s="326"/>
      <c r="CS338" s="326"/>
    </row>
    <row r="339" spans="2:97" s="325" customFormat="1" ht="51" customHeight="1">
      <c r="B339" s="365">
        <f>+B338+1</f>
        <v>336</v>
      </c>
      <c r="C339" s="343" t="str">
        <f>IF(B339&lt;=RAROC!$D$20*12,G338,"")</f>
        <v/>
      </c>
      <c r="D339" s="332">
        <f t="shared" si="23"/>
        <v>3.5714285714283771</v>
      </c>
      <c r="E339" s="341">
        <f t="shared" si="21"/>
        <v>1.5023833333333335E-3</v>
      </c>
      <c r="F339" s="331">
        <f t="shared" si="22"/>
        <v>0</v>
      </c>
      <c r="G339" s="364">
        <f t="shared" si="20"/>
        <v>0</v>
      </c>
      <c r="H339" s="323"/>
      <c r="I339" s="324">
        <f>SUM(F328:F339)</f>
        <v>0</v>
      </c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326"/>
      <c r="W339" s="326"/>
      <c r="X339" s="326"/>
      <c r="Y339" s="326"/>
      <c r="Z339" s="326"/>
      <c r="AA339" s="326"/>
      <c r="AB339" s="326"/>
      <c r="AC339" s="326"/>
      <c r="AD339" s="326"/>
      <c r="AE339" s="326"/>
      <c r="AF339" s="326"/>
      <c r="AG339" s="326"/>
      <c r="AH339" s="326"/>
      <c r="AI339" s="326"/>
      <c r="AJ339" s="326"/>
      <c r="AK339" s="326"/>
      <c r="AL339" s="326"/>
      <c r="AM339" s="326"/>
      <c r="AN339" s="326"/>
      <c r="AO339" s="326"/>
      <c r="AP339" s="326"/>
      <c r="AQ339" s="326"/>
      <c r="AR339" s="326"/>
      <c r="AS339" s="326"/>
      <c r="AT339" s="326"/>
      <c r="AU339" s="326"/>
      <c r="AV339" s="326"/>
      <c r="AW339" s="326"/>
      <c r="AX339" s="326"/>
      <c r="AY339" s="326"/>
      <c r="AZ339" s="326"/>
      <c r="BA339" s="326"/>
      <c r="BB339" s="326"/>
      <c r="BC339" s="326"/>
      <c r="BD339" s="326"/>
      <c r="BE339" s="326"/>
      <c r="BF339" s="326"/>
      <c r="BG339" s="326"/>
      <c r="BH339" s="326"/>
      <c r="BI339" s="326"/>
      <c r="BJ339" s="326"/>
      <c r="BK339" s="326"/>
      <c r="BL339" s="326"/>
      <c r="BM339" s="326"/>
      <c r="BN339" s="326"/>
      <c r="BO339" s="326"/>
      <c r="BP339" s="326"/>
      <c r="BQ339" s="326"/>
      <c r="BR339" s="326"/>
      <c r="BS339" s="326"/>
      <c r="BT339" s="326"/>
      <c r="BU339" s="326"/>
      <c r="BV339" s="326"/>
      <c r="BW339" s="326"/>
      <c r="BX339" s="326"/>
      <c r="BY339" s="326"/>
      <c r="BZ339" s="326"/>
      <c r="CA339" s="326"/>
      <c r="CB339" s="326"/>
      <c r="CC339" s="326"/>
      <c r="CD339" s="326"/>
      <c r="CE339" s="326"/>
      <c r="CF339" s="326"/>
      <c r="CG339" s="326"/>
      <c r="CH339" s="326"/>
      <c r="CI339" s="326"/>
      <c r="CJ339" s="326"/>
      <c r="CK339" s="326"/>
      <c r="CL339" s="326"/>
      <c r="CM339" s="326"/>
      <c r="CN339" s="326"/>
      <c r="CO339" s="326"/>
      <c r="CP339" s="326"/>
      <c r="CQ339" s="326"/>
      <c r="CR339" s="326"/>
      <c r="CS339" s="326"/>
    </row>
    <row r="340" spans="2:97" s="289" customFormat="1" ht="51" customHeight="1">
      <c r="B340" s="363">
        <v>337</v>
      </c>
      <c r="C340" s="343" t="str">
        <f>IF(B340&lt;=RAROC!$D$20*12,G339,"")</f>
        <v/>
      </c>
      <c r="D340" s="332">
        <f t="shared" si="23"/>
        <v>3.5714285714283771</v>
      </c>
      <c r="E340" s="341">
        <f t="shared" si="21"/>
        <v>1.5023833333333335E-3</v>
      </c>
      <c r="F340" s="331">
        <f t="shared" si="22"/>
        <v>0</v>
      </c>
      <c r="G340" s="364">
        <f t="shared" si="20"/>
        <v>0</v>
      </c>
      <c r="H340" s="292"/>
      <c r="I340" s="293"/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326"/>
      <c r="W340" s="326"/>
      <c r="X340" s="326"/>
      <c r="Y340" s="326"/>
      <c r="Z340" s="326"/>
      <c r="AA340" s="326"/>
      <c r="AB340" s="326"/>
      <c r="AC340" s="326"/>
      <c r="AD340" s="326"/>
      <c r="AE340" s="326"/>
      <c r="AF340" s="326"/>
      <c r="AG340" s="326"/>
      <c r="AH340" s="326"/>
      <c r="AI340" s="326"/>
      <c r="AJ340" s="326"/>
      <c r="AK340" s="326"/>
      <c r="AL340" s="326"/>
      <c r="AM340" s="326"/>
      <c r="AN340" s="326"/>
      <c r="AO340" s="326"/>
      <c r="AP340" s="326"/>
      <c r="AQ340" s="326"/>
      <c r="AR340" s="326"/>
      <c r="AS340" s="326"/>
      <c r="AT340" s="326"/>
      <c r="AU340" s="326"/>
      <c r="AV340" s="326"/>
      <c r="AW340" s="326"/>
      <c r="AX340" s="326"/>
      <c r="AY340" s="326"/>
      <c r="AZ340" s="326"/>
      <c r="BA340" s="326"/>
      <c r="BB340" s="326"/>
      <c r="BC340" s="326"/>
      <c r="BD340" s="326"/>
      <c r="BE340" s="326"/>
      <c r="BF340" s="326"/>
      <c r="BG340" s="326"/>
      <c r="BH340" s="326"/>
      <c r="BI340" s="326"/>
      <c r="BJ340" s="326"/>
      <c r="BK340" s="326"/>
      <c r="BL340" s="326"/>
      <c r="BM340" s="326"/>
      <c r="BN340" s="326"/>
      <c r="BO340" s="326"/>
      <c r="BP340" s="326"/>
      <c r="BQ340" s="326"/>
      <c r="BR340" s="326"/>
      <c r="BS340" s="326"/>
      <c r="BT340" s="326"/>
      <c r="BU340" s="326"/>
      <c r="BV340" s="326"/>
      <c r="BW340" s="326"/>
      <c r="BX340" s="326"/>
      <c r="BY340" s="326"/>
      <c r="BZ340" s="326"/>
      <c r="CA340" s="326"/>
      <c r="CB340" s="326"/>
      <c r="CC340" s="326"/>
      <c r="CD340" s="326"/>
      <c r="CE340" s="326"/>
      <c r="CF340" s="326"/>
      <c r="CG340" s="326"/>
      <c r="CH340" s="326"/>
      <c r="CI340" s="326"/>
      <c r="CJ340" s="326"/>
      <c r="CK340" s="326"/>
      <c r="CL340" s="326"/>
      <c r="CM340" s="326"/>
      <c r="CN340" s="326"/>
      <c r="CO340" s="326"/>
      <c r="CP340" s="326"/>
      <c r="CQ340" s="326"/>
      <c r="CR340" s="326"/>
      <c r="CS340" s="326"/>
    </row>
    <row r="341" spans="2:97" s="289" customFormat="1" ht="51" customHeight="1">
      <c r="B341" s="363">
        <v>338</v>
      </c>
      <c r="C341" s="343" t="str">
        <f>IF(B341&lt;=RAROC!$D$20*12,G340,"")</f>
        <v/>
      </c>
      <c r="D341" s="332">
        <f t="shared" si="23"/>
        <v>3.5714285714283771</v>
      </c>
      <c r="E341" s="341">
        <f t="shared" si="21"/>
        <v>1.5023833333333335E-3</v>
      </c>
      <c r="F341" s="331">
        <f t="shared" si="22"/>
        <v>0</v>
      </c>
      <c r="G341" s="364">
        <f t="shared" si="20"/>
        <v>0</v>
      </c>
      <c r="H341" s="292"/>
      <c r="I341" s="293"/>
      <c r="J341" s="326"/>
      <c r="K341" s="326"/>
      <c r="L341" s="326"/>
      <c r="M341" s="326"/>
      <c r="N341" s="326"/>
      <c r="O341" s="326"/>
      <c r="P341" s="326"/>
      <c r="Q341" s="326"/>
      <c r="R341" s="326"/>
      <c r="S341" s="326"/>
      <c r="T341" s="326"/>
      <c r="U341" s="326"/>
      <c r="V341" s="326"/>
      <c r="W341" s="326"/>
      <c r="X341" s="326"/>
      <c r="Y341" s="326"/>
      <c r="Z341" s="326"/>
      <c r="AA341" s="326"/>
      <c r="AB341" s="326"/>
      <c r="AC341" s="326"/>
      <c r="AD341" s="326"/>
      <c r="AE341" s="326"/>
      <c r="AF341" s="326"/>
      <c r="AG341" s="326"/>
      <c r="AH341" s="326"/>
      <c r="AI341" s="326"/>
      <c r="AJ341" s="326"/>
      <c r="AK341" s="326"/>
      <c r="AL341" s="326"/>
      <c r="AM341" s="326"/>
      <c r="AN341" s="326"/>
      <c r="AO341" s="326"/>
      <c r="AP341" s="326"/>
      <c r="AQ341" s="326"/>
      <c r="AR341" s="326"/>
      <c r="AS341" s="326"/>
      <c r="AT341" s="326"/>
      <c r="AU341" s="326"/>
      <c r="AV341" s="326"/>
      <c r="AW341" s="326"/>
      <c r="AX341" s="326"/>
      <c r="AY341" s="326"/>
      <c r="AZ341" s="326"/>
      <c r="BA341" s="326"/>
      <c r="BB341" s="326"/>
      <c r="BC341" s="326"/>
      <c r="BD341" s="326"/>
      <c r="BE341" s="326"/>
      <c r="BF341" s="326"/>
      <c r="BG341" s="326"/>
      <c r="BH341" s="326"/>
      <c r="BI341" s="326"/>
      <c r="BJ341" s="326"/>
      <c r="BK341" s="326"/>
      <c r="BL341" s="326"/>
      <c r="BM341" s="326"/>
      <c r="BN341" s="326"/>
      <c r="BO341" s="326"/>
      <c r="BP341" s="326"/>
      <c r="BQ341" s="326"/>
      <c r="BR341" s="326"/>
      <c r="BS341" s="326"/>
      <c r="BT341" s="326"/>
      <c r="BU341" s="326"/>
      <c r="BV341" s="326"/>
      <c r="BW341" s="326"/>
      <c r="BX341" s="326"/>
      <c r="BY341" s="326"/>
      <c r="BZ341" s="326"/>
      <c r="CA341" s="326"/>
      <c r="CB341" s="326"/>
      <c r="CC341" s="326"/>
      <c r="CD341" s="326"/>
      <c r="CE341" s="326"/>
      <c r="CF341" s="326"/>
      <c r="CG341" s="326"/>
      <c r="CH341" s="326"/>
      <c r="CI341" s="326"/>
      <c r="CJ341" s="326"/>
      <c r="CK341" s="326"/>
      <c r="CL341" s="326"/>
      <c r="CM341" s="326"/>
      <c r="CN341" s="326"/>
      <c r="CO341" s="326"/>
      <c r="CP341" s="326"/>
      <c r="CQ341" s="326"/>
      <c r="CR341" s="326"/>
      <c r="CS341" s="326"/>
    </row>
    <row r="342" spans="2:97" s="289" customFormat="1" ht="51" customHeight="1">
      <c r="B342" s="363">
        <v>339</v>
      </c>
      <c r="C342" s="343" t="str">
        <f>IF(B342&lt;=RAROC!$D$20*12,G341,"")</f>
        <v/>
      </c>
      <c r="D342" s="332">
        <f t="shared" si="23"/>
        <v>3.5714285714283771</v>
      </c>
      <c r="E342" s="341">
        <f t="shared" si="21"/>
        <v>1.5023833333333335E-3</v>
      </c>
      <c r="F342" s="331">
        <f t="shared" si="22"/>
        <v>0</v>
      </c>
      <c r="G342" s="364">
        <f t="shared" si="20"/>
        <v>0</v>
      </c>
      <c r="H342" s="292"/>
      <c r="I342" s="293"/>
      <c r="J342" s="326"/>
      <c r="K342" s="326"/>
      <c r="L342" s="326"/>
      <c r="M342" s="326"/>
      <c r="N342" s="326"/>
      <c r="O342" s="326"/>
      <c r="P342" s="326"/>
      <c r="Q342" s="326"/>
      <c r="R342" s="326"/>
      <c r="S342" s="326"/>
      <c r="T342" s="326"/>
      <c r="U342" s="326"/>
      <c r="V342" s="326"/>
      <c r="W342" s="326"/>
      <c r="X342" s="326"/>
      <c r="Y342" s="326"/>
      <c r="Z342" s="326"/>
      <c r="AA342" s="326"/>
      <c r="AB342" s="326"/>
      <c r="AC342" s="326"/>
      <c r="AD342" s="326"/>
      <c r="AE342" s="326"/>
      <c r="AF342" s="326"/>
      <c r="AG342" s="326"/>
      <c r="AH342" s="326"/>
      <c r="AI342" s="326"/>
      <c r="AJ342" s="326"/>
      <c r="AK342" s="326"/>
      <c r="AL342" s="326"/>
      <c r="AM342" s="326"/>
      <c r="AN342" s="326"/>
      <c r="AO342" s="326"/>
      <c r="AP342" s="326"/>
      <c r="AQ342" s="326"/>
      <c r="AR342" s="326"/>
      <c r="AS342" s="326"/>
      <c r="AT342" s="326"/>
      <c r="AU342" s="326"/>
      <c r="AV342" s="326"/>
      <c r="AW342" s="326"/>
      <c r="AX342" s="326"/>
      <c r="AY342" s="326"/>
      <c r="AZ342" s="326"/>
      <c r="BA342" s="326"/>
      <c r="BB342" s="326"/>
      <c r="BC342" s="326"/>
      <c r="BD342" s="326"/>
      <c r="BE342" s="326"/>
      <c r="BF342" s="326"/>
      <c r="BG342" s="326"/>
      <c r="BH342" s="326"/>
      <c r="BI342" s="326"/>
      <c r="BJ342" s="326"/>
      <c r="BK342" s="326"/>
      <c r="BL342" s="326"/>
      <c r="BM342" s="326"/>
      <c r="BN342" s="326"/>
      <c r="BO342" s="326"/>
      <c r="BP342" s="326"/>
      <c r="BQ342" s="326"/>
      <c r="BR342" s="326"/>
      <c r="BS342" s="326"/>
      <c r="BT342" s="326"/>
      <c r="BU342" s="326"/>
      <c r="BV342" s="326"/>
      <c r="BW342" s="326"/>
      <c r="BX342" s="326"/>
      <c r="BY342" s="326"/>
      <c r="BZ342" s="326"/>
      <c r="CA342" s="326"/>
      <c r="CB342" s="326"/>
      <c r="CC342" s="326"/>
      <c r="CD342" s="326"/>
      <c r="CE342" s="326"/>
      <c r="CF342" s="326"/>
      <c r="CG342" s="326"/>
      <c r="CH342" s="326"/>
      <c r="CI342" s="326"/>
      <c r="CJ342" s="326"/>
      <c r="CK342" s="326"/>
      <c r="CL342" s="326"/>
      <c r="CM342" s="326"/>
      <c r="CN342" s="326"/>
      <c r="CO342" s="326"/>
      <c r="CP342" s="326"/>
      <c r="CQ342" s="326"/>
      <c r="CR342" s="326"/>
      <c r="CS342" s="326"/>
    </row>
    <row r="343" spans="2:97" s="289" customFormat="1" ht="51" customHeight="1">
      <c r="B343" s="363">
        <v>340</v>
      </c>
      <c r="C343" s="343" t="str">
        <f>IF(B343&lt;=RAROC!$D$20*12,G342,"")</f>
        <v/>
      </c>
      <c r="D343" s="332">
        <f t="shared" si="23"/>
        <v>3.5714285714283771</v>
      </c>
      <c r="E343" s="341">
        <f t="shared" si="21"/>
        <v>1.5023833333333335E-3</v>
      </c>
      <c r="F343" s="331">
        <f t="shared" si="22"/>
        <v>0</v>
      </c>
      <c r="G343" s="364">
        <f t="shared" si="20"/>
        <v>0</v>
      </c>
      <c r="H343" s="292"/>
      <c r="I343" s="293"/>
      <c r="J343" s="326"/>
      <c r="K343" s="326"/>
      <c r="L343" s="326"/>
      <c r="M343" s="326"/>
      <c r="N343" s="326"/>
      <c r="O343" s="326"/>
      <c r="P343" s="326"/>
      <c r="Q343" s="326"/>
      <c r="R343" s="326"/>
      <c r="S343" s="326"/>
      <c r="T343" s="326"/>
      <c r="U343" s="326"/>
      <c r="V343" s="326"/>
      <c r="W343" s="326"/>
      <c r="X343" s="326"/>
      <c r="Y343" s="326"/>
      <c r="Z343" s="326"/>
      <c r="AA343" s="326"/>
      <c r="AB343" s="326"/>
      <c r="AC343" s="326"/>
      <c r="AD343" s="326"/>
      <c r="AE343" s="326"/>
      <c r="AF343" s="326"/>
      <c r="AG343" s="326"/>
      <c r="AH343" s="326"/>
      <c r="AI343" s="326"/>
      <c r="AJ343" s="326"/>
      <c r="AK343" s="326"/>
      <c r="AL343" s="326"/>
      <c r="AM343" s="326"/>
      <c r="AN343" s="326"/>
      <c r="AO343" s="326"/>
      <c r="AP343" s="326"/>
      <c r="AQ343" s="326"/>
      <c r="AR343" s="326"/>
      <c r="AS343" s="326"/>
      <c r="AT343" s="326"/>
      <c r="AU343" s="326"/>
      <c r="AV343" s="326"/>
      <c r="AW343" s="326"/>
      <c r="AX343" s="326"/>
      <c r="AY343" s="326"/>
      <c r="AZ343" s="326"/>
      <c r="BA343" s="326"/>
      <c r="BB343" s="326"/>
      <c r="BC343" s="326"/>
      <c r="BD343" s="326"/>
      <c r="BE343" s="326"/>
      <c r="BF343" s="326"/>
      <c r="BG343" s="326"/>
      <c r="BH343" s="326"/>
      <c r="BI343" s="326"/>
      <c r="BJ343" s="326"/>
      <c r="BK343" s="326"/>
      <c r="BL343" s="326"/>
      <c r="BM343" s="326"/>
      <c r="BN343" s="326"/>
      <c r="BO343" s="326"/>
      <c r="BP343" s="326"/>
      <c r="BQ343" s="326"/>
      <c r="BR343" s="326"/>
      <c r="BS343" s="326"/>
      <c r="BT343" s="326"/>
      <c r="BU343" s="326"/>
      <c r="BV343" s="326"/>
      <c r="BW343" s="326"/>
      <c r="BX343" s="326"/>
      <c r="BY343" s="326"/>
      <c r="BZ343" s="326"/>
      <c r="CA343" s="326"/>
      <c r="CB343" s="326"/>
      <c r="CC343" s="326"/>
      <c r="CD343" s="326"/>
      <c r="CE343" s="326"/>
      <c r="CF343" s="326"/>
      <c r="CG343" s="326"/>
      <c r="CH343" s="326"/>
      <c r="CI343" s="326"/>
      <c r="CJ343" s="326"/>
      <c r="CK343" s="326"/>
      <c r="CL343" s="326"/>
      <c r="CM343" s="326"/>
      <c r="CN343" s="326"/>
      <c r="CO343" s="326"/>
      <c r="CP343" s="326"/>
      <c r="CQ343" s="326"/>
      <c r="CR343" s="326"/>
      <c r="CS343" s="326"/>
    </row>
    <row r="344" spans="2:97" s="289" customFormat="1" ht="51" customHeight="1">
      <c r="B344" s="363">
        <v>341</v>
      </c>
      <c r="C344" s="343" t="str">
        <f>IF(B344&lt;=RAROC!$D$20*12,G343,"")</f>
        <v/>
      </c>
      <c r="D344" s="332">
        <f t="shared" si="23"/>
        <v>3.5714285714283771</v>
      </c>
      <c r="E344" s="341">
        <f t="shared" si="21"/>
        <v>1.5023833333333335E-3</v>
      </c>
      <c r="F344" s="331">
        <f t="shared" si="22"/>
        <v>0</v>
      </c>
      <c r="G344" s="364">
        <f t="shared" si="20"/>
        <v>0</v>
      </c>
      <c r="H344" s="292"/>
      <c r="I344" s="293"/>
      <c r="J344" s="326"/>
      <c r="K344" s="326"/>
      <c r="L344" s="326"/>
      <c r="M344" s="326"/>
      <c r="N344" s="326"/>
      <c r="O344" s="326"/>
      <c r="P344" s="326"/>
      <c r="Q344" s="326"/>
      <c r="R344" s="326"/>
      <c r="S344" s="326"/>
      <c r="T344" s="326"/>
      <c r="U344" s="326"/>
      <c r="V344" s="326"/>
      <c r="W344" s="326"/>
      <c r="X344" s="326"/>
      <c r="Y344" s="326"/>
      <c r="Z344" s="326"/>
      <c r="AA344" s="326"/>
      <c r="AB344" s="326"/>
      <c r="AC344" s="326"/>
      <c r="AD344" s="326"/>
      <c r="AE344" s="326"/>
      <c r="AF344" s="326"/>
      <c r="AG344" s="326"/>
      <c r="AH344" s="326"/>
      <c r="AI344" s="326"/>
      <c r="AJ344" s="326"/>
      <c r="AK344" s="326"/>
      <c r="AL344" s="326"/>
      <c r="AM344" s="326"/>
      <c r="AN344" s="326"/>
      <c r="AO344" s="326"/>
      <c r="AP344" s="326"/>
      <c r="AQ344" s="326"/>
      <c r="AR344" s="326"/>
      <c r="AS344" s="326"/>
      <c r="AT344" s="326"/>
      <c r="AU344" s="326"/>
      <c r="AV344" s="326"/>
      <c r="AW344" s="326"/>
      <c r="AX344" s="326"/>
      <c r="AY344" s="326"/>
      <c r="AZ344" s="326"/>
      <c r="BA344" s="326"/>
      <c r="BB344" s="326"/>
      <c r="BC344" s="326"/>
      <c r="BD344" s="326"/>
      <c r="BE344" s="326"/>
      <c r="BF344" s="326"/>
      <c r="BG344" s="326"/>
      <c r="BH344" s="326"/>
      <c r="BI344" s="326"/>
      <c r="BJ344" s="326"/>
      <c r="BK344" s="326"/>
      <c r="BL344" s="326"/>
      <c r="BM344" s="326"/>
      <c r="BN344" s="326"/>
      <c r="BO344" s="326"/>
      <c r="BP344" s="326"/>
      <c r="BQ344" s="326"/>
      <c r="BR344" s="326"/>
      <c r="BS344" s="326"/>
      <c r="BT344" s="326"/>
      <c r="BU344" s="326"/>
      <c r="BV344" s="326"/>
      <c r="BW344" s="326"/>
      <c r="BX344" s="326"/>
      <c r="BY344" s="326"/>
      <c r="BZ344" s="326"/>
      <c r="CA344" s="326"/>
      <c r="CB344" s="326"/>
      <c r="CC344" s="326"/>
      <c r="CD344" s="326"/>
      <c r="CE344" s="326"/>
      <c r="CF344" s="326"/>
      <c r="CG344" s="326"/>
      <c r="CH344" s="326"/>
      <c r="CI344" s="326"/>
      <c r="CJ344" s="326"/>
      <c r="CK344" s="326"/>
      <c r="CL344" s="326"/>
      <c r="CM344" s="326"/>
      <c r="CN344" s="326"/>
      <c r="CO344" s="326"/>
      <c r="CP344" s="326"/>
      <c r="CQ344" s="326"/>
      <c r="CR344" s="326"/>
      <c r="CS344" s="326"/>
    </row>
    <row r="345" spans="2:97" s="289" customFormat="1" ht="51" customHeight="1">
      <c r="B345" s="363">
        <v>342</v>
      </c>
      <c r="C345" s="343" t="str">
        <f>IF(B345&lt;=RAROC!$D$20*12,G344,"")</f>
        <v/>
      </c>
      <c r="D345" s="332">
        <f t="shared" si="23"/>
        <v>3.5714285714283771</v>
      </c>
      <c r="E345" s="341">
        <f t="shared" si="21"/>
        <v>1.5023833333333335E-3</v>
      </c>
      <c r="F345" s="331">
        <f t="shared" si="22"/>
        <v>0</v>
      </c>
      <c r="G345" s="364">
        <f t="shared" si="20"/>
        <v>0</v>
      </c>
      <c r="H345" s="292"/>
      <c r="I345" s="293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26"/>
      <c r="Z345" s="326"/>
      <c r="AA345" s="326"/>
      <c r="AB345" s="326"/>
      <c r="AC345" s="326"/>
      <c r="AD345" s="326"/>
      <c r="AE345" s="326"/>
      <c r="AF345" s="326"/>
      <c r="AG345" s="326"/>
      <c r="AH345" s="326"/>
      <c r="AI345" s="326"/>
      <c r="AJ345" s="326"/>
      <c r="AK345" s="326"/>
      <c r="AL345" s="326"/>
      <c r="AM345" s="326"/>
      <c r="AN345" s="326"/>
      <c r="AO345" s="326"/>
      <c r="AP345" s="326"/>
      <c r="AQ345" s="326"/>
      <c r="AR345" s="326"/>
      <c r="AS345" s="326"/>
      <c r="AT345" s="326"/>
      <c r="AU345" s="326"/>
      <c r="AV345" s="326"/>
      <c r="AW345" s="326"/>
      <c r="AX345" s="326"/>
      <c r="AY345" s="326"/>
      <c r="AZ345" s="326"/>
      <c r="BA345" s="326"/>
      <c r="BB345" s="326"/>
      <c r="BC345" s="326"/>
      <c r="BD345" s="326"/>
      <c r="BE345" s="326"/>
      <c r="BF345" s="326"/>
      <c r="BG345" s="326"/>
      <c r="BH345" s="326"/>
      <c r="BI345" s="326"/>
      <c r="BJ345" s="326"/>
      <c r="BK345" s="326"/>
      <c r="BL345" s="326"/>
      <c r="BM345" s="326"/>
      <c r="BN345" s="326"/>
      <c r="BO345" s="326"/>
      <c r="BP345" s="326"/>
      <c r="BQ345" s="326"/>
      <c r="BR345" s="326"/>
      <c r="BS345" s="326"/>
      <c r="BT345" s="326"/>
      <c r="BU345" s="326"/>
      <c r="BV345" s="326"/>
      <c r="BW345" s="326"/>
      <c r="BX345" s="326"/>
      <c r="BY345" s="326"/>
      <c r="BZ345" s="326"/>
      <c r="CA345" s="326"/>
      <c r="CB345" s="326"/>
      <c r="CC345" s="326"/>
      <c r="CD345" s="326"/>
      <c r="CE345" s="326"/>
      <c r="CF345" s="326"/>
      <c r="CG345" s="326"/>
      <c r="CH345" s="326"/>
      <c r="CI345" s="326"/>
      <c r="CJ345" s="326"/>
      <c r="CK345" s="326"/>
      <c r="CL345" s="326"/>
      <c r="CM345" s="326"/>
      <c r="CN345" s="326"/>
      <c r="CO345" s="326"/>
      <c r="CP345" s="326"/>
      <c r="CQ345" s="326"/>
      <c r="CR345" s="326"/>
      <c r="CS345" s="326"/>
    </row>
    <row r="346" spans="2:97" s="289" customFormat="1" ht="51" customHeight="1">
      <c r="B346" s="363">
        <v>343</v>
      </c>
      <c r="C346" s="343" t="str">
        <f>IF(B346&lt;=RAROC!$D$20*12,G345,"")</f>
        <v/>
      </c>
      <c r="D346" s="332">
        <f t="shared" si="23"/>
        <v>3.5714285714283771</v>
      </c>
      <c r="E346" s="341">
        <f t="shared" si="21"/>
        <v>1.5023833333333335E-3</v>
      </c>
      <c r="F346" s="331">
        <f t="shared" si="22"/>
        <v>0</v>
      </c>
      <c r="G346" s="364">
        <f t="shared" si="20"/>
        <v>0</v>
      </c>
      <c r="H346" s="292"/>
      <c r="I346" s="293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326"/>
      <c r="Z346" s="326"/>
      <c r="AA346" s="326"/>
      <c r="AB346" s="326"/>
      <c r="AC346" s="326"/>
      <c r="AD346" s="326"/>
      <c r="AE346" s="326"/>
      <c r="AF346" s="326"/>
      <c r="AG346" s="326"/>
      <c r="AH346" s="326"/>
      <c r="AI346" s="326"/>
      <c r="AJ346" s="326"/>
      <c r="AK346" s="326"/>
      <c r="AL346" s="326"/>
      <c r="AM346" s="326"/>
      <c r="AN346" s="326"/>
      <c r="AO346" s="326"/>
      <c r="AP346" s="326"/>
      <c r="AQ346" s="326"/>
      <c r="AR346" s="326"/>
      <c r="AS346" s="326"/>
      <c r="AT346" s="326"/>
      <c r="AU346" s="326"/>
      <c r="AV346" s="326"/>
      <c r="AW346" s="326"/>
      <c r="AX346" s="326"/>
      <c r="AY346" s="326"/>
      <c r="AZ346" s="326"/>
      <c r="BA346" s="326"/>
      <c r="BB346" s="326"/>
      <c r="BC346" s="326"/>
      <c r="BD346" s="326"/>
      <c r="BE346" s="326"/>
      <c r="BF346" s="326"/>
      <c r="BG346" s="326"/>
      <c r="BH346" s="326"/>
      <c r="BI346" s="326"/>
      <c r="BJ346" s="326"/>
      <c r="BK346" s="326"/>
      <c r="BL346" s="326"/>
      <c r="BM346" s="326"/>
      <c r="BN346" s="326"/>
      <c r="BO346" s="326"/>
      <c r="BP346" s="326"/>
      <c r="BQ346" s="326"/>
      <c r="BR346" s="326"/>
      <c r="BS346" s="326"/>
      <c r="BT346" s="326"/>
      <c r="BU346" s="326"/>
      <c r="BV346" s="326"/>
      <c r="BW346" s="326"/>
      <c r="BX346" s="326"/>
      <c r="BY346" s="326"/>
      <c r="BZ346" s="326"/>
      <c r="CA346" s="326"/>
      <c r="CB346" s="326"/>
      <c r="CC346" s="326"/>
      <c r="CD346" s="326"/>
      <c r="CE346" s="326"/>
      <c r="CF346" s="326"/>
      <c r="CG346" s="326"/>
      <c r="CH346" s="326"/>
      <c r="CI346" s="326"/>
      <c r="CJ346" s="326"/>
      <c r="CK346" s="326"/>
      <c r="CL346" s="326"/>
      <c r="CM346" s="326"/>
      <c r="CN346" s="326"/>
      <c r="CO346" s="326"/>
      <c r="CP346" s="326"/>
      <c r="CQ346" s="326"/>
      <c r="CR346" s="326"/>
      <c r="CS346" s="326"/>
    </row>
    <row r="347" spans="2:97" s="289" customFormat="1" ht="51" customHeight="1">
      <c r="B347" s="363">
        <v>344</v>
      </c>
      <c r="C347" s="343" t="str">
        <f>IF(B347&lt;=RAROC!$D$20*12,G346,"")</f>
        <v/>
      </c>
      <c r="D347" s="332">
        <f t="shared" si="23"/>
        <v>3.5714285714283771</v>
      </c>
      <c r="E347" s="341">
        <f t="shared" si="21"/>
        <v>1.5023833333333335E-3</v>
      </c>
      <c r="F347" s="331">
        <f t="shared" si="22"/>
        <v>0</v>
      </c>
      <c r="G347" s="364">
        <f t="shared" si="20"/>
        <v>0</v>
      </c>
      <c r="H347" s="292"/>
      <c r="I347" s="293"/>
      <c r="J347" s="326"/>
      <c r="K347" s="326"/>
      <c r="L347" s="326"/>
      <c r="M347" s="326"/>
      <c r="N347" s="326"/>
      <c r="O347" s="326"/>
      <c r="P347" s="326"/>
      <c r="Q347" s="326"/>
      <c r="R347" s="326"/>
      <c r="S347" s="326"/>
      <c r="T347" s="326"/>
      <c r="U347" s="326"/>
      <c r="V347" s="326"/>
      <c r="W347" s="326"/>
      <c r="X347" s="326"/>
      <c r="Y347" s="326"/>
      <c r="Z347" s="326"/>
      <c r="AA347" s="326"/>
      <c r="AB347" s="326"/>
      <c r="AC347" s="326"/>
      <c r="AD347" s="326"/>
      <c r="AE347" s="326"/>
      <c r="AF347" s="326"/>
      <c r="AG347" s="326"/>
      <c r="AH347" s="326"/>
      <c r="AI347" s="326"/>
      <c r="AJ347" s="326"/>
      <c r="AK347" s="326"/>
      <c r="AL347" s="326"/>
      <c r="AM347" s="326"/>
      <c r="AN347" s="326"/>
      <c r="AO347" s="326"/>
      <c r="AP347" s="326"/>
      <c r="AQ347" s="326"/>
      <c r="AR347" s="326"/>
      <c r="AS347" s="326"/>
      <c r="AT347" s="326"/>
      <c r="AU347" s="326"/>
      <c r="AV347" s="326"/>
      <c r="AW347" s="326"/>
      <c r="AX347" s="326"/>
      <c r="AY347" s="326"/>
      <c r="AZ347" s="326"/>
      <c r="BA347" s="326"/>
      <c r="BB347" s="326"/>
      <c r="BC347" s="326"/>
      <c r="BD347" s="326"/>
      <c r="BE347" s="326"/>
      <c r="BF347" s="326"/>
      <c r="BG347" s="326"/>
      <c r="BH347" s="326"/>
      <c r="BI347" s="326"/>
      <c r="BJ347" s="326"/>
      <c r="BK347" s="326"/>
      <c r="BL347" s="326"/>
      <c r="BM347" s="326"/>
      <c r="BN347" s="326"/>
      <c r="BO347" s="326"/>
      <c r="BP347" s="326"/>
      <c r="BQ347" s="326"/>
      <c r="BR347" s="326"/>
      <c r="BS347" s="326"/>
      <c r="BT347" s="326"/>
      <c r="BU347" s="326"/>
      <c r="BV347" s="326"/>
      <c r="BW347" s="326"/>
      <c r="BX347" s="326"/>
      <c r="BY347" s="326"/>
      <c r="BZ347" s="326"/>
      <c r="CA347" s="326"/>
      <c r="CB347" s="326"/>
      <c r="CC347" s="326"/>
      <c r="CD347" s="326"/>
      <c r="CE347" s="326"/>
      <c r="CF347" s="326"/>
      <c r="CG347" s="326"/>
      <c r="CH347" s="326"/>
      <c r="CI347" s="326"/>
      <c r="CJ347" s="326"/>
      <c r="CK347" s="326"/>
      <c r="CL347" s="326"/>
      <c r="CM347" s="326"/>
      <c r="CN347" s="326"/>
      <c r="CO347" s="326"/>
      <c r="CP347" s="326"/>
      <c r="CQ347" s="326"/>
      <c r="CR347" s="326"/>
      <c r="CS347" s="326"/>
    </row>
    <row r="348" spans="2:97" s="289" customFormat="1" ht="51" customHeight="1">
      <c r="B348" s="363">
        <v>345</v>
      </c>
      <c r="C348" s="343" t="str">
        <f>IF(B348&lt;=RAROC!$D$20*12,G347,"")</f>
        <v/>
      </c>
      <c r="D348" s="332">
        <f t="shared" si="23"/>
        <v>3.5714285714283771</v>
      </c>
      <c r="E348" s="341">
        <f t="shared" si="21"/>
        <v>1.5023833333333335E-3</v>
      </c>
      <c r="F348" s="331">
        <f t="shared" si="22"/>
        <v>0</v>
      </c>
      <c r="G348" s="364">
        <f t="shared" si="20"/>
        <v>0</v>
      </c>
      <c r="H348" s="292"/>
      <c r="I348" s="293"/>
      <c r="J348" s="326"/>
      <c r="K348" s="326"/>
      <c r="L348" s="326"/>
      <c r="M348" s="326"/>
      <c r="N348" s="326"/>
      <c r="O348" s="326"/>
      <c r="P348" s="326"/>
      <c r="Q348" s="326"/>
      <c r="R348" s="326"/>
      <c r="S348" s="326"/>
      <c r="T348" s="326"/>
      <c r="U348" s="326"/>
      <c r="V348" s="326"/>
      <c r="W348" s="326"/>
      <c r="X348" s="326"/>
      <c r="Y348" s="326"/>
      <c r="Z348" s="326"/>
      <c r="AA348" s="326"/>
      <c r="AB348" s="326"/>
      <c r="AC348" s="326"/>
      <c r="AD348" s="326"/>
      <c r="AE348" s="326"/>
      <c r="AF348" s="326"/>
      <c r="AG348" s="326"/>
      <c r="AH348" s="326"/>
      <c r="AI348" s="326"/>
      <c r="AJ348" s="326"/>
      <c r="AK348" s="326"/>
      <c r="AL348" s="326"/>
      <c r="AM348" s="326"/>
      <c r="AN348" s="326"/>
      <c r="AO348" s="326"/>
      <c r="AP348" s="326"/>
      <c r="AQ348" s="326"/>
      <c r="AR348" s="326"/>
      <c r="AS348" s="326"/>
      <c r="AT348" s="326"/>
      <c r="AU348" s="326"/>
      <c r="AV348" s="326"/>
      <c r="AW348" s="326"/>
      <c r="AX348" s="326"/>
      <c r="AY348" s="326"/>
      <c r="AZ348" s="326"/>
      <c r="BA348" s="326"/>
      <c r="BB348" s="326"/>
      <c r="BC348" s="326"/>
      <c r="BD348" s="326"/>
      <c r="BE348" s="326"/>
      <c r="BF348" s="326"/>
      <c r="BG348" s="326"/>
      <c r="BH348" s="326"/>
      <c r="BI348" s="326"/>
      <c r="BJ348" s="326"/>
      <c r="BK348" s="326"/>
      <c r="BL348" s="326"/>
      <c r="BM348" s="326"/>
      <c r="BN348" s="326"/>
      <c r="BO348" s="326"/>
      <c r="BP348" s="326"/>
      <c r="BQ348" s="326"/>
      <c r="BR348" s="326"/>
      <c r="BS348" s="326"/>
      <c r="BT348" s="326"/>
      <c r="BU348" s="326"/>
      <c r="BV348" s="326"/>
      <c r="BW348" s="326"/>
      <c r="BX348" s="326"/>
      <c r="BY348" s="326"/>
      <c r="BZ348" s="326"/>
      <c r="CA348" s="326"/>
      <c r="CB348" s="326"/>
      <c r="CC348" s="326"/>
      <c r="CD348" s="326"/>
      <c r="CE348" s="326"/>
      <c r="CF348" s="326"/>
      <c r="CG348" s="326"/>
      <c r="CH348" s="326"/>
      <c r="CI348" s="326"/>
      <c r="CJ348" s="326"/>
      <c r="CK348" s="326"/>
      <c r="CL348" s="326"/>
      <c r="CM348" s="326"/>
      <c r="CN348" s="326"/>
      <c r="CO348" s="326"/>
      <c r="CP348" s="326"/>
      <c r="CQ348" s="326"/>
      <c r="CR348" s="326"/>
      <c r="CS348" s="326"/>
    </row>
    <row r="349" spans="2:97" s="289" customFormat="1" ht="51" customHeight="1">
      <c r="B349" s="363">
        <v>346</v>
      </c>
      <c r="C349" s="343" t="str">
        <f>IF(B349&lt;=RAROC!$D$20*12,G348,"")</f>
        <v/>
      </c>
      <c r="D349" s="332">
        <f t="shared" si="23"/>
        <v>3.5714285714283771</v>
      </c>
      <c r="E349" s="341">
        <f t="shared" si="21"/>
        <v>1.5023833333333335E-3</v>
      </c>
      <c r="F349" s="331">
        <f t="shared" si="22"/>
        <v>0</v>
      </c>
      <c r="G349" s="364">
        <f t="shared" ref="G349:G363" si="24">IFERROR(C349-D349,0)</f>
        <v>0</v>
      </c>
      <c r="H349" s="292"/>
      <c r="I349" s="293"/>
      <c r="J349" s="326"/>
      <c r="K349" s="326"/>
      <c r="L349" s="326"/>
      <c r="M349" s="326"/>
      <c r="N349" s="326"/>
      <c r="O349" s="326"/>
      <c r="P349" s="326"/>
      <c r="Q349" s="326"/>
      <c r="R349" s="326"/>
      <c r="S349" s="326"/>
      <c r="T349" s="326"/>
      <c r="U349" s="326"/>
      <c r="V349" s="326"/>
      <c r="W349" s="326"/>
      <c r="X349" s="326"/>
      <c r="Y349" s="326"/>
      <c r="Z349" s="326"/>
      <c r="AA349" s="326"/>
      <c r="AB349" s="326"/>
      <c r="AC349" s="326"/>
      <c r="AD349" s="326"/>
      <c r="AE349" s="326"/>
      <c r="AF349" s="326"/>
      <c r="AG349" s="326"/>
      <c r="AH349" s="326"/>
      <c r="AI349" s="326"/>
      <c r="AJ349" s="326"/>
      <c r="AK349" s="326"/>
      <c r="AL349" s="326"/>
      <c r="AM349" s="326"/>
      <c r="AN349" s="326"/>
      <c r="AO349" s="326"/>
      <c r="AP349" s="326"/>
      <c r="AQ349" s="326"/>
      <c r="AR349" s="326"/>
      <c r="AS349" s="326"/>
      <c r="AT349" s="326"/>
      <c r="AU349" s="326"/>
      <c r="AV349" s="326"/>
      <c r="AW349" s="326"/>
      <c r="AX349" s="326"/>
      <c r="AY349" s="326"/>
      <c r="AZ349" s="326"/>
      <c r="BA349" s="326"/>
      <c r="BB349" s="326"/>
      <c r="BC349" s="326"/>
      <c r="BD349" s="326"/>
      <c r="BE349" s="326"/>
      <c r="BF349" s="326"/>
      <c r="BG349" s="326"/>
      <c r="BH349" s="326"/>
      <c r="BI349" s="326"/>
      <c r="BJ349" s="326"/>
      <c r="BK349" s="326"/>
      <c r="BL349" s="326"/>
      <c r="BM349" s="326"/>
      <c r="BN349" s="326"/>
      <c r="BO349" s="326"/>
      <c r="BP349" s="326"/>
      <c r="BQ349" s="326"/>
      <c r="BR349" s="326"/>
      <c r="BS349" s="326"/>
      <c r="BT349" s="326"/>
      <c r="BU349" s="326"/>
      <c r="BV349" s="326"/>
      <c r="BW349" s="326"/>
      <c r="BX349" s="326"/>
      <c r="BY349" s="326"/>
      <c r="BZ349" s="326"/>
      <c r="CA349" s="326"/>
      <c r="CB349" s="326"/>
      <c r="CC349" s="326"/>
      <c r="CD349" s="326"/>
      <c r="CE349" s="326"/>
      <c r="CF349" s="326"/>
      <c r="CG349" s="326"/>
      <c r="CH349" s="326"/>
      <c r="CI349" s="326"/>
      <c r="CJ349" s="326"/>
      <c r="CK349" s="326"/>
      <c r="CL349" s="326"/>
      <c r="CM349" s="326"/>
      <c r="CN349" s="326"/>
      <c r="CO349" s="326"/>
      <c r="CP349" s="326"/>
      <c r="CQ349" s="326"/>
      <c r="CR349" s="326"/>
      <c r="CS349" s="326"/>
    </row>
    <row r="350" spans="2:97" s="289" customFormat="1" ht="51" customHeight="1">
      <c r="B350" s="363">
        <v>347</v>
      </c>
      <c r="C350" s="343" t="str">
        <f>IF(B350&lt;=RAROC!$D$20*12,G349,"")</f>
        <v/>
      </c>
      <c r="D350" s="332">
        <f t="shared" si="23"/>
        <v>3.5714285714283771</v>
      </c>
      <c r="E350" s="341">
        <f t="shared" si="21"/>
        <v>1.5023833333333335E-3</v>
      </c>
      <c r="F350" s="331">
        <f t="shared" si="22"/>
        <v>0</v>
      </c>
      <c r="G350" s="364">
        <f t="shared" si="24"/>
        <v>0</v>
      </c>
      <c r="H350" s="292"/>
      <c r="I350" s="293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326"/>
      <c r="Y350" s="326"/>
      <c r="Z350" s="326"/>
      <c r="AA350" s="326"/>
      <c r="AB350" s="326"/>
      <c r="AC350" s="326"/>
      <c r="AD350" s="326"/>
      <c r="AE350" s="326"/>
      <c r="AF350" s="326"/>
      <c r="AG350" s="326"/>
      <c r="AH350" s="326"/>
      <c r="AI350" s="326"/>
      <c r="AJ350" s="326"/>
      <c r="AK350" s="326"/>
      <c r="AL350" s="326"/>
      <c r="AM350" s="326"/>
      <c r="AN350" s="326"/>
      <c r="AO350" s="326"/>
      <c r="AP350" s="326"/>
      <c r="AQ350" s="326"/>
      <c r="AR350" s="326"/>
      <c r="AS350" s="326"/>
      <c r="AT350" s="326"/>
      <c r="AU350" s="326"/>
      <c r="AV350" s="326"/>
      <c r="AW350" s="326"/>
      <c r="AX350" s="326"/>
      <c r="AY350" s="326"/>
      <c r="AZ350" s="326"/>
      <c r="BA350" s="326"/>
      <c r="BB350" s="326"/>
      <c r="BC350" s="326"/>
      <c r="BD350" s="326"/>
      <c r="BE350" s="326"/>
      <c r="BF350" s="326"/>
      <c r="BG350" s="326"/>
      <c r="BH350" s="326"/>
      <c r="BI350" s="326"/>
      <c r="BJ350" s="326"/>
      <c r="BK350" s="326"/>
      <c r="BL350" s="326"/>
      <c r="BM350" s="326"/>
      <c r="BN350" s="326"/>
      <c r="BO350" s="326"/>
      <c r="BP350" s="326"/>
      <c r="BQ350" s="326"/>
      <c r="BR350" s="326"/>
      <c r="BS350" s="326"/>
      <c r="BT350" s="326"/>
      <c r="BU350" s="326"/>
      <c r="BV350" s="326"/>
      <c r="BW350" s="326"/>
      <c r="BX350" s="326"/>
      <c r="BY350" s="326"/>
      <c r="BZ350" s="326"/>
      <c r="CA350" s="326"/>
      <c r="CB350" s="326"/>
      <c r="CC350" s="326"/>
      <c r="CD350" s="326"/>
      <c r="CE350" s="326"/>
      <c r="CF350" s="326"/>
      <c r="CG350" s="326"/>
      <c r="CH350" s="326"/>
      <c r="CI350" s="326"/>
      <c r="CJ350" s="326"/>
      <c r="CK350" s="326"/>
      <c r="CL350" s="326"/>
      <c r="CM350" s="326"/>
      <c r="CN350" s="326"/>
      <c r="CO350" s="326"/>
      <c r="CP350" s="326"/>
      <c r="CQ350" s="326"/>
      <c r="CR350" s="326"/>
      <c r="CS350" s="326"/>
    </row>
    <row r="351" spans="2:97" s="325" customFormat="1" ht="51" customHeight="1">
      <c r="B351" s="365">
        <f>+B350+1</f>
        <v>348</v>
      </c>
      <c r="C351" s="343" t="str">
        <f>IF(B351&lt;=RAROC!$D$20*12,G350,"")</f>
        <v/>
      </c>
      <c r="D351" s="332">
        <f t="shared" si="23"/>
        <v>3.5714285714283771</v>
      </c>
      <c r="E351" s="341">
        <f t="shared" si="21"/>
        <v>1.5023833333333335E-3</v>
      </c>
      <c r="F351" s="331">
        <f t="shared" si="22"/>
        <v>0</v>
      </c>
      <c r="G351" s="364">
        <f t="shared" si="24"/>
        <v>0</v>
      </c>
      <c r="H351" s="323"/>
      <c r="I351" s="324">
        <f>SUM(F340:F351)</f>
        <v>0</v>
      </c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326"/>
      <c r="W351" s="326"/>
      <c r="X351" s="326"/>
      <c r="Y351" s="326"/>
      <c r="Z351" s="326"/>
      <c r="AA351" s="326"/>
      <c r="AB351" s="326"/>
      <c r="AC351" s="326"/>
      <c r="AD351" s="326"/>
      <c r="AE351" s="326"/>
      <c r="AF351" s="326"/>
      <c r="AG351" s="326"/>
      <c r="AH351" s="326"/>
      <c r="AI351" s="326"/>
      <c r="AJ351" s="326"/>
      <c r="AK351" s="326"/>
      <c r="AL351" s="326"/>
      <c r="AM351" s="326"/>
      <c r="AN351" s="326"/>
      <c r="AO351" s="326"/>
      <c r="AP351" s="326"/>
      <c r="AQ351" s="326"/>
      <c r="AR351" s="326"/>
      <c r="AS351" s="326"/>
      <c r="AT351" s="326"/>
      <c r="AU351" s="326"/>
      <c r="AV351" s="326"/>
      <c r="AW351" s="326"/>
      <c r="AX351" s="326"/>
      <c r="AY351" s="326"/>
      <c r="AZ351" s="326"/>
      <c r="BA351" s="326"/>
      <c r="BB351" s="326"/>
      <c r="BC351" s="326"/>
      <c r="BD351" s="326"/>
      <c r="BE351" s="326"/>
      <c r="BF351" s="326"/>
      <c r="BG351" s="326"/>
      <c r="BH351" s="326"/>
      <c r="BI351" s="326"/>
      <c r="BJ351" s="326"/>
      <c r="BK351" s="326"/>
      <c r="BL351" s="326"/>
      <c r="BM351" s="326"/>
      <c r="BN351" s="326"/>
      <c r="BO351" s="326"/>
      <c r="BP351" s="326"/>
      <c r="BQ351" s="326"/>
      <c r="BR351" s="326"/>
      <c r="BS351" s="326"/>
      <c r="BT351" s="326"/>
      <c r="BU351" s="326"/>
      <c r="BV351" s="326"/>
      <c r="BW351" s="326"/>
      <c r="BX351" s="326"/>
      <c r="BY351" s="326"/>
      <c r="BZ351" s="326"/>
      <c r="CA351" s="326"/>
      <c r="CB351" s="326"/>
      <c r="CC351" s="326"/>
      <c r="CD351" s="326"/>
      <c r="CE351" s="326"/>
      <c r="CF351" s="326"/>
      <c r="CG351" s="326"/>
      <c r="CH351" s="326"/>
      <c r="CI351" s="326"/>
      <c r="CJ351" s="326"/>
      <c r="CK351" s="326"/>
      <c r="CL351" s="326"/>
      <c r="CM351" s="326"/>
      <c r="CN351" s="326"/>
      <c r="CO351" s="326"/>
      <c r="CP351" s="326"/>
      <c r="CQ351" s="326"/>
      <c r="CR351" s="326"/>
      <c r="CS351" s="326"/>
    </row>
    <row r="352" spans="2:97" s="289" customFormat="1" ht="51" customHeight="1">
      <c r="B352" s="363">
        <v>349</v>
      </c>
      <c r="C352" s="343" t="str">
        <f>IF(B352&lt;=RAROC!$D$20*12,G351,"")</f>
        <v/>
      </c>
      <c r="D352" s="332">
        <f t="shared" si="23"/>
        <v>3.5714285714283771</v>
      </c>
      <c r="E352" s="341">
        <f t="shared" si="21"/>
        <v>1.5023833333333335E-3</v>
      </c>
      <c r="F352" s="331">
        <f t="shared" si="22"/>
        <v>0</v>
      </c>
      <c r="G352" s="364">
        <f t="shared" si="24"/>
        <v>0</v>
      </c>
      <c r="H352" s="292"/>
      <c r="I352" s="293"/>
      <c r="J352" s="326"/>
      <c r="K352" s="326"/>
      <c r="L352" s="326"/>
      <c r="M352" s="326"/>
      <c r="N352" s="326"/>
      <c r="O352" s="326"/>
      <c r="P352" s="326"/>
      <c r="Q352" s="326"/>
      <c r="R352" s="326"/>
      <c r="S352" s="326"/>
      <c r="T352" s="326"/>
      <c r="U352" s="326"/>
      <c r="V352" s="326"/>
      <c r="W352" s="326"/>
      <c r="X352" s="326"/>
      <c r="Y352" s="326"/>
      <c r="Z352" s="326"/>
      <c r="AA352" s="326"/>
      <c r="AB352" s="326"/>
      <c r="AC352" s="326"/>
      <c r="AD352" s="326"/>
      <c r="AE352" s="326"/>
      <c r="AF352" s="326"/>
      <c r="AG352" s="326"/>
      <c r="AH352" s="326"/>
      <c r="AI352" s="326"/>
      <c r="AJ352" s="326"/>
      <c r="AK352" s="326"/>
      <c r="AL352" s="326"/>
      <c r="AM352" s="326"/>
      <c r="AN352" s="326"/>
      <c r="AO352" s="326"/>
      <c r="AP352" s="326"/>
      <c r="AQ352" s="326"/>
      <c r="AR352" s="326"/>
      <c r="AS352" s="326"/>
      <c r="AT352" s="326"/>
      <c r="AU352" s="326"/>
      <c r="AV352" s="326"/>
      <c r="AW352" s="326"/>
      <c r="AX352" s="326"/>
      <c r="AY352" s="326"/>
      <c r="AZ352" s="326"/>
      <c r="BA352" s="326"/>
      <c r="BB352" s="326"/>
      <c r="BC352" s="326"/>
      <c r="BD352" s="326"/>
      <c r="BE352" s="326"/>
      <c r="BF352" s="326"/>
      <c r="BG352" s="326"/>
      <c r="BH352" s="326"/>
      <c r="BI352" s="326"/>
      <c r="BJ352" s="326"/>
      <c r="BK352" s="326"/>
      <c r="BL352" s="326"/>
      <c r="BM352" s="326"/>
      <c r="BN352" s="326"/>
      <c r="BO352" s="326"/>
      <c r="BP352" s="326"/>
      <c r="BQ352" s="326"/>
      <c r="BR352" s="326"/>
      <c r="BS352" s="326"/>
      <c r="BT352" s="326"/>
      <c r="BU352" s="326"/>
      <c r="BV352" s="326"/>
      <c r="BW352" s="326"/>
      <c r="BX352" s="326"/>
      <c r="BY352" s="326"/>
      <c r="BZ352" s="326"/>
      <c r="CA352" s="326"/>
      <c r="CB352" s="326"/>
      <c r="CC352" s="326"/>
      <c r="CD352" s="326"/>
      <c r="CE352" s="326"/>
      <c r="CF352" s="326"/>
      <c r="CG352" s="326"/>
      <c r="CH352" s="326"/>
      <c r="CI352" s="326"/>
      <c r="CJ352" s="326"/>
      <c r="CK352" s="326"/>
      <c r="CL352" s="326"/>
      <c r="CM352" s="326"/>
      <c r="CN352" s="326"/>
      <c r="CO352" s="326"/>
      <c r="CP352" s="326"/>
      <c r="CQ352" s="326"/>
      <c r="CR352" s="326"/>
      <c r="CS352" s="326"/>
    </row>
    <row r="353" spans="2:97" s="289" customFormat="1" ht="51" customHeight="1">
      <c r="B353" s="363">
        <v>350</v>
      </c>
      <c r="C353" s="343" t="str">
        <f>IF(B353&lt;=RAROC!$D$20*12,G352,"")</f>
        <v/>
      </c>
      <c r="D353" s="332">
        <f t="shared" si="23"/>
        <v>3.5714285714283771</v>
      </c>
      <c r="E353" s="341">
        <f t="shared" si="21"/>
        <v>1.5023833333333335E-3</v>
      </c>
      <c r="F353" s="331">
        <f t="shared" si="22"/>
        <v>0</v>
      </c>
      <c r="G353" s="364">
        <f t="shared" si="24"/>
        <v>0</v>
      </c>
      <c r="H353" s="292"/>
      <c r="I353" s="293"/>
      <c r="J353" s="326"/>
      <c r="K353" s="326"/>
      <c r="L353" s="326"/>
      <c r="M353" s="326"/>
      <c r="N353" s="326"/>
      <c r="O353" s="326"/>
      <c r="P353" s="326"/>
      <c r="Q353" s="326"/>
      <c r="R353" s="326"/>
      <c r="S353" s="326"/>
      <c r="T353" s="326"/>
      <c r="U353" s="326"/>
      <c r="V353" s="326"/>
      <c r="W353" s="326"/>
      <c r="X353" s="326"/>
      <c r="Y353" s="326"/>
      <c r="Z353" s="326"/>
      <c r="AA353" s="326"/>
      <c r="AB353" s="326"/>
      <c r="AC353" s="326"/>
      <c r="AD353" s="326"/>
      <c r="AE353" s="326"/>
      <c r="AF353" s="326"/>
      <c r="AG353" s="326"/>
      <c r="AH353" s="326"/>
      <c r="AI353" s="326"/>
      <c r="AJ353" s="326"/>
      <c r="AK353" s="326"/>
      <c r="AL353" s="326"/>
      <c r="AM353" s="326"/>
      <c r="AN353" s="326"/>
      <c r="AO353" s="326"/>
      <c r="AP353" s="326"/>
      <c r="AQ353" s="326"/>
      <c r="AR353" s="326"/>
      <c r="AS353" s="326"/>
      <c r="AT353" s="326"/>
      <c r="AU353" s="326"/>
      <c r="AV353" s="326"/>
      <c r="AW353" s="326"/>
      <c r="AX353" s="326"/>
      <c r="AY353" s="326"/>
      <c r="AZ353" s="326"/>
      <c r="BA353" s="326"/>
      <c r="BB353" s="326"/>
      <c r="BC353" s="326"/>
      <c r="BD353" s="326"/>
      <c r="BE353" s="326"/>
      <c r="BF353" s="326"/>
      <c r="BG353" s="326"/>
      <c r="BH353" s="326"/>
      <c r="BI353" s="326"/>
      <c r="BJ353" s="326"/>
      <c r="BK353" s="326"/>
      <c r="BL353" s="326"/>
      <c r="BM353" s="326"/>
      <c r="BN353" s="326"/>
      <c r="BO353" s="326"/>
      <c r="BP353" s="326"/>
      <c r="BQ353" s="326"/>
      <c r="BR353" s="326"/>
      <c r="BS353" s="326"/>
      <c r="BT353" s="326"/>
      <c r="BU353" s="326"/>
      <c r="BV353" s="326"/>
      <c r="BW353" s="326"/>
      <c r="BX353" s="326"/>
      <c r="BY353" s="326"/>
      <c r="BZ353" s="326"/>
      <c r="CA353" s="326"/>
      <c r="CB353" s="326"/>
      <c r="CC353" s="326"/>
      <c r="CD353" s="326"/>
      <c r="CE353" s="326"/>
      <c r="CF353" s="326"/>
      <c r="CG353" s="326"/>
      <c r="CH353" s="326"/>
      <c r="CI353" s="326"/>
      <c r="CJ353" s="326"/>
      <c r="CK353" s="326"/>
      <c r="CL353" s="326"/>
      <c r="CM353" s="326"/>
      <c r="CN353" s="326"/>
      <c r="CO353" s="326"/>
      <c r="CP353" s="326"/>
      <c r="CQ353" s="326"/>
      <c r="CR353" s="326"/>
      <c r="CS353" s="326"/>
    </row>
    <row r="354" spans="2:97" s="289" customFormat="1" ht="51" customHeight="1">
      <c r="B354" s="363">
        <v>351</v>
      </c>
      <c r="C354" s="343" t="str">
        <f>IF(B354&lt;=RAROC!$D$20*12,G353,"")</f>
        <v/>
      </c>
      <c r="D354" s="332">
        <f t="shared" si="23"/>
        <v>3.5714285714283771</v>
      </c>
      <c r="E354" s="341">
        <f t="shared" si="21"/>
        <v>1.5023833333333335E-3</v>
      </c>
      <c r="F354" s="331">
        <f t="shared" si="22"/>
        <v>0</v>
      </c>
      <c r="G354" s="364">
        <f t="shared" si="24"/>
        <v>0</v>
      </c>
      <c r="H354" s="292"/>
      <c r="I354" s="293"/>
      <c r="J354" s="326"/>
      <c r="K354" s="326"/>
      <c r="L354" s="326"/>
      <c r="M354" s="326"/>
      <c r="N354" s="326"/>
      <c r="O354" s="326"/>
      <c r="P354" s="326"/>
      <c r="Q354" s="326"/>
      <c r="R354" s="326"/>
      <c r="S354" s="326"/>
      <c r="T354" s="326"/>
      <c r="U354" s="326"/>
      <c r="V354" s="326"/>
      <c r="W354" s="326"/>
      <c r="X354" s="326"/>
      <c r="Y354" s="326"/>
      <c r="Z354" s="326"/>
      <c r="AA354" s="326"/>
      <c r="AB354" s="326"/>
      <c r="AC354" s="326"/>
      <c r="AD354" s="326"/>
      <c r="AE354" s="326"/>
      <c r="AF354" s="326"/>
      <c r="AG354" s="326"/>
      <c r="AH354" s="326"/>
      <c r="AI354" s="326"/>
      <c r="AJ354" s="326"/>
      <c r="AK354" s="326"/>
      <c r="AL354" s="326"/>
      <c r="AM354" s="326"/>
      <c r="AN354" s="326"/>
      <c r="AO354" s="326"/>
      <c r="AP354" s="326"/>
      <c r="AQ354" s="326"/>
      <c r="AR354" s="326"/>
      <c r="AS354" s="326"/>
      <c r="AT354" s="326"/>
      <c r="AU354" s="326"/>
      <c r="AV354" s="326"/>
      <c r="AW354" s="326"/>
      <c r="AX354" s="326"/>
      <c r="AY354" s="326"/>
      <c r="AZ354" s="326"/>
      <c r="BA354" s="326"/>
      <c r="BB354" s="326"/>
      <c r="BC354" s="326"/>
      <c r="BD354" s="326"/>
      <c r="BE354" s="326"/>
      <c r="BF354" s="326"/>
      <c r="BG354" s="326"/>
      <c r="BH354" s="326"/>
      <c r="BI354" s="326"/>
      <c r="BJ354" s="326"/>
      <c r="BK354" s="326"/>
      <c r="BL354" s="326"/>
      <c r="BM354" s="326"/>
      <c r="BN354" s="326"/>
      <c r="BO354" s="326"/>
      <c r="BP354" s="326"/>
      <c r="BQ354" s="326"/>
      <c r="BR354" s="326"/>
      <c r="BS354" s="326"/>
      <c r="BT354" s="326"/>
      <c r="BU354" s="326"/>
      <c r="BV354" s="326"/>
      <c r="BW354" s="326"/>
      <c r="BX354" s="326"/>
      <c r="BY354" s="326"/>
      <c r="BZ354" s="326"/>
      <c r="CA354" s="326"/>
      <c r="CB354" s="326"/>
      <c r="CC354" s="326"/>
      <c r="CD354" s="326"/>
      <c r="CE354" s="326"/>
      <c r="CF354" s="326"/>
      <c r="CG354" s="326"/>
      <c r="CH354" s="326"/>
      <c r="CI354" s="326"/>
      <c r="CJ354" s="326"/>
      <c r="CK354" s="326"/>
      <c r="CL354" s="326"/>
      <c r="CM354" s="326"/>
      <c r="CN354" s="326"/>
      <c r="CO354" s="326"/>
      <c r="CP354" s="326"/>
      <c r="CQ354" s="326"/>
      <c r="CR354" s="326"/>
      <c r="CS354" s="326"/>
    </row>
    <row r="355" spans="2:97" s="289" customFormat="1" ht="51" customHeight="1">
      <c r="B355" s="363">
        <v>352</v>
      </c>
      <c r="C355" s="343" t="str">
        <f>IF(B355&lt;=RAROC!$D$20*12,G354,"")</f>
        <v/>
      </c>
      <c r="D355" s="332">
        <f t="shared" si="23"/>
        <v>3.5714285714283771</v>
      </c>
      <c r="E355" s="341">
        <f t="shared" si="21"/>
        <v>1.5023833333333335E-3</v>
      </c>
      <c r="F355" s="331">
        <f t="shared" si="22"/>
        <v>0</v>
      </c>
      <c r="G355" s="364">
        <f t="shared" si="24"/>
        <v>0</v>
      </c>
      <c r="H355" s="292"/>
      <c r="I355" s="293"/>
      <c r="J355" s="326"/>
      <c r="K355" s="326"/>
      <c r="L355" s="326"/>
      <c r="M355" s="326"/>
      <c r="N355" s="326"/>
      <c r="O355" s="326"/>
      <c r="P355" s="326"/>
      <c r="Q355" s="326"/>
      <c r="R355" s="326"/>
      <c r="S355" s="326"/>
      <c r="T355" s="326"/>
      <c r="U355" s="326"/>
      <c r="V355" s="326"/>
      <c r="W355" s="326"/>
      <c r="X355" s="326"/>
      <c r="Y355" s="326"/>
      <c r="Z355" s="326"/>
      <c r="AA355" s="326"/>
      <c r="AB355" s="326"/>
      <c r="AC355" s="326"/>
      <c r="AD355" s="326"/>
      <c r="AE355" s="326"/>
      <c r="AF355" s="326"/>
      <c r="AG355" s="326"/>
      <c r="AH355" s="326"/>
      <c r="AI355" s="326"/>
      <c r="AJ355" s="326"/>
      <c r="AK355" s="326"/>
      <c r="AL355" s="326"/>
      <c r="AM355" s="326"/>
      <c r="AN355" s="326"/>
      <c r="AO355" s="326"/>
      <c r="AP355" s="326"/>
      <c r="AQ355" s="326"/>
      <c r="AR355" s="326"/>
      <c r="AS355" s="326"/>
      <c r="AT355" s="326"/>
      <c r="AU355" s="326"/>
      <c r="AV355" s="326"/>
      <c r="AW355" s="326"/>
      <c r="AX355" s="326"/>
      <c r="AY355" s="326"/>
      <c r="AZ355" s="326"/>
      <c r="BA355" s="326"/>
      <c r="BB355" s="326"/>
      <c r="BC355" s="326"/>
      <c r="BD355" s="326"/>
      <c r="BE355" s="326"/>
      <c r="BF355" s="326"/>
      <c r="BG355" s="326"/>
      <c r="BH355" s="326"/>
      <c r="BI355" s="326"/>
      <c r="BJ355" s="326"/>
      <c r="BK355" s="326"/>
      <c r="BL355" s="326"/>
      <c r="BM355" s="326"/>
      <c r="BN355" s="326"/>
      <c r="BO355" s="326"/>
      <c r="BP355" s="326"/>
      <c r="BQ355" s="326"/>
      <c r="BR355" s="326"/>
      <c r="BS355" s="326"/>
      <c r="BT355" s="326"/>
      <c r="BU355" s="326"/>
      <c r="BV355" s="326"/>
      <c r="BW355" s="326"/>
      <c r="BX355" s="326"/>
      <c r="BY355" s="326"/>
      <c r="BZ355" s="326"/>
      <c r="CA355" s="326"/>
      <c r="CB355" s="326"/>
      <c r="CC355" s="326"/>
      <c r="CD355" s="326"/>
      <c r="CE355" s="326"/>
      <c r="CF355" s="326"/>
      <c r="CG355" s="326"/>
      <c r="CH355" s="326"/>
      <c r="CI355" s="326"/>
      <c r="CJ355" s="326"/>
      <c r="CK355" s="326"/>
      <c r="CL355" s="326"/>
      <c r="CM355" s="326"/>
      <c r="CN355" s="326"/>
      <c r="CO355" s="326"/>
      <c r="CP355" s="326"/>
      <c r="CQ355" s="326"/>
      <c r="CR355" s="326"/>
      <c r="CS355" s="326"/>
    </row>
    <row r="356" spans="2:97" s="289" customFormat="1" ht="51" customHeight="1">
      <c r="B356" s="363">
        <v>353</v>
      </c>
      <c r="C356" s="343" t="str">
        <f>IF(B356&lt;=RAROC!$D$20*12,G355,"")</f>
        <v/>
      </c>
      <c r="D356" s="332">
        <f t="shared" si="23"/>
        <v>3.5714285714283771</v>
      </c>
      <c r="E356" s="341">
        <f t="shared" si="21"/>
        <v>1.5023833333333335E-3</v>
      </c>
      <c r="F356" s="331">
        <f t="shared" si="22"/>
        <v>0</v>
      </c>
      <c r="G356" s="364">
        <f t="shared" si="24"/>
        <v>0</v>
      </c>
      <c r="H356" s="292"/>
      <c r="I356" s="293"/>
      <c r="J356" s="326"/>
      <c r="K356" s="326"/>
      <c r="L356" s="326"/>
      <c r="M356" s="326"/>
      <c r="N356" s="326"/>
      <c r="O356" s="326"/>
      <c r="P356" s="326"/>
      <c r="Q356" s="326"/>
      <c r="R356" s="326"/>
      <c r="S356" s="326"/>
      <c r="T356" s="326"/>
      <c r="U356" s="326"/>
      <c r="V356" s="326"/>
      <c r="W356" s="326"/>
      <c r="X356" s="326"/>
      <c r="Y356" s="326"/>
      <c r="Z356" s="326"/>
      <c r="AA356" s="326"/>
      <c r="AB356" s="326"/>
      <c r="AC356" s="326"/>
      <c r="AD356" s="326"/>
      <c r="AE356" s="326"/>
      <c r="AF356" s="326"/>
      <c r="AG356" s="326"/>
      <c r="AH356" s="326"/>
      <c r="AI356" s="326"/>
      <c r="AJ356" s="326"/>
      <c r="AK356" s="326"/>
      <c r="AL356" s="326"/>
      <c r="AM356" s="326"/>
      <c r="AN356" s="326"/>
      <c r="AO356" s="326"/>
      <c r="AP356" s="326"/>
      <c r="AQ356" s="326"/>
      <c r="AR356" s="326"/>
      <c r="AS356" s="326"/>
      <c r="AT356" s="326"/>
      <c r="AU356" s="326"/>
      <c r="AV356" s="326"/>
      <c r="AW356" s="326"/>
      <c r="AX356" s="326"/>
      <c r="AY356" s="326"/>
      <c r="AZ356" s="326"/>
      <c r="BA356" s="326"/>
      <c r="BB356" s="326"/>
      <c r="BC356" s="326"/>
      <c r="BD356" s="326"/>
      <c r="BE356" s="326"/>
      <c r="BF356" s="326"/>
      <c r="BG356" s="326"/>
      <c r="BH356" s="326"/>
      <c r="BI356" s="326"/>
      <c r="BJ356" s="326"/>
      <c r="BK356" s="326"/>
      <c r="BL356" s="326"/>
      <c r="BM356" s="326"/>
      <c r="BN356" s="326"/>
      <c r="BO356" s="326"/>
      <c r="BP356" s="326"/>
      <c r="BQ356" s="326"/>
      <c r="BR356" s="326"/>
      <c r="BS356" s="326"/>
      <c r="BT356" s="326"/>
      <c r="BU356" s="326"/>
      <c r="BV356" s="326"/>
      <c r="BW356" s="326"/>
      <c r="BX356" s="326"/>
      <c r="BY356" s="326"/>
      <c r="BZ356" s="326"/>
      <c r="CA356" s="326"/>
      <c r="CB356" s="326"/>
      <c r="CC356" s="326"/>
      <c r="CD356" s="326"/>
      <c r="CE356" s="326"/>
      <c r="CF356" s="326"/>
      <c r="CG356" s="326"/>
      <c r="CH356" s="326"/>
      <c r="CI356" s="326"/>
      <c r="CJ356" s="326"/>
      <c r="CK356" s="326"/>
      <c r="CL356" s="326"/>
      <c r="CM356" s="326"/>
      <c r="CN356" s="326"/>
      <c r="CO356" s="326"/>
      <c r="CP356" s="326"/>
      <c r="CQ356" s="326"/>
      <c r="CR356" s="326"/>
      <c r="CS356" s="326"/>
    </row>
    <row r="357" spans="2:97" s="289" customFormat="1" ht="51" customHeight="1">
      <c r="B357" s="363">
        <v>354</v>
      </c>
      <c r="C357" s="343" t="str">
        <f>IF(B357&lt;=RAROC!$D$20*12,G356,"")</f>
        <v/>
      </c>
      <c r="D357" s="332">
        <f t="shared" si="23"/>
        <v>3.5714285714283771</v>
      </c>
      <c r="E357" s="341">
        <f t="shared" si="21"/>
        <v>1.5023833333333335E-3</v>
      </c>
      <c r="F357" s="331">
        <f t="shared" si="22"/>
        <v>0</v>
      </c>
      <c r="G357" s="364">
        <f t="shared" si="24"/>
        <v>0</v>
      </c>
      <c r="H357" s="292"/>
      <c r="I357" s="293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326"/>
      <c r="Y357" s="326"/>
      <c r="Z357" s="326"/>
      <c r="AA357" s="326"/>
      <c r="AB357" s="326"/>
      <c r="AC357" s="326"/>
      <c r="AD357" s="326"/>
      <c r="AE357" s="326"/>
      <c r="AF357" s="326"/>
      <c r="AG357" s="326"/>
      <c r="AH357" s="326"/>
      <c r="AI357" s="326"/>
      <c r="AJ357" s="326"/>
      <c r="AK357" s="326"/>
      <c r="AL357" s="326"/>
      <c r="AM357" s="326"/>
      <c r="AN357" s="326"/>
      <c r="AO357" s="326"/>
      <c r="AP357" s="326"/>
      <c r="AQ357" s="326"/>
      <c r="AR357" s="326"/>
      <c r="AS357" s="326"/>
      <c r="AT357" s="326"/>
      <c r="AU357" s="326"/>
      <c r="AV357" s="326"/>
      <c r="AW357" s="326"/>
      <c r="AX357" s="326"/>
      <c r="AY357" s="326"/>
      <c r="AZ357" s="326"/>
      <c r="BA357" s="326"/>
      <c r="BB357" s="326"/>
      <c r="BC357" s="326"/>
      <c r="BD357" s="326"/>
      <c r="BE357" s="326"/>
      <c r="BF357" s="326"/>
      <c r="BG357" s="326"/>
      <c r="BH357" s="326"/>
      <c r="BI357" s="326"/>
      <c r="BJ357" s="326"/>
      <c r="BK357" s="326"/>
      <c r="BL357" s="326"/>
      <c r="BM357" s="326"/>
      <c r="BN357" s="326"/>
      <c r="BO357" s="326"/>
      <c r="BP357" s="326"/>
      <c r="BQ357" s="326"/>
      <c r="BR357" s="326"/>
      <c r="BS357" s="326"/>
      <c r="BT357" s="326"/>
      <c r="BU357" s="326"/>
      <c r="BV357" s="326"/>
      <c r="BW357" s="326"/>
      <c r="BX357" s="326"/>
      <c r="BY357" s="326"/>
      <c r="BZ357" s="326"/>
      <c r="CA357" s="326"/>
      <c r="CB357" s="326"/>
      <c r="CC357" s="326"/>
      <c r="CD357" s="326"/>
      <c r="CE357" s="326"/>
      <c r="CF357" s="326"/>
      <c r="CG357" s="326"/>
      <c r="CH357" s="326"/>
      <c r="CI357" s="326"/>
      <c r="CJ357" s="326"/>
      <c r="CK357" s="326"/>
      <c r="CL357" s="326"/>
      <c r="CM357" s="326"/>
      <c r="CN357" s="326"/>
      <c r="CO357" s="326"/>
      <c r="CP357" s="326"/>
      <c r="CQ357" s="326"/>
      <c r="CR357" s="326"/>
      <c r="CS357" s="326"/>
    </row>
    <row r="358" spans="2:97" s="289" customFormat="1" ht="51" customHeight="1">
      <c r="B358" s="363">
        <v>355</v>
      </c>
      <c r="C358" s="343" t="str">
        <f>IF(B358&lt;=RAROC!$D$20*12,G357,"")</f>
        <v/>
      </c>
      <c r="D358" s="332">
        <f t="shared" si="23"/>
        <v>3.5714285714283771</v>
      </c>
      <c r="E358" s="341">
        <f t="shared" si="21"/>
        <v>1.5023833333333335E-3</v>
      </c>
      <c r="F358" s="331">
        <f t="shared" si="22"/>
        <v>0</v>
      </c>
      <c r="G358" s="364">
        <f t="shared" si="24"/>
        <v>0</v>
      </c>
      <c r="H358" s="292"/>
      <c r="I358" s="293"/>
      <c r="J358" s="326"/>
      <c r="K358" s="326"/>
      <c r="L358" s="326"/>
      <c r="M358" s="326"/>
      <c r="N358" s="326"/>
      <c r="O358" s="326"/>
      <c r="P358" s="326"/>
      <c r="Q358" s="326"/>
      <c r="R358" s="326"/>
      <c r="S358" s="326"/>
      <c r="T358" s="326"/>
      <c r="U358" s="326"/>
      <c r="V358" s="326"/>
      <c r="W358" s="326"/>
      <c r="X358" s="326"/>
      <c r="Y358" s="326"/>
      <c r="Z358" s="326"/>
      <c r="AA358" s="326"/>
      <c r="AB358" s="326"/>
      <c r="AC358" s="326"/>
      <c r="AD358" s="326"/>
      <c r="AE358" s="326"/>
      <c r="AF358" s="326"/>
      <c r="AG358" s="326"/>
      <c r="AH358" s="326"/>
      <c r="AI358" s="326"/>
      <c r="AJ358" s="326"/>
      <c r="AK358" s="326"/>
      <c r="AL358" s="326"/>
      <c r="AM358" s="326"/>
      <c r="AN358" s="326"/>
      <c r="AO358" s="326"/>
      <c r="AP358" s="326"/>
      <c r="AQ358" s="326"/>
      <c r="AR358" s="326"/>
      <c r="AS358" s="326"/>
      <c r="AT358" s="326"/>
      <c r="AU358" s="326"/>
      <c r="AV358" s="326"/>
      <c r="AW358" s="326"/>
      <c r="AX358" s="326"/>
      <c r="AY358" s="326"/>
      <c r="AZ358" s="326"/>
      <c r="BA358" s="326"/>
      <c r="BB358" s="326"/>
      <c r="BC358" s="326"/>
      <c r="BD358" s="326"/>
      <c r="BE358" s="326"/>
      <c r="BF358" s="326"/>
      <c r="BG358" s="326"/>
      <c r="BH358" s="326"/>
      <c r="BI358" s="326"/>
      <c r="BJ358" s="326"/>
      <c r="BK358" s="326"/>
      <c r="BL358" s="326"/>
      <c r="BM358" s="326"/>
      <c r="BN358" s="326"/>
      <c r="BO358" s="326"/>
      <c r="BP358" s="326"/>
      <c r="BQ358" s="326"/>
      <c r="BR358" s="326"/>
      <c r="BS358" s="326"/>
      <c r="BT358" s="326"/>
      <c r="BU358" s="326"/>
      <c r="BV358" s="326"/>
      <c r="BW358" s="326"/>
      <c r="BX358" s="326"/>
      <c r="BY358" s="326"/>
      <c r="BZ358" s="326"/>
      <c r="CA358" s="326"/>
      <c r="CB358" s="326"/>
      <c r="CC358" s="326"/>
      <c r="CD358" s="326"/>
      <c r="CE358" s="326"/>
      <c r="CF358" s="326"/>
      <c r="CG358" s="326"/>
      <c r="CH358" s="326"/>
      <c r="CI358" s="326"/>
      <c r="CJ358" s="326"/>
      <c r="CK358" s="326"/>
      <c r="CL358" s="326"/>
      <c r="CM358" s="326"/>
      <c r="CN358" s="326"/>
      <c r="CO358" s="326"/>
      <c r="CP358" s="326"/>
      <c r="CQ358" s="326"/>
      <c r="CR358" s="326"/>
      <c r="CS358" s="326"/>
    </row>
    <row r="359" spans="2:97" s="289" customFormat="1" ht="51" customHeight="1">
      <c r="B359" s="363">
        <v>356</v>
      </c>
      <c r="C359" s="343" t="str">
        <f>IF(B359&lt;=RAROC!$D$20*12,G358,"")</f>
        <v/>
      </c>
      <c r="D359" s="332">
        <f t="shared" si="23"/>
        <v>3.5714285714283771</v>
      </c>
      <c r="E359" s="341">
        <f t="shared" si="21"/>
        <v>1.5023833333333335E-3</v>
      </c>
      <c r="F359" s="331">
        <f t="shared" si="22"/>
        <v>0</v>
      </c>
      <c r="G359" s="364">
        <f t="shared" si="24"/>
        <v>0</v>
      </c>
      <c r="H359" s="292"/>
      <c r="I359" s="293"/>
      <c r="J359" s="326"/>
      <c r="K359" s="326"/>
      <c r="L359" s="326"/>
      <c r="M359" s="326"/>
      <c r="N359" s="326"/>
      <c r="O359" s="326"/>
      <c r="P359" s="326"/>
      <c r="Q359" s="326"/>
      <c r="R359" s="326"/>
      <c r="S359" s="326"/>
      <c r="T359" s="326"/>
      <c r="U359" s="326"/>
      <c r="V359" s="326"/>
      <c r="W359" s="326"/>
      <c r="X359" s="326"/>
      <c r="Y359" s="326"/>
      <c r="Z359" s="326"/>
      <c r="AA359" s="326"/>
      <c r="AB359" s="326"/>
      <c r="AC359" s="326"/>
      <c r="AD359" s="326"/>
      <c r="AE359" s="326"/>
      <c r="AF359" s="326"/>
      <c r="AG359" s="326"/>
      <c r="AH359" s="326"/>
      <c r="AI359" s="326"/>
      <c r="AJ359" s="326"/>
      <c r="AK359" s="326"/>
      <c r="AL359" s="326"/>
      <c r="AM359" s="326"/>
      <c r="AN359" s="326"/>
      <c r="AO359" s="326"/>
      <c r="AP359" s="326"/>
      <c r="AQ359" s="326"/>
      <c r="AR359" s="326"/>
      <c r="AS359" s="326"/>
      <c r="AT359" s="326"/>
      <c r="AU359" s="326"/>
      <c r="AV359" s="326"/>
      <c r="AW359" s="326"/>
      <c r="AX359" s="326"/>
      <c r="AY359" s="326"/>
      <c r="AZ359" s="326"/>
      <c r="BA359" s="326"/>
      <c r="BB359" s="326"/>
      <c r="BC359" s="326"/>
      <c r="BD359" s="326"/>
      <c r="BE359" s="326"/>
      <c r="BF359" s="326"/>
      <c r="BG359" s="326"/>
      <c r="BH359" s="326"/>
      <c r="BI359" s="326"/>
      <c r="BJ359" s="326"/>
      <c r="BK359" s="326"/>
      <c r="BL359" s="326"/>
      <c r="BM359" s="326"/>
      <c r="BN359" s="326"/>
      <c r="BO359" s="326"/>
      <c r="BP359" s="326"/>
      <c r="BQ359" s="326"/>
      <c r="BR359" s="326"/>
      <c r="BS359" s="326"/>
      <c r="BT359" s="326"/>
      <c r="BU359" s="326"/>
      <c r="BV359" s="326"/>
      <c r="BW359" s="326"/>
      <c r="BX359" s="326"/>
      <c r="BY359" s="326"/>
      <c r="BZ359" s="326"/>
      <c r="CA359" s="326"/>
      <c r="CB359" s="326"/>
      <c r="CC359" s="326"/>
      <c r="CD359" s="326"/>
      <c r="CE359" s="326"/>
      <c r="CF359" s="326"/>
      <c r="CG359" s="326"/>
      <c r="CH359" s="326"/>
      <c r="CI359" s="326"/>
      <c r="CJ359" s="326"/>
      <c r="CK359" s="326"/>
      <c r="CL359" s="326"/>
      <c r="CM359" s="326"/>
      <c r="CN359" s="326"/>
      <c r="CO359" s="326"/>
      <c r="CP359" s="326"/>
      <c r="CQ359" s="326"/>
      <c r="CR359" s="326"/>
      <c r="CS359" s="326"/>
    </row>
    <row r="360" spans="2:97" s="289" customFormat="1" ht="51" customHeight="1">
      <c r="B360" s="363">
        <f>+B359+1</f>
        <v>357</v>
      </c>
      <c r="C360" s="343" t="str">
        <f>IF(B360&lt;=RAROC!$D$20*12,G359,"")</f>
        <v/>
      </c>
      <c r="D360" s="332">
        <f t="shared" si="23"/>
        <v>3.5714285714283771</v>
      </c>
      <c r="E360" s="341">
        <f t="shared" si="21"/>
        <v>1.5023833333333335E-3</v>
      </c>
      <c r="F360" s="331">
        <f t="shared" si="22"/>
        <v>0</v>
      </c>
      <c r="G360" s="364">
        <f t="shared" si="24"/>
        <v>0</v>
      </c>
      <c r="H360" s="292"/>
      <c r="I360" s="293"/>
      <c r="J360" s="326"/>
      <c r="K360" s="326"/>
      <c r="L360" s="326"/>
      <c r="M360" s="326"/>
      <c r="N360" s="326"/>
      <c r="O360" s="326"/>
      <c r="P360" s="326"/>
      <c r="Q360" s="326"/>
      <c r="R360" s="326"/>
      <c r="S360" s="326"/>
      <c r="T360" s="326"/>
      <c r="U360" s="326"/>
      <c r="V360" s="326"/>
      <c r="W360" s="326"/>
      <c r="X360" s="326"/>
      <c r="Y360" s="326"/>
      <c r="Z360" s="326"/>
      <c r="AA360" s="326"/>
      <c r="AB360" s="326"/>
      <c r="AC360" s="326"/>
      <c r="AD360" s="326"/>
      <c r="AE360" s="326"/>
      <c r="AF360" s="326"/>
      <c r="AG360" s="326"/>
      <c r="AH360" s="326"/>
      <c r="AI360" s="326"/>
      <c r="AJ360" s="326"/>
      <c r="AK360" s="326"/>
      <c r="AL360" s="326"/>
      <c r="AM360" s="326"/>
      <c r="AN360" s="326"/>
      <c r="AO360" s="326"/>
      <c r="AP360" s="326"/>
      <c r="AQ360" s="326"/>
      <c r="AR360" s="326"/>
      <c r="AS360" s="326"/>
      <c r="AT360" s="326"/>
      <c r="AU360" s="326"/>
      <c r="AV360" s="326"/>
      <c r="AW360" s="326"/>
      <c r="AX360" s="326"/>
      <c r="AY360" s="326"/>
      <c r="AZ360" s="326"/>
      <c r="BA360" s="326"/>
      <c r="BB360" s="326"/>
      <c r="BC360" s="326"/>
      <c r="BD360" s="326"/>
      <c r="BE360" s="326"/>
      <c r="BF360" s="326"/>
      <c r="BG360" s="326"/>
      <c r="BH360" s="326"/>
      <c r="BI360" s="326"/>
      <c r="BJ360" s="326"/>
      <c r="BK360" s="326"/>
      <c r="BL360" s="326"/>
      <c r="BM360" s="326"/>
      <c r="BN360" s="326"/>
      <c r="BO360" s="326"/>
      <c r="BP360" s="326"/>
      <c r="BQ360" s="326"/>
      <c r="BR360" s="326"/>
      <c r="BS360" s="326"/>
      <c r="BT360" s="326"/>
      <c r="BU360" s="326"/>
      <c r="BV360" s="326"/>
      <c r="BW360" s="326"/>
      <c r="BX360" s="326"/>
      <c r="BY360" s="326"/>
      <c r="BZ360" s="326"/>
      <c r="CA360" s="326"/>
      <c r="CB360" s="326"/>
      <c r="CC360" s="326"/>
      <c r="CD360" s="326"/>
      <c r="CE360" s="326"/>
      <c r="CF360" s="326"/>
      <c r="CG360" s="326"/>
      <c r="CH360" s="326"/>
      <c r="CI360" s="326"/>
      <c r="CJ360" s="326"/>
      <c r="CK360" s="326"/>
      <c r="CL360" s="326"/>
      <c r="CM360" s="326"/>
      <c r="CN360" s="326"/>
      <c r="CO360" s="326"/>
      <c r="CP360" s="326"/>
      <c r="CQ360" s="326"/>
      <c r="CR360" s="326"/>
      <c r="CS360" s="326"/>
    </row>
    <row r="361" spans="2:97" s="289" customFormat="1" ht="51" customHeight="1">
      <c r="B361" s="363">
        <f t="shared" ref="B361:B362" si="25">+B360+1</f>
        <v>358</v>
      </c>
      <c r="C361" s="343" t="str">
        <f>IF(B361&lt;=RAROC!$D$20*12,G360,"")</f>
        <v/>
      </c>
      <c r="D361" s="332">
        <f t="shared" si="23"/>
        <v>3.5714285714283771</v>
      </c>
      <c r="E361" s="341">
        <f t="shared" si="21"/>
        <v>1.5023833333333335E-3</v>
      </c>
      <c r="F361" s="331">
        <f t="shared" si="22"/>
        <v>0</v>
      </c>
      <c r="G361" s="364">
        <f t="shared" si="24"/>
        <v>0</v>
      </c>
      <c r="H361" s="292"/>
      <c r="I361" s="293"/>
      <c r="J361" s="326"/>
      <c r="K361" s="326"/>
      <c r="L361" s="326"/>
      <c r="M361" s="326"/>
      <c r="N361" s="326"/>
      <c r="O361" s="326"/>
      <c r="P361" s="326"/>
      <c r="Q361" s="326"/>
      <c r="R361" s="326"/>
      <c r="S361" s="326"/>
      <c r="T361" s="326"/>
      <c r="U361" s="326"/>
      <c r="V361" s="326"/>
      <c r="W361" s="326"/>
      <c r="X361" s="326"/>
      <c r="Y361" s="326"/>
      <c r="Z361" s="326"/>
      <c r="AA361" s="326"/>
      <c r="AB361" s="326"/>
      <c r="AC361" s="326"/>
      <c r="AD361" s="326"/>
      <c r="AE361" s="326"/>
      <c r="AF361" s="326"/>
      <c r="AG361" s="326"/>
      <c r="AH361" s="326"/>
      <c r="AI361" s="326"/>
      <c r="AJ361" s="326"/>
      <c r="AK361" s="326"/>
      <c r="AL361" s="326"/>
      <c r="AM361" s="326"/>
      <c r="AN361" s="326"/>
      <c r="AO361" s="326"/>
      <c r="AP361" s="326"/>
      <c r="AQ361" s="326"/>
      <c r="AR361" s="326"/>
      <c r="AS361" s="326"/>
      <c r="AT361" s="326"/>
      <c r="AU361" s="326"/>
      <c r="AV361" s="326"/>
      <c r="AW361" s="326"/>
      <c r="AX361" s="326"/>
      <c r="AY361" s="326"/>
      <c r="AZ361" s="326"/>
      <c r="BA361" s="326"/>
      <c r="BB361" s="326"/>
      <c r="BC361" s="326"/>
      <c r="BD361" s="326"/>
      <c r="BE361" s="326"/>
      <c r="BF361" s="326"/>
      <c r="BG361" s="326"/>
      <c r="BH361" s="326"/>
      <c r="BI361" s="326"/>
      <c r="BJ361" s="326"/>
      <c r="BK361" s="326"/>
      <c r="BL361" s="326"/>
      <c r="BM361" s="326"/>
      <c r="BN361" s="326"/>
      <c r="BO361" s="326"/>
      <c r="BP361" s="326"/>
      <c r="BQ361" s="326"/>
      <c r="BR361" s="326"/>
      <c r="BS361" s="326"/>
      <c r="BT361" s="326"/>
      <c r="BU361" s="326"/>
      <c r="BV361" s="326"/>
      <c r="BW361" s="326"/>
      <c r="BX361" s="326"/>
      <c r="BY361" s="326"/>
      <c r="BZ361" s="326"/>
      <c r="CA361" s="326"/>
      <c r="CB361" s="326"/>
      <c r="CC361" s="326"/>
      <c r="CD361" s="326"/>
      <c r="CE361" s="326"/>
      <c r="CF361" s="326"/>
      <c r="CG361" s="326"/>
      <c r="CH361" s="326"/>
      <c r="CI361" s="326"/>
      <c r="CJ361" s="326"/>
      <c r="CK361" s="326"/>
      <c r="CL361" s="326"/>
      <c r="CM361" s="326"/>
      <c r="CN361" s="326"/>
      <c r="CO361" s="326"/>
      <c r="CP361" s="326"/>
      <c r="CQ361" s="326"/>
      <c r="CR361" s="326"/>
      <c r="CS361" s="326"/>
    </row>
    <row r="362" spans="2:97" s="289" customFormat="1" ht="51" customHeight="1">
      <c r="B362" s="363">
        <f t="shared" si="25"/>
        <v>359</v>
      </c>
      <c r="C362" s="343" t="str">
        <f>IF(B362&lt;=RAROC!$D$20*12,G361,"")</f>
        <v/>
      </c>
      <c r="D362" s="332">
        <f t="shared" si="23"/>
        <v>3.5714285714283771</v>
      </c>
      <c r="E362" s="341">
        <f t="shared" si="21"/>
        <v>1.5023833333333335E-3</v>
      </c>
      <c r="F362" s="331">
        <f t="shared" si="22"/>
        <v>0</v>
      </c>
      <c r="G362" s="364">
        <f t="shared" si="24"/>
        <v>0</v>
      </c>
      <c r="H362" s="292"/>
      <c r="I362" s="293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326"/>
      <c r="Y362" s="326"/>
      <c r="Z362" s="326"/>
      <c r="AA362" s="326"/>
      <c r="AB362" s="326"/>
      <c r="AC362" s="326"/>
      <c r="AD362" s="326"/>
      <c r="AE362" s="326"/>
      <c r="AF362" s="326"/>
      <c r="AG362" s="326"/>
      <c r="AH362" s="326"/>
      <c r="AI362" s="326"/>
      <c r="AJ362" s="326"/>
      <c r="AK362" s="326"/>
      <c r="AL362" s="326"/>
      <c r="AM362" s="326"/>
      <c r="AN362" s="326"/>
      <c r="AO362" s="326"/>
      <c r="AP362" s="326"/>
      <c r="AQ362" s="326"/>
      <c r="AR362" s="326"/>
      <c r="AS362" s="326"/>
      <c r="AT362" s="326"/>
      <c r="AU362" s="326"/>
      <c r="AV362" s="326"/>
      <c r="AW362" s="326"/>
      <c r="AX362" s="326"/>
      <c r="AY362" s="326"/>
      <c r="AZ362" s="326"/>
      <c r="BA362" s="326"/>
      <c r="BB362" s="326"/>
      <c r="BC362" s="326"/>
      <c r="BD362" s="326"/>
      <c r="BE362" s="326"/>
      <c r="BF362" s="326"/>
      <c r="BG362" s="326"/>
      <c r="BH362" s="326"/>
      <c r="BI362" s="326"/>
      <c r="BJ362" s="326"/>
      <c r="BK362" s="326"/>
      <c r="BL362" s="326"/>
      <c r="BM362" s="326"/>
      <c r="BN362" s="326"/>
      <c r="BO362" s="326"/>
      <c r="BP362" s="326"/>
      <c r="BQ362" s="326"/>
      <c r="BR362" s="326"/>
      <c r="BS362" s="326"/>
      <c r="BT362" s="326"/>
      <c r="BU362" s="326"/>
      <c r="BV362" s="326"/>
      <c r="BW362" s="326"/>
      <c r="BX362" s="326"/>
      <c r="BY362" s="326"/>
      <c r="BZ362" s="326"/>
      <c r="CA362" s="326"/>
      <c r="CB362" s="326"/>
      <c r="CC362" s="326"/>
      <c r="CD362" s="326"/>
      <c r="CE362" s="326"/>
      <c r="CF362" s="326"/>
      <c r="CG362" s="326"/>
      <c r="CH362" s="326"/>
      <c r="CI362" s="326"/>
      <c r="CJ362" s="326"/>
      <c r="CK362" s="326"/>
      <c r="CL362" s="326"/>
      <c r="CM362" s="326"/>
      <c r="CN362" s="326"/>
      <c r="CO362" s="326"/>
      <c r="CP362" s="326"/>
      <c r="CQ362" s="326"/>
      <c r="CR362" s="326"/>
      <c r="CS362" s="326"/>
    </row>
    <row r="363" spans="2:97" s="325" customFormat="1" ht="51" customHeight="1" thickBot="1">
      <c r="B363" s="366">
        <f>+B362+1</f>
        <v>360</v>
      </c>
      <c r="C363" s="343" t="str">
        <f>IF(B363&lt;=RAROC!$D$20*12,G362,"")</f>
        <v/>
      </c>
      <c r="D363" s="332">
        <f t="shared" si="23"/>
        <v>3.5714285714283771</v>
      </c>
      <c r="E363" s="341">
        <f t="shared" si="21"/>
        <v>1.5023833333333335E-3</v>
      </c>
      <c r="F363" s="331">
        <f t="shared" si="22"/>
        <v>0</v>
      </c>
      <c r="G363" s="364">
        <f t="shared" si="24"/>
        <v>0</v>
      </c>
      <c r="H363" s="323"/>
      <c r="I363" s="324">
        <f>SUM(F352:F363)</f>
        <v>0</v>
      </c>
      <c r="J363" s="326"/>
      <c r="K363" s="326"/>
      <c r="L363" s="326"/>
      <c r="M363" s="326"/>
      <c r="N363" s="326"/>
      <c r="O363" s="326"/>
      <c r="P363" s="326"/>
      <c r="Q363" s="326"/>
      <c r="R363" s="326"/>
      <c r="S363" s="326"/>
      <c r="T363" s="326"/>
      <c r="U363" s="326"/>
      <c r="V363" s="326"/>
      <c r="W363" s="326"/>
      <c r="X363" s="326"/>
      <c r="Y363" s="326"/>
      <c r="Z363" s="326"/>
      <c r="AA363" s="326"/>
      <c r="AB363" s="326"/>
      <c r="AC363" s="326"/>
      <c r="AD363" s="326"/>
      <c r="AE363" s="326"/>
      <c r="AF363" s="326"/>
      <c r="AG363" s="326"/>
      <c r="AH363" s="326"/>
      <c r="AI363" s="326"/>
      <c r="AJ363" s="326"/>
      <c r="AK363" s="326"/>
      <c r="AL363" s="326"/>
      <c r="AM363" s="326"/>
      <c r="AN363" s="326"/>
      <c r="AO363" s="326"/>
      <c r="AP363" s="326"/>
      <c r="AQ363" s="326"/>
      <c r="AR363" s="326"/>
      <c r="AS363" s="326"/>
      <c r="AT363" s="326"/>
      <c r="AU363" s="326"/>
      <c r="AV363" s="326"/>
      <c r="AW363" s="326"/>
      <c r="AX363" s="326"/>
      <c r="AY363" s="326"/>
      <c r="AZ363" s="326"/>
      <c r="BA363" s="326"/>
      <c r="BB363" s="326"/>
      <c r="BC363" s="326"/>
      <c r="BD363" s="326"/>
      <c r="BE363" s="326"/>
      <c r="BF363" s="326"/>
      <c r="BG363" s="326"/>
      <c r="BH363" s="326"/>
      <c r="BI363" s="326"/>
      <c r="BJ363" s="326"/>
      <c r="BK363" s="326"/>
      <c r="BL363" s="326"/>
      <c r="BM363" s="326"/>
      <c r="BN363" s="326"/>
      <c r="BO363" s="326"/>
      <c r="BP363" s="326"/>
      <c r="BQ363" s="326"/>
      <c r="BR363" s="326"/>
      <c r="BS363" s="326"/>
      <c r="BT363" s="326"/>
      <c r="BU363" s="326"/>
      <c r="BV363" s="326"/>
      <c r="BW363" s="326"/>
      <c r="BX363" s="326"/>
      <c r="BY363" s="326"/>
      <c r="BZ363" s="326"/>
      <c r="CA363" s="326"/>
      <c r="CB363" s="326"/>
      <c r="CC363" s="326"/>
      <c r="CD363" s="326"/>
      <c r="CE363" s="326"/>
      <c r="CF363" s="326"/>
      <c r="CG363" s="326"/>
      <c r="CH363" s="326"/>
      <c r="CI363" s="326"/>
      <c r="CJ363" s="326"/>
      <c r="CK363" s="326"/>
      <c r="CL363" s="326"/>
      <c r="CM363" s="326"/>
      <c r="CN363" s="326"/>
      <c r="CO363" s="326"/>
      <c r="CP363" s="326"/>
      <c r="CQ363" s="326"/>
      <c r="CR363" s="326"/>
      <c r="CS363" s="326"/>
    </row>
    <row r="364" spans="2:97" s="289" customFormat="1" ht="51" customHeight="1">
      <c r="B364" s="314"/>
      <c r="C364" s="344"/>
      <c r="D364" s="290"/>
      <c r="E364" s="291"/>
      <c r="F364" s="322"/>
      <c r="G364" s="344"/>
      <c r="H364" s="292"/>
      <c r="I364" s="293"/>
      <c r="J364" s="326"/>
      <c r="K364" s="326"/>
      <c r="L364" s="326"/>
      <c r="M364" s="326"/>
      <c r="N364" s="326"/>
      <c r="O364" s="326"/>
      <c r="P364" s="326"/>
      <c r="Q364" s="326"/>
      <c r="R364" s="326"/>
      <c r="S364" s="326"/>
      <c r="T364" s="326"/>
      <c r="U364" s="326"/>
      <c r="V364" s="326"/>
      <c r="W364" s="326"/>
      <c r="X364" s="326"/>
      <c r="Y364" s="326"/>
      <c r="Z364" s="326"/>
      <c r="AA364" s="326"/>
      <c r="AB364" s="326"/>
      <c r="AC364" s="326"/>
      <c r="AD364" s="326"/>
      <c r="AE364" s="326"/>
      <c r="AF364" s="326"/>
      <c r="AG364" s="326"/>
      <c r="AH364" s="326"/>
      <c r="AI364" s="326"/>
      <c r="AJ364" s="326"/>
      <c r="AK364" s="326"/>
      <c r="AL364" s="326"/>
      <c r="AM364" s="326"/>
      <c r="AN364" s="326"/>
      <c r="AO364" s="326"/>
      <c r="AP364" s="326"/>
      <c r="AQ364" s="326"/>
      <c r="AR364" s="326"/>
      <c r="AS364" s="326"/>
      <c r="AT364" s="326"/>
      <c r="AU364" s="326"/>
      <c r="AV364" s="326"/>
      <c r="AW364" s="326"/>
      <c r="AX364" s="326"/>
      <c r="AY364" s="326"/>
      <c r="AZ364" s="326"/>
      <c r="BA364" s="326"/>
      <c r="BB364" s="326"/>
      <c r="BC364" s="326"/>
      <c r="BD364" s="326"/>
      <c r="BE364" s="326"/>
      <c r="BF364" s="326"/>
      <c r="BG364" s="326"/>
      <c r="BH364" s="326"/>
      <c r="BI364" s="326"/>
      <c r="BJ364" s="326"/>
      <c r="BK364" s="326"/>
      <c r="BL364" s="326"/>
      <c r="BM364" s="326"/>
      <c r="BN364" s="326"/>
      <c r="BO364" s="326"/>
      <c r="BP364" s="326"/>
      <c r="BQ364" s="326"/>
      <c r="BR364" s="326"/>
      <c r="BS364" s="326"/>
      <c r="BT364" s="326"/>
      <c r="BU364" s="326"/>
      <c r="BV364" s="326"/>
      <c r="BW364" s="326"/>
      <c r="BX364" s="326"/>
      <c r="BY364" s="326"/>
      <c r="BZ364" s="326"/>
      <c r="CA364" s="326"/>
      <c r="CB364" s="326"/>
      <c r="CC364" s="326"/>
      <c r="CD364" s="326"/>
      <c r="CE364" s="326"/>
      <c r="CF364" s="326"/>
      <c r="CG364" s="326"/>
      <c r="CH364" s="326"/>
      <c r="CI364" s="326"/>
      <c r="CJ364" s="326"/>
      <c r="CK364" s="326"/>
      <c r="CL364" s="326"/>
      <c r="CM364" s="326"/>
      <c r="CN364" s="326"/>
      <c r="CO364" s="326"/>
      <c r="CP364" s="326"/>
      <c r="CQ364" s="326"/>
      <c r="CR364" s="326"/>
      <c r="CS364" s="326"/>
    </row>
    <row r="365" spans="2:97" s="289" customFormat="1" ht="51" customHeight="1">
      <c r="B365" s="314"/>
      <c r="C365" s="344"/>
      <c r="D365" s="290"/>
      <c r="E365" s="291"/>
      <c r="F365" s="322"/>
      <c r="G365" s="344"/>
      <c r="H365" s="292"/>
      <c r="I365" s="293"/>
      <c r="J365" s="326"/>
      <c r="K365" s="326"/>
      <c r="L365" s="326"/>
      <c r="M365" s="326"/>
      <c r="N365" s="326"/>
      <c r="O365" s="326"/>
      <c r="P365" s="326"/>
      <c r="Q365" s="326"/>
      <c r="R365" s="326"/>
      <c r="S365" s="326"/>
      <c r="T365" s="326"/>
      <c r="U365" s="326"/>
      <c r="V365" s="326"/>
      <c r="W365" s="326"/>
      <c r="X365" s="326"/>
      <c r="Y365" s="326"/>
      <c r="Z365" s="326"/>
      <c r="AA365" s="326"/>
      <c r="AB365" s="326"/>
      <c r="AC365" s="326"/>
      <c r="AD365" s="326"/>
      <c r="AE365" s="326"/>
      <c r="AF365" s="326"/>
      <c r="AG365" s="326"/>
      <c r="AH365" s="326"/>
      <c r="AI365" s="326"/>
      <c r="AJ365" s="326"/>
      <c r="AK365" s="326"/>
      <c r="AL365" s="326"/>
      <c r="AM365" s="326"/>
      <c r="AN365" s="326"/>
      <c r="AO365" s="326"/>
      <c r="AP365" s="326"/>
      <c r="AQ365" s="326"/>
      <c r="AR365" s="326"/>
      <c r="AS365" s="326"/>
      <c r="AT365" s="326"/>
      <c r="AU365" s="326"/>
      <c r="AV365" s="326"/>
      <c r="AW365" s="326"/>
      <c r="AX365" s="326"/>
      <c r="AY365" s="326"/>
      <c r="AZ365" s="326"/>
      <c r="BA365" s="326"/>
      <c r="BB365" s="326"/>
      <c r="BC365" s="326"/>
      <c r="BD365" s="326"/>
      <c r="BE365" s="326"/>
      <c r="BF365" s="326"/>
      <c r="BG365" s="326"/>
      <c r="BH365" s="326"/>
      <c r="BI365" s="326"/>
      <c r="BJ365" s="326"/>
      <c r="BK365" s="326"/>
      <c r="BL365" s="326"/>
      <c r="BM365" s="326"/>
      <c r="BN365" s="326"/>
      <c r="BO365" s="326"/>
      <c r="BP365" s="326"/>
      <c r="BQ365" s="326"/>
      <c r="BR365" s="326"/>
      <c r="BS365" s="326"/>
      <c r="BT365" s="326"/>
      <c r="BU365" s="326"/>
      <c r="BV365" s="326"/>
      <c r="BW365" s="326"/>
      <c r="BX365" s="326"/>
      <c r="BY365" s="326"/>
      <c r="BZ365" s="326"/>
      <c r="CA365" s="326"/>
      <c r="CB365" s="326"/>
      <c r="CC365" s="326"/>
      <c r="CD365" s="326"/>
      <c r="CE365" s="326"/>
      <c r="CF365" s="326"/>
      <c r="CG365" s="326"/>
      <c r="CH365" s="326"/>
      <c r="CI365" s="326"/>
      <c r="CJ365" s="326"/>
      <c r="CK365" s="326"/>
      <c r="CL365" s="326"/>
      <c r="CM365" s="326"/>
      <c r="CN365" s="326"/>
      <c r="CO365" s="326"/>
      <c r="CP365" s="326"/>
      <c r="CQ365" s="326"/>
      <c r="CR365" s="326"/>
      <c r="CS365" s="326"/>
    </row>
    <row r="366" spans="2:97" s="289" customFormat="1" ht="51" customHeight="1">
      <c r="B366" s="314"/>
      <c r="C366" s="344"/>
      <c r="D366" s="290"/>
      <c r="E366" s="291"/>
      <c r="F366" s="322"/>
      <c r="G366" s="344"/>
      <c r="H366" s="292"/>
      <c r="I366" s="293"/>
      <c r="J366" s="326"/>
      <c r="K366" s="326"/>
      <c r="L366" s="326"/>
      <c r="M366" s="326"/>
      <c r="N366" s="326"/>
      <c r="O366" s="326"/>
      <c r="P366" s="326"/>
      <c r="Q366" s="326"/>
      <c r="R366" s="326"/>
      <c r="S366" s="326"/>
      <c r="T366" s="326"/>
      <c r="U366" s="326"/>
      <c r="V366" s="326"/>
      <c r="W366" s="326"/>
      <c r="X366" s="326"/>
      <c r="Y366" s="326"/>
      <c r="Z366" s="326"/>
      <c r="AA366" s="326"/>
      <c r="AB366" s="326"/>
      <c r="AC366" s="326"/>
      <c r="AD366" s="326"/>
      <c r="AE366" s="326"/>
      <c r="AF366" s="326"/>
      <c r="AG366" s="326"/>
      <c r="AH366" s="326"/>
      <c r="AI366" s="326"/>
      <c r="AJ366" s="326"/>
      <c r="AK366" s="326"/>
      <c r="AL366" s="326"/>
      <c r="AM366" s="326"/>
      <c r="AN366" s="326"/>
      <c r="AO366" s="326"/>
      <c r="AP366" s="326"/>
      <c r="AQ366" s="326"/>
      <c r="AR366" s="326"/>
      <c r="AS366" s="326"/>
      <c r="AT366" s="326"/>
      <c r="AU366" s="326"/>
      <c r="AV366" s="326"/>
      <c r="AW366" s="326"/>
      <c r="AX366" s="326"/>
      <c r="AY366" s="326"/>
      <c r="AZ366" s="326"/>
      <c r="BA366" s="326"/>
      <c r="BB366" s="326"/>
      <c r="BC366" s="326"/>
      <c r="BD366" s="326"/>
      <c r="BE366" s="326"/>
      <c r="BF366" s="326"/>
      <c r="BG366" s="326"/>
      <c r="BH366" s="326"/>
      <c r="BI366" s="326"/>
      <c r="BJ366" s="326"/>
      <c r="BK366" s="326"/>
      <c r="BL366" s="326"/>
      <c r="BM366" s="326"/>
      <c r="BN366" s="326"/>
      <c r="BO366" s="326"/>
      <c r="BP366" s="326"/>
      <c r="BQ366" s="326"/>
      <c r="BR366" s="326"/>
      <c r="BS366" s="326"/>
      <c r="BT366" s="326"/>
      <c r="BU366" s="326"/>
      <c r="BV366" s="326"/>
      <c r="BW366" s="326"/>
      <c r="BX366" s="326"/>
      <c r="BY366" s="326"/>
      <c r="BZ366" s="326"/>
      <c r="CA366" s="326"/>
      <c r="CB366" s="326"/>
      <c r="CC366" s="326"/>
      <c r="CD366" s="326"/>
      <c r="CE366" s="326"/>
      <c r="CF366" s="326"/>
      <c r="CG366" s="326"/>
      <c r="CH366" s="326"/>
      <c r="CI366" s="326"/>
      <c r="CJ366" s="326"/>
      <c r="CK366" s="326"/>
      <c r="CL366" s="326"/>
      <c r="CM366" s="326"/>
      <c r="CN366" s="326"/>
      <c r="CO366" s="326"/>
      <c r="CP366" s="326"/>
      <c r="CQ366" s="326"/>
      <c r="CR366" s="326"/>
      <c r="CS366" s="326"/>
    </row>
    <row r="367" spans="2:97" s="289" customFormat="1" ht="51" customHeight="1">
      <c r="B367" s="314"/>
      <c r="C367" s="344"/>
      <c r="D367" s="290"/>
      <c r="E367" s="291"/>
      <c r="F367" s="322"/>
      <c r="G367" s="344"/>
      <c r="H367" s="292"/>
      <c r="I367" s="293"/>
      <c r="J367" s="326"/>
      <c r="K367" s="326"/>
      <c r="L367" s="326"/>
      <c r="M367" s="326"/>
      <c r="N367" s="326"/>
      <c r="O367" s="326"/>
      <c r="P367" s="326"/>
      <c r="Q367" s="326"/>
      <c r="R367" s="326"/>
      <c r="S367" s="326"/>
      <c r="T367" s="326"/>
      <c r="U367" s="326"/>
      <c r="V367" s="326"/>
      <c r="W367" s="326"/>
      <c r="X367" s="326"/>
      <c r="Y367" s="326"/>
      <c r="Z367" s="326"/>
      <c r="AA367" s="326"/>
      <c r="AB367" s="326"/>
      <c r="AC367" s="326"/>
      <c r="AD367" s="326"/>
      <c r="AE367" s="326"/>
      <c r="AF367" s="326"/>
      <c r="AG367" s="326"/>
      <c r="AH367" s="326"/>
      <c r="AI367" s="326"/>
      <c r="AJ367" s="326"/>
      <c r="AK367" s="326"/>
      <c r="AL367" s="326"/>
      <c r="AM367" s="326"/>
      <c r="AN367" s="326"/>
      <c r="AO367" s="326"/>
      <c r="AP367" s="326"/>
      <c r="AQ367" s="326"/>
      <c r="AR367" s="326"/>
      <c r="AS367" s="326"/>
      <c r="AT367" s="326"/>
      <c r="AU367" s="326"/>
      <c r="AV367" s="326"/>
      <c r="AW367" s="326"/>
      <c r="AX367" s="326"/>
      <c r="AY367" s="326"/>
      <c r="AZ367" s="326"/>
      <c r="BA367" s="326"/>
      <c r="BB367" s="326"/>
      <c r="BC367" s="326"/>
      <c r="BD367" s="326"/>
      <c r="BE367" s="326"/>
      <c r="BF367" s="326"/>
      <c r="BG367" s="326"/>
      <c r="BH367" s="326"/>
      <c r="BI367" s="326"/>
      <c r="BJ367" s="326"/>
      <c r="BK367" s="326"/>
      <c r="BL367" s="326"/>
      <c r="BM367" s="326"/>
      <c r="BN367" s="326"/>
      <c r="BO367" s="326"/>
      <c r="BP367" s="326"/>
      <c r="BQ367" s="326"/>
      <c r="BR367" s="326"/>
      <c r="BS367" s="326"/>
      <c r="BT367" s="326"/>
      <c r="BU367" s="326"/>
      <c r="BV367" s="326"/>
      <c r="BW367" s="326"/>
      <c r="BX367" s="326"/>
      <c r="BY367" s="326"/>
      <c r="BZ367" s="326"/>
      <c r="CA367" s="326"/>
      <c r="CB367" s="326"/>
      <c r="CC367" s="326"/>
      <c r="CD367" s="326"/>
      <c r="CE367" s="326"/>
      <c r="CF367" s="326"/>
      <c r="CG367" s="326"/>
      <c r="CH367" s="326"/>
      <c r="CI367" s="326"/>
      <c r="CJ367" s="326"/>
      <c r="CK367" s="326"/>
      <c r="CL367" s="326"/>
      <c r="CM367" s="326"/>
      <c r="CN367" s="326"/>
      <c r="CO367" s="326"/>
      <c r="CP367" s="326"/>
      <c r="CQ367" s="326"/>
      <c r="CR367" s="326"/>
      <c r="CS367" s="326"/>
    </row>
    <row r="368" spans="2:97" s="289" customFormat="1" ht="51" customHeight="1">
      <c r="B368" s="314"/>
      <c r="C368" s="344"/>
      <c r="D368" s="290"/>
      <c r="E368" s="291"/>
      <c r="F368" s="322"/>
      <c r="G368" s="344"/>
      <c r="H368" s="292"/>
      <c r="I368" s="293"/>
      <c r="J368" s="326"/>
      <c r="K368" s="326"/>
      <c r="L368" s="326"/>
      <c r="M368" s="326"/>
      <c r="N368" s="326"/>
      <c r="O368" s="326"/>
      <c r="P368" s="326"/>
      <c r="Q368" s="326"/>
      <c r="R368" s="326"/>
      <c r="S368" s="326"/>
      <c r="T368" s="326"/>
      <c r="U368" s="326"/>
      <c r="V368" s="326"/>
      <c r="W368" s="326"/>
      <c r="X368" s="326"/>
      <c r="Y368" s="326"/>
      <c r="Z368" s="326"/>
      <c r="AA368" s="326"/>
      <c r="AB368" s="326"/>
      <c r="AC368" s="326"/>
      <c r="AD368" s="326"/>
      <c r="AE368" s="326"/>
      <c r="AF368" s="326"/>
      <c r="AG368" s="326"/>
      <c r="AH368" s="326"/>
      <c r="AI368" s="326"/>
      <c r="AJ368" s="326"/>
      <c r="AK368" s="326"/>
      <c r="AL368" s="326"/>
      <c r="AM368" s="326"/>
      <c r="AN368" s="326"/>
      <c r="AO368" s="326"/>
      <c r="AP368" s="326"/>
      <c r="AQ368" s="326"/>
      <c r="AR368" s="326"/>
      <c r="AS368" s="326"/>
      <c r="AT368" s="326"/>
      <c r="AU368" s="326"/>
      <c r="AV368" s="326"/>
      <c r="AW368" s="326"/>
      <c r="AX368" s="326"/>
      <c r="AY368" s="326"/>
      <c r="AZ368" s="326"/>
      <c r="BA368" s="326"/>
      <c r="BB368" s="326"/>
      <c r="BC368" s="326"/>
      <c r="BD368" s="326"/>
      <c r="BE368" s="326"/>
      <c r="BF368" s="326"/>
      <c r="BG368" s="326"/>
      <c r="BH368" s="326"/>
      <c r="BI368" s="326"/>
      <c r="BJ368" s="326"/>
      <c r="BK368" s="326"/>
      <c r="BL368" s="326"/>
      <c r="BM368" s="326"/>
      <c r="BN368" s="326"/>
      <c r="BO368" s="326"/>
      <c r="BP368" s="326"/>
      <c r="BQ368" s="326"/>
      <c r="BR368" s="326"/>
      <c r="BS368" s="326"/>
      <c r="BT368" s="326"/>
      <c r="BU368" s="326"/>
      <c r="BV368" s="326"/>
      <c r="BW368" s="326"/>
      <c r="BX368" s="326"/>
      <c r="BY368" s="326"/>
      <c r="BZ368" s="326"/>
      <c r="CA368" s="326"/>
      <c r="CB368" s="326"/>
      <c r="CC368" s="326"/>
      <c r="CD368" s="326"/>
      <c r="CE368" s="326"/>
      <c r="CF368" s="326"/>
      <c r="CG368" s="326"/>
      <c r="CH368" s="326"/>
      <c r="CI368" s="326"/>
      <c r="CJ368" s="326"/>
      <c r="CK368" s="326"/>
      <c r="CL368" s="326"/>
      <c r="CM368" s="326"/>
      <c r="CN368" s="326"/>
      <c r="CO368" s="326"/>
      <c r="CP368" s="326"/>
      <c r="CQ368" s="326"/>
      <c r="CR368" s="326"/>
      <c r="CS368" s="326"/>
    </row>
    <row r="369" spans="2:97" s="289" customFormat="1" ht="51" customHeight="1">
      <c r="B369" s="314"/>
      <c r="C369" s="344"/>
      <c r="D369" s="290"/>
      <c r="E369" s="291"/>
      <c r="F369" s="322"/>
      <c r="G369" s="344"/>
      <c r="H369" s="292"/>
      <c r="I369" s="293"/>
      <c r="J369" s="326"/>
      <c r="K369" s="326"/>
      <c r="L369" s="326"/>
      <c r="M369" s="326"/>
      <c r="N369" s="326"/>
      <c r="O369" s="326"/>
      <c r="P369" s="326"/>
      <c r="Q369" s="326"/>
      <c r="R369" s="326"/>
      <c r="S369" s="326"/>
      <c r="T369" s="326"/>
      <c r="U369" s="326"/>
      <c r="V369" s="326"/>
      <c r="W369" s="326"/>
      <c r="X369" s="326"/>
      <c r="Y369" s="326"/>
      <c r="Z369" s="326"/>
      <c r="AA369" s="326"/>
      <c r="AB369" s="326"/>
      <c r="AC369" s="326"/>
      <c r="AD369" s="326"/>
      <c r="AE369" s="326"/>
      <c r="AF369" s="326"/>
      <c r="AG369" s="326"/>
      <c r="AH369" s="326"/>
      <c r="AI369" s="326"/>
      <c r="AJ369" s="326"/>
      <c r="AK369" s="326"/>
      <c r="AL369" s="326"/>
      <c r="AM369" s="326"/>
      <c r="AN369" s="326"/>
      <c r="AO369" s="326"/>
      <c r="AP369" s="326"/>
      <c r="AQ369" s="326"/>
      <c r="AR369" s="326"/>
      <c r="AS369" s="326"/>
      <c r="AT369" s="326"/>
      <c r="AU369" s="326"/>
      <c r="AV369" s="326"/>
      <c r="AW369" s="326"/>
      <c r="AX369" s="326"/>
      <c r="AY369" s="326"/>
      <c r="AZ369" s="326"/>
      <c r="BA369" s="326"/>
      <c r="BB369" s="326"/>
      <c r="BC369" s="326"/>
      <c r="BD369" s="326"/>
      <c r="BE369" s="326"/>
      <c r="BF369" s="326"/>
      <c r="BG369" s="326"/>
      <c r="BH369" s="326"/>
      <c r="BI369" s="326"/>
      <c r="BJ369" s="326"/>
      <c r="BK369" s="326"/>
      <c r="BL369" s="326"/>
      <c r="BM369" s="326"/>
      <c r="BN369" s="326"/>
      <c r="BO369" s="326"/>
      <c r="BP369" s="326"/>
      <c r="BQ369" s="326"/>
      <c r="BR369" s="326"/>
      <c r="BS369" s="326"/>
      <c r="BT369" s="326"/>
      <c r="BU369" s="326"/>
      <c r="BV369" s="326"/>
      <c r="BW369" s="326"/>
      <c r="BX369" s="326"/>
      <c r="BY369" s="326"/>
      <c r="BZ369" s="326"/>
      <c r="CA369" s="326"/>
      <c r="CB369" s="326"/>
      <c r="CC369" s="326"/>
      <c r="CD369" s="326"/>
      <c r="CE369" s="326"/>
      <c r="CF369" s="326"/>
      <c r="CG369" s="326"/>
      <c r="CH369" s="326"/>
      <c r="CI369" s="326"/>
      <c r="CJ369" s="326"/>
      <c r="CK369" s="326"/>
      <c r="CL369" s="326"/>
      <c r="CM369" s="326"/>
      <c r="CN369" s="326"/>
      <c r="CO369" s="326"/>
      <c r="CP369" s="326"/>
      <c r="CQ369" s="326"/>
      <c r="CR369" s="326"/>
      <c r="CS369" s="326"/>
    </row>
    <row r="370" spans="2:97" s="289" customFormat="1" ht="51" customHeight="1">
      <c r="B370" s="314"/>
      <c r="C370" s="344"/>
      <c r="D370" s="290"/>
      <c r="E370" s="291"/>
      <c r="F370" s="322"/>
      <c r="G370" s="344"/>
      <c r="H370" s="292"/>
      <c r="I370" s="293"/>
      <c r="J370" s="326"/>
      <c r="K370" s="326"/>
      <c r="L370" s="326"/>
      <c r="M370" s="326"/>
      <c r="N370" s="326"/>
      <c r="O370" s="326"/>
      <c r="P370" s="326"/>
      <c r="Q370" s="326"/>
      <c r="R370" s="326"/>
      <c r="S370" s="326"/>
      <c r="T370" s="326"/>
      <c r="U370" s="326"/>
      <c r="V370" s="326"/>
      <c r="W370" s="326"/>
      <c r="X370" s="326"/>
      <c r="Y370" s="326"/>
      <c r="Z370" s="326"/>
      <c r="AA370" s="326"/>
      <c r="AB370" s="326"/>
      <c r="AC370" s="326"/>
      <c r="AD370" s="326"/>
      <c r="AE370" s="326"/>
      <c r="AF370" s="326"/>
      <c r="AG370" s="326"/>
      <c r="AH370" s="326"/>
      <c r="AI370" s="326"/>
      <c r="AJ370" s="326"/>
      <c r="AK370" s="326"/>
      <c r="AL370" s="326"/>
      <c r="AM370" s="326"/>
      <c r="AN370" s="326"/>
      <c r="AO370" s="326"/>
      <c r="AP370" s="326"/>
      <c r="AQ370" s="326"/>
      <c r="AR370" s="326"/>
      <c r="AS370" s="326"/>
      <c r="AT370" s="326"/>
      <c r="AU370" s="326"/>
      <c r="AV370" s="326"/>
      <c r="AW370" s="326"/>
      <c r="AX370" s="326"/>
      <c r="AY370" s="326"/>
      <c r="AZ370" s="326"/>
      <c r="BA370" s="326"/>
      <c r="BB370" s="326"/>
      <c r="BC370" s="326"/>
      <c r="BD370" s="326"/>
      <c r="BE370" s="326"/>
      <c r="BF370" s="326"/>
      <c r="BG370" s="326"/>
      <c r="BH370" s="326"/>
      <c r="BI370" s="326"/>
      <c r="BJ370" s="326"/>
      <c r="BK370" s="326"/>
      <c r="BL370" s="326"/>
      <c r="BM370" s="326"/>
      <c r="BN370" s="326"/>
      <c r="BO370" s="326"/>
      <c r="BP370" s="326"/>
      <c r="BQ370" s="326"/>
      <c r="BR370" s="326"/>
      <c r="BS370" s="326"/>
      <c r="BT370" s="326"/>
      <c r="BU370" s="326"/>
      <c r="BV370" s="326"/>
      <c r="BW370" s="326"/>
      <c r="BX370" s="326"/>
      <c r="BY370" s="326"/>
      <c r="BZ370" s="326"/>
      <c r="CA370" s="326"/>
      <c r="CB370" s="326"/>
      <c r="CC370" s="326"/>
      <c r="CD370" s="326"/>
      <c r="CE370" s="326"/>
      <c r="CF370" s="326"/>
      <c r="CG370" s="326"/>
      <c r="CH370" s="326"/>
      <c r="CI370" s="326"/>
      <c r="CJ370" s="326"/>
      <c r="CK370" s="326"/>
      <c r="CL370" s="326"/>
      <c r="CM370" s="326"/>
      <c r="CN370" s="326"/>
      <c r="CO370" s="326"/>
      <c r="CP370" s="326"/>
      <c r="CQ370" s="326"/>
      <c r="CR370" s="326"/>
      <c r="CS370" s="326"/>
    </row>
    <row r="371" spans="2:97" s="289" customFormat="1" ht="51" customHeight="1">
      <c r="B371" s="314"/>
      <c r="C371" s="344"/>
      <c r="D371" s="290"/>
      <c r="E371" s="291"/>
      <c r="F371" s="322"/>
      <c r="G371" s="344"/>
      <c r="H371" s="292"/>
      <c r="I371" s="293"/>
      <c r="J371" s="326"/>
      <c r="K371" s="326"/>
      <c r="L371" s="326"/>
      <c r="M371" s="326"/>
      <c r="N371" s="326"/>
      <c r="O371" s="326"/>
      <c r="P371" s="326"/>
      <c r="Q371" s="326"/>
      <c r="R371" s="326"/>
      <c r="S371" s="326"/>
      <c r="T371" s="326"/>
      <c r="U371" s="326"/>
      <c r="V371" s="326"/>
      <c r="W371" s="326"/>
      <c r="X371" s="326"/>
      <c r="Y371" s="326"/>
      <c r="Z371" s="326"/>
      <c r="AA371" s="326"/>
      <c r="AB371" s="326"/>
      <c r="AC371" s="326"/>
      <c r="AD371" s="326"/>
      <c r="AE371" s="326"/>
      <c r="AF371" s="326"/>
      <c r="AG371" s="326"/>
      <c r="AH371" s="326"/>
      <c r="AI371" s="326"/>
      <c r="AJ371" s="326"/>
      <c r="AK371" s="326"/>
      <c r="AL371" s="326"/>
      <c r="AM371" s="326"/>
      <c r="AN371" s="326"/>
      <c r="AO371" s="326"/>
      <c r="AP371" s="326"/>
      <c r="AQ371" s="326"/>
      <c r="AR371" s="326"/>
      <c r="AS371" s="326"/>
      <c r="AT371" s="326"/>
      <c r="AU371" s="326"/>
      <c r="AV371" s="326"/>
      <c r="AW371" s="326"/>
      <c r="AX371" s="326"/>
      <c r="AY371" s="326"/>
      <c r="AZ371" s="326"/>
      <c r="BA371" s="326"/>
      <c r="BB371" s="326"/>
      <c r="BC371" s="326"/>
      <c r="BD371" s="326"/>
      <c r="BE371" s="326"/>
      <c r="BF371" s="326"/>
      <c r="BG371" s="326"/>
      <c r="BH371" s="326"/>
      <c r="BI371" s="326"/>
      <c r="BJ371" s="326"/>
      <c r="BK371" s="326"/>
      <c r="BL371" s="326"/>
      <c r="BM371" s="326"/>
      <c r="BN371" s="326"/>
      <c r="BO371" s="326"/>
      <c r="BP371" s="326"/>
      <c r="BQ371" s="326"/>
      <c r="BR371" s="326"/>
      <c r="BS371" s="326"/>
      <c r="BT371" s="326"/>
      <c r="BU371" s="326"/>
      <c r="BV371" s="326"/>
      <c r="BW371" s="326"/>
      <c r="BX371" s="326"/>
      <c r="BY371" s="326"/>
      <c r="BZ371" s="326"/>
      <c r="CA371" s="326"/>
      <c r="CB371" s="326"/>
      <c r="CC371" s="326"/>
      <c r="CD371" s="326"/>
      <c r="CE371" s="326"/>
      <c r="CF371" s="326"/>
      <c r="CG371" s="326"/>
      <c r="CH371" s="326"/>
      <c r="CI371" s="326"/>
      <c r="CJ371" s="326"/>
      <c r="CK371" s="326"/>
      <c r="CL371" s="326"/>
      <c r="CM371" s="326"/>
      <c r="CN371" s="326"/>
      <c r="CO371" s="326"/>
      <c r="CP371" s="326"/>
      <c r="CQ371" s="326"/>
      <c r="CR371" s="326"/>
      <c r="CS371" s="326"/>
    </row>
    <row r="372" spans="2:97" s="289" customFormat="1" ht="51" customHeight="1">
      <c r="B372" s="314"/>
      <c r="C372" s="344"/>
      <c r="D372" s="290"/>
      <c r="E372" s="291"/>
      <c r="F372" s="322"/>
      <c r="G372" s="344"/>
      <c r="H372" s="292"/>
      <c r="I372" s="293"/>
      <c r="J372" s="326"/>
      <c r="K372" s="326"/>
      <c r="L372" s="326"/>
      <c r="M372" s="326"/>
      <c r="N372" s="326"/>
      <c r="O372" s="326"/>
      <c r="P372" s="326"/>
      <c r="Q372" s="326"/>
      <c r="R372" s="326"/>
      <c r="S372" s="326"/>
      <c r="T372" s="326"/>
      <c r="U372" s="326"/>
      <c r="V372" s="326"/>
      <c r="W372" s="326"/>
      <c r="X372" s="326"/>
      <c r="Y372" s="326"/>
      <c r="Z372" s="326"/>
      <c r="AA372" s="326"/>
      <c r="AB372" s="326"/>
      <c r="AC372" s="326"/>
      <c r="AD372" s="326"/>
      <c r="AE372" s="326"/>
      <c r="AF372" s="326"/>
      <c r="AG372" s="326"/>
      <c r="AH372" s="326"/>
      <c r="AI372" s="326"/>
      <c r="AJ372" s="326"/>
      <c r="AK372" s="326"/>
      <c r="AL372" s="326"/>
      <c r="AM372" s="326"/>
      <c r="AN372" s="326"/>
      <c r="AO372" s="326"/>
      <c r="AP372" s="326"/>
      <c r="AQ372" s="326"/>
      <c r="AR372" s="326"/>
      <c r="AS372" s="326"/>
      <c r="AT372" s="326"/>
      <c r="AU372" s="326"/>
      <c r="AV372" s="326"/>
      <c r="AW372" s="326"/>
      <c r="AX372" s="326"/>
      <c r="AY372" s="326"/>
      <c r="AZ372" s="326"/>
      <c r="BA372" s="326"/>
      <c r="BB372" s="326"/>
      <c r="BC372" s="326"/>
      <c r="BD372" s="326"/>
      <c r="BE372" s="326"/>
      <c r="BF372" s="326"/>
      <c r="BG372" s="326"/>
      <c r="BH372" s="326"/>
      <c r="BI372" s="326"/>
      <c r="BJ372" s="326"/>
      <c r="BK372" s="326"/>
      <c r="BL372" s="326"/>
      <c r="BM372" s="326"/>
      <c r="BN372" s="326"/>
      <c r="BO372" s="326"/>
      <c r="BP372" s="326"/>
      <c r="BQ372" s="326"/>
      <c r="BR372" s="326"/>
      <c r="BS372" s="326"/>
      <c r="BT372" s="326"/>
      <c r="BU372" s="326"/>
      <c r="BV372" s="326"/>
      <c r="BW372" s="326"/>
      <c r="BX372" s="326"/>
      <c r="BY372" s="326"/>
      <c r="BZ372" s="326"/>
      <c r="CA372" s="326"/>
      <c r="CB372" s="326"/>
      <c r="CC372" s="326"/>
      <c r="CD372" s="326"/>
      <c r="CE372" s="326"/>
      <c r="CF372" s="326"/>
      <c r="CG372" s="326"/>
      <c r="CH372" s="326"/>
      <c r="CI372" s="326"/>
      <c r="CJ372" s="326"/>
      <c r="CK372" s="326"/>
      <c r="CL372" s="326"/>
      <c r="CM372" s="326"/>
      <c r="CN372" s="326"/>
      <c r="CO372" s="326"/>
      <c r="CP372" s="326"/>
      <c r="CQ372" s="326"/>
      <c r="CR372" s="326"/>
      <c r="CS372" s="326"/>
    </row>
    <row r="373" spans="2:97" s="289" customFormat="1" ht="51" customHeight="1">
      <c r="B373" s="314"/>
      <c r="C373" s="344"/>
      <c r="D373" s="290"/>
      <c r="E373" s="291"/>
      <c r="F373" s="322"/>
      <c r="G373" s="344"/>
      <c r="H373" s="292"/>
      <c r="I373" s="293"/>
      <c r="J373" s="326"/>
      <c r="K373" s="326"/>
      <c r="L373" s="326"/>
      <c r="M373" s="326"/>
      <c r="N373" s="326"/>
      <c r="O373" s="326"/>
      <c r="P373" s="326"/>
      <c r="Q373" s="326"/>
      <c r="R373" s="326"/>
      <c r="S373" s="326"/>
      <c r="T373" s="326"/>
      <c r="U373" s="326"/>
      <c r="V373" s="326"/>
      <c r="W373" s="326"/>
      <c r="X373" s="326"/>
      <c r="Y373" s="326"/>
      <c r="Z373" s="326"/>
      <c r="AA373" s="326"/>
      <c r="AB373" s="326"/>
      <c r="AC373" s="326"/>
      <c r="AD373" s="326"/>
      <c r="AE373" s="326"/>
      <c r="AF373" s="326"/>
      <c r="AG373" s="326"/>
      <c r="AH373" s="326"/>
      <c r="AI373" s="326"/>
      <c r="AJ373" s="326"/>
      <c r="AK373" s="326"/>
      <c r="AL373" s="326"/>
      <c r="AM373" s="326"/>
      <c r="AN373" s="326"/>
      <c r="AO373" s="326"/>
      <c r="AP373" s="326"/>
      <c r="AQ373" s="326"/>
      <c r="AR373" s="326"/>
      <c r="AS373" s="326"/>
      <c r="AT373" s="326"/>
      <c r="AU373" s="326"/>
      <c r="AV373" s="326"/>
      <c r="AW373" s="326"/>
      <c r="AX373" s="326"/>
      <c r="AY373" s="326"/>
      <c r="AZ373" s="326"/>
      <c r="BA373" s="326"/>
      <c r="BB373" s="326"/>
      <c r="BC373" s="326"/>
      <c r="BD373" s="326"/>
      <c r="BE373" s="326"/>
      <c r="BF373" s="326"/>
      <c r="BG373" s="326"/>
      <c r="BH373" s="326"/>
      <c r="BI373" s="326"/>
      <c r="BJ373" s="326"/>
      <c r="BK373" s="326"/>
      <c r="BL373" s="326"/>
      <c r="BM373" s="326"/>
      <c r="BN373" s="326"/>
      <c r="BO373" s="326"/>
      <c r="BP373" s="326"/>
      <c r="BQ373" s="326"/>
      <c r="BR373" s="326"/>
      <c r="BS373" s="326"/>
      <c r="BT373" s="326"/>
      <c r="BU373" s="326"/>
      <c r="BV373" s="326"/>
      <c r="BW373" s="326"/>
      <c r="BX373" s="326"/>
      <c r="BY373" s="326"/>
      <c r="BZ373" s="326"/>
      <c r="CA373" s="326"/>
      <c r="CB373" s="326"/>
      <c r="CC373" s="326"/>
      <c r="CD373" s="326"/>
      <c r="CE373" s="326"/>
      <c r="CF373" s="326"/>
      <c r="CG373" s="326"/>
      <c r="CH373" s="326"/>
      <c r="CI373" s="326"/>
      <c r="CJ373" s="326"/>
      <c r="CK373" s="326"/>
      <c r="CL373" s="326"/>
      <c r="CM373" s="326"/>
      <c r="CN373" s="326"/>
      <c r="CO373" s="326"/>
      <c r="CP373" s="326"/>
      <c r="CQ373" s="326"/>
      <c r="CR373" s="326"/>
      <c r="CS373" s="326"/>
    </row>
    <row r="374" spans="2:97" s="289" customFormat="1" ht="51" customHeight="1">
      <c r="B374" s="314"/>
      <c r="C374" s="344"/>
      <c r="D374" s="290"/>
      <c r="E374" s="291"/>
      <c r="F374" s="322"/>
      <c r="G374" s="344"/>
      <c r="H374" s="292"/>
      <c r="I374" s="293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326"/>
      <c r="Z374" s="326"/>
      <c r="AA374" s="326"/>
      <c r="AB374" s="326"/>
      <c r="AC374" s="326"/>
      <c r="AD374" s="326"/>
      <c r="AE374" s="326"/>
      <c r="AF374" s="326"/>
      <c r="AG374" s="326"/>
      <c r="AH374" s="326"/>
      <c r="AI374" s="326"/>
      <c r="AJ374" s="326"/>
      <c r="AK374" s="326"/>
      <c r="AL374" s="326"/>
      <c r="AM374" s="326"/>
      <c r="AN374" s="326"/>
      <c r="AO374" s="326"/>
      <c r="AP374" s="326"/>
      <c r="AQ374" s="326"/>
      <c r="AR374" s="326"/>
      <c r="AS374" s="326"/>
      <c r="AT374" s="326"/>
      <c r="AU374" s="326"/>
      <c r="AV374" s="326"/>
      <c r="AW374" s="326"/>
      <c r="AX374" s="326"/>
      <c r="AY374" s="326"/>
      <c r="AZ374" s="326"/>
      <c r="BA374" s="326"/>
      <c r="BB374" s="326"/>
      <c r="BC374" s="326"/>
      <c r="BD374" s="326"/>
      <c r="BE374" s="326"/>
      <c r="BF374" s="326"/>
      <c r="BG374" s="326"/>
      <c r="BH374" s="326"/>
      <c r="BI374" s="326"/>
      <c r="BJ374" s="326"/>
      <c r="BK374" s="326"/>
      <c r="BL374" s="326"/>
      <c r="BM374" s="326"/>
      <c r="BN374" s="326"/>
      <c r="BO374" s="326"/>
      <c r="BP374" s="326"/>
      <c r="BQ374" s="326"/>
      <c r="BR374" s="326"/>
      <c r="BS374" s="326"/>
      <c r="BT374" s="326"/>
      <c r="BU374" s="326"/>
      <c r="BV374" s="326"/>
      <c r="BW374" s="326"/>
      <c r="BX374" s="326"/>
      <c r="BY374" s="326"/>
      <c r="BZ374" s="326"/>
      <c r="CA374" s="326"/>
      <c r="CB374" s="326"/>
      <c r="CC374" s="326"/>
      <c r="CD374" s="326"/>
      <c r="CE374" s="326"/>
      <c r="CF374" s="326"/>
      <c r="CG374" s="326"/>
      <c r="CH374" s="326"/>
      <c r="CI374" s="326"/>
      <c r="CJ374" s="326"/>
      <c r="CK374" s="326"/>
      <c r="CL374" s="326"/>
      <c r="CM374" s="326"/>
      <c r="CN374" s="326"/>
      <c r="CO374" s="326"/>
      <c r="CP374" s="326"/>
      <c r="CQ374" s="326"/>
      <c r="CR374" s="326"/>
      <c r="CS374" s="326"/>
    </row>
    <row r="375" spans="2:97" s="289" customFormat="1" ht="51" customHeight="1">
      <c r="B375" s="314"/>
      <c r="C375" s="344"/>
      <c r="D375" s="290"/>
      <c r="E375" s="291"/>
      <c r="F375" s="322"/>
      <c r="G375" s="344"/>
      <c r="H375" s="292"/>
      <c r="I375" s="293"/>
      <c r="J375" s="326"/>
      <c r="K375" s="326"/>
      <c r="L375" s="326"/>
      <c r="M375" s="326"/>
      <c r="N375" s="326"/>
      <c r="O375" s="326"/>
      <c r="P375" s="326"/>
      <c r="Q375" s="326"/>
      <c r="R375" s="326"/>
      <c r="S375" s="326"/>
      <c r="T375" s="326"/>
      <c r="U375" s="326"/>
      <c r="V375" s="326"/>
      <c r="W375" s="326"/>
      <c r="X375" s="326"/>
      <c r="Y375" s="326"/>
      <c r="Z375" s="326"/>
      <c r="AA375" s="326"/>
      <c r="AB375" s="326"/>
      <c r="AC375" s="326"/>
      <c r="AD375" s="326"/>
      <c r="AE375" s="326"/>
      <c r="AF375" s="326"/>
      <c r="AG375" s="326"/>
      <c r="AH375" s="326"/>
      <c r="AI375" s="326"/>
      <c r="AJ375" s="326"/>
      <c r="AK375" s="326"/>
      <c r="AL375" s="326"/>
      <c r="AM375" s="326"/>
      <c r="AN375" s="326"/>
      <c r="AO375" s="326"/>
      <c r="AP375" s="326"/>
      <c r="AQ375" s="326"/>
      <c r="AR375" s="326"/>
      <c r="AS375" s="326"/>
      <c r="AT375" s="326"/>
      <c r="AU375" s="326"/>
      <c r="AV375" s="326"/>
      <c r="AW375" s="326"/>
      <c r="AX375" s="326"/>
      <c r="AY375" s="326"/>
      <c r="AZ375" s="326"/>
      <c r="BA375" s="326"/>
      <c r="BB375" s="326"/>
      <c r="BC375" s="326"/>
      <c r="BD375" s="326"/>
      <c r="BE375" s="326"/>
      <c r="BF375" s="326"/>
      <c r="BG375" s="326"/>
      <c r="BH375" s="326"/>
      <c r="BI375" s="326"/>
      <c r="BJ375" s="326"/>
      <c r="BK375" s="326"/>
      <c r="BL375" s="326"/>
      <c r="BM375" s="326"/>
      <c r="BN375" s="326"/>
      <c r="BO375" s="326"/>
      <c r="BP375" s="326"/>
      <c r="BQ375" s="326"/>
      <c r="BR375" s="326"/>
      <c r="BS375" s="326"/>
      <c r="BT375" s="326"/>
      <c r="BU375" s="326"/>
      <c r="BV375" s="326"/>
      <c r="BW375" s="326"/>
      <c r="BX375" s="326"/>
      <c r="BY375" s="326"/>
      <c r="BZ375" s="326"/>
      <c r="CA375" s="326"/>
      <c r="CB375" s="326"/>
      <c r="CC375" s="326"/>
      <c r="CD375" s="326"/>
      <c r="CE375" s="326"/>
      <c r="CF375" s="326"/>
      <c r="CG375" s="326"/>
      <c r="CH375" s="326"/>
      <c r="CI375" s="326"/>
      <c r="CJ375" s="326"/>
      <c r="CK375" s="326"/>
      <c r="CL375" s="326"/>
      <c r="CM375" s="326"/>
      <c r="CN375" s="326"/>
      <c r="CO375" s="326"/>
      <c r="CP375" s="326"/>
      <c r="CQ375" s="326"/>
      <c r="CR375" s="326"/>
      <c r="CS375" s="326"/>
    </row>
    <row r="376" spans="2:97" s="289" customFormat="1" ht="51" customHeight="1">
      <c r="B376" s="314"/>
      <c r="C376" s="344"/>
      <c r="D376" s="290"/>
      <c r="E376" s="291"/>
      <c r="F376" s="322"/>
      <c r="G376" s="344"/>
      <c r="H376" s="292"/>
      <c r="I376" s="293"/>
      <c r="J376" s="326"/>
      <c r="K376" s="326"/>
      <c r="L376" s="326"/>
      <c r="M376" s="326"/>
      <c r="N376" s="326"/>
      <c r="O376" s="326"/>
      <c r="P376" s="326"/>
      <c r="Q376" s="326"/>
      <c r="R376" s="326"/>
      <c r="S376" s="326"/>
      <c r="T376" s="326"/>
      <c r="U376" s="326"/>
      <c r="V376" s="326"/>
      <c r="W376" s="326"/>
      <c r="X376" s="326"/>
      <c r="Y376" s="326"/>
      <c r="Z376" s="326"/>
      <c r="AA376" s="326"/>
      <c r="AB376" s="326"/>
      <c r="AC376" s="326"/>
      <c r="AD376" s="326"/>
      <c r="AE376" s="326"/>
      <c r="AF376" s="326"/>
      <c r="AG376" s="326"/>
      <c r="AH376" s="326"/>
      <c r="AI376" s="326"/>
      <c r="AJ376" s="326"/>
      <c r="AK376" s="326"/>
      <c r="AL376" s="326"/>
      <c r="AM376" s="326"/>
      <c r="AN376" s="326"/>
      <c r="AO376" s="326"/>
      <c r="AP376" s="326"/>
      <c r="AQ376" s="326"/>
      <c r="AR376" s="326"/>
      <c r="AS376" s="326"/>
      <c r="AT376" s="326"/>
      <c r="AU376" s="326"/>
      <c r="AV376" s="326"/>
      <c r="AW376" s="326"/>
      <c r="AX376" s="326"/>
      <c r="AY376" s="326"/>
      <c r="AZ376" s="326"/>
      <c r="BA376" s="326"/>
      <c r="BB376" s="326"/>
      <c r="BC376" s="326"/>
      <c r="BD376" s="326"/>
      <c r="BE376" s="326"/>
      <c r="BF376" s="326"/>
      <c r="BG376" s="326"/>
      <c r="BH376" s="326"/>
      <c r="BI376" s="326"/>
      <c r="BJ376" s="326"/>
      <c r="BK376" s="326"/>
      <c r="BL376" s="326"/>
      <c r="BM376" s="326"/>
      <c r="BN376" s="326"/>
      <c r="BO376" s="326"/>
      <c r="BP376" s="326"/>
      <c r="BQ376" s="326"/>
      <c r="BR376" s="326"/>
      <c r="BS376" s="326"/>
      <c r="BT376" s="326"/>
      <c r="BU376" s="326"/>
      <c r="BV376" s="326"/>
      <c r="BW376" s="326"/>
      <c r="BX376" s="326"/>
      <c r="BY376" s="326"/>
      <c r="BZ376" s="326"/>
      <c r="CA376" s="326"/>
      <c r="CB376" s="326"/>
      <c r="CC376" s="326"/>
      <c r="CD376" s="326"/>
      <c r="CE376" s="326"/>
      <c r="CF376" s="326"/>
      <c r="CG376" s="326"/>
      <c r="CH376" s="326"/>
      <c r="CI376" s="326"/>
      <c r="CJ376" s="326"/>
      <c r="CK376" s="326"/>
      <c r="CL376" s="326"/>
      <c r="CM376" s="326"/>
      <c r="CN376" s="326"/>
      <c r="CO376" s="326"/>
      <c r="CP376" s="326"/>
      <c r="CQ376" s="326"/>
      <c r="CR376" s="326"/>
      <c r="CS376" s="326"/>
    </row>
    <row r="377" spans="2:97" s="289" customFormat="1" ht="51" customHeight="1">
      <c r="B377" s="314"/>
      <c r="C377" s="344"/>
      <c r="D377" s="290"/>
      <c r="E377" s="291"/>
      <c r="F377" s="322"/>
      <c r="G377" s="344"/>
      <c r="H377" s="292"/>
      <c r="I377" s="293"/>
      <c r="J377" s="326"/>
      <c r="K377" s="326"/>
      <c r="L377" s="326"/>
      <c r="M377" s="326"/>
      <c r="N377" s="326"/>
      <c r="O377" s="326"/>
      <c r="P377" s="326"/>
      <c r="Q377" s="326"/>
      <c r="R377" s="326"/>
      <c r="S377" s="326"/>
      <c r="T377" s="326"/>
      <c r="U377" s="326"/>
      <c r="V377" s="326"/>
      <c r="W377" s="326"/>
      <c r="X377" s="326"/>
      <c r="Y377" s="326"/>
      <c r="Z377" s="326"/>
      <c r="AA377" s="326"/>
      <c r="AB377" s="326"/>
      <c r="AC377" s="326"/>
      <c r="AD377" s="326"/>
      <c r="AE377" s="326"/>
      <c r="AF377" s="326"/>
      <c r="AG377" s="326"/>
      <c r="AH377" s="326"/>
      <c r="AI377" s="326"/>
      <c r="AJ377" s="326"/>
      <c r="AK377" s="326"/>
      <c r="AL377" s="326"/>
      <c r="AM377" s="326"/>
      <c r="AN377" s="326"/>
      <c r="AO377" s="326"/>
      <c r="AP377" s="326"/>
      <c r="AQ377" s="326"/>
      <c r="AR377" s="326"/>
      <c r="AS377" s="326"/>
      <c r="AT377" s="326"/>
      <c r="AU377" s="326"/>
      <c r="AV377" s="326"/>
      <c r="AW377" s="326"/>
      <c r="AX377" s="326"/>
      <c r="AY377" s="326"/>
      <c r="AZ377" s="326"/>
      <c r="BA377" s="326"/>
      <c r="BB377" s="326"/>
      <c r="BC377" s="326"/>
      <c r="BD377" s="326"/>
      <c r="BE377" s="326"/>
      <c r="BF377" s="326"/>
      <c r="BG377" s="326"/>
      <c r="BH377" s="326"/>
      <c r="BI377" s="326"/>
      <c r="BJ377" s="326"/>
      <c r="BK377" s="326"/>
      <c r="BL377" s="326"/>
      <c r="BM377" s="326"/>
      <c r="BN377" s="326"/>
      <c r="BO377" s="326"/>
      <c r="BP377" s="326"/>
      <c r="BQ377" s="326"/>
      <c r="BR377" s="326"/>
      <c r="BS377" s="326"/>
      <c r="BT377" s="326"/>
      <c r="BU377" s="326"/>
      <c r="BV377" s="326"/>
      <c r="BW377" s="326"/>
      <c r="BX377" s="326"/>
      <c r="BY377" s="326"/>
      <c r="BZ377" s="326"/>
      <c r="CA377" s="326"/>
      <c r="CB377" s="326"/>
      <c r="CC377" s="326"/>
      <c r="CD377" s="326"/>
      <c r="CE377" s="326"/>
      <c r="CF377" s="326"/>
      <c r="CG377" s="326"/>
      <c r="CH377" s="326"/>
      <c r="CI377" s="326"/>
      <c r="CJ377" s="326"/>
      <c r="CK377" s="326"/>
      <c r="CL377" s="326"/>
      <c r="CM377" s="326"/>
      <c r="CN377" s="326"/>
      <c r="CO377" s="326"/>
      <c r="CP377" s="326"/>
      <c r="CQ377" s="326"/>
      <c r="CR377" s="326"/>
      <c r="CS377" s="326"/>
    </row>
    <row r="378" spans="2:97" s="289" customFormat="1" ht="51" customHeight="1">
      <c r="B378" s="314"/>
      <c r="C378" s="344"/>
      <c r="D378" s="290"/>
      <c r="E378" s="291"/>
      <c r="F378" s="322"/>
      <c r="G378" s="344"/>
      <c r="H378" s="292"/>
      <c r="I378" s="293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326"/>
      <c r="Z378" s="326"/>
      <c r="AA378" s="326"/>
      <c r="AB378" s="326"/>
      <c r="AC378" s="326"/>
      <c r="AD378" s="326"/>
      <c r="AE378" s="326"/>
      <c r="AF378" s="326"/>
      <c r="AG378" s="326"/>
      <c r="AH378" s="326"/>
      <c r="AI378" s="326"/>
      <c r="AJ378" s="326"/>
      <c r="AK378" s="326"/>
      <c r="AL378" s="326"/>
      <c r="AM378" s="326"/>
      <c r="AN378" s="326"/>
      <c r="AO378" s="326"/>
      <c r="AP378" s="326"/>
      <c r="AQ378" s="326"/>
      <c r="AR378" s="326"/>
      <c r="AS378" s="326"/>
      <c r="AT378" s="326"/>
      <c r="AU378" s="326"/>
      <c r="AV378" s="326"/>
      <c r="AW378" s="326"/>
      <c r="AX378" s="326"/>
      <c r="AY378" s="326"/>
      <c r="AZ378" s="326"/>
      <c r="BA378" s="326"/>
      <c r="BB378" s="326"/>
      <c r="BC378" s="326"/>
      <c r="BD378" s="326"/>
      <c r="BE378" s="326"/>
      <c r="BF378" s="326"/>
      <c r="BG378" s="326"/>
      <c r="BH378" s="326"/>
      <c r="BI378" s="326"/>
      <c r="BJ378" s="326"/>
      <c r="BK378" s="326"/>
      <c r="BL378" s="326"/>
      <c r="BM378" s="326"/>
      <c r="BN378" s="326"/>
      <c r="BO378" s="326"/>
      <c r="BP378" s="326"/>
      <c r="BQ378" s="326"/>
      <c r="BR378" s="326"/>
      <c r="BS378" s="326"/>
      <c r="BT378" s="326"/>
      <c r="BU378" s="326"/>
      <c r="BV378" s="326"/>
      <c r="BW378" s="326"/>
      <c r="BX378" s="326"/>
      <c r="BY378" s="326"/>
      <c r="BZ378" s="326"/>
      <c r="CA378" s="326"/>
      <c r="CB378" s="326"/>
      <c r="CC378" s="326"/>
      <c r="CD378" s="326"/>
      <c r="CE378" s="326"/>
      <c r="CF378" s="326"/>
      <c r="CG378" s="326"/>
      <c r="CH378" s="326"/>
      <c r="CI378" s="326"/>
      <c r="CJ378" s="326"/>
      <c r="CK378" s="326"/>
      <c r="CL378" s="326"/>
      <c r="CM378" s="326"/>
      <c r="CN378" s="326"/>
      <c r="CO378" s="326"/>
      <c r="CP378" s="326"/>
      <c r="CQ378" s="326"/>
      <c r="CR378" s="326"/>
      <c r="CS378" s="326"/>
    </row>
    <row r="379" spans="2:97" s="289" customFormat="1" ht="51" customHeight="1">
      <c r="B379" s="314"/>
      <c r="C379" s="344"/>
      <c r="D379" s="290"/>
      <c r="E379" s="291"/>
      <c r="F379" s="322"/>
      <c r="G379" s="344"/>
      <c r="H379" s="292"/>
      <c r="I379" s="293"/>
      <c r="J379" s="326"/>
      <c r="K379" s="326"/>
      <c r="L379" s="326"/>
      <c r="M379" s="326"/>
      <c r="N379" s="326"/>
      <c r="O379" s="326"/>
      <c r="P379" s="326"/>
      <c r="Q379" s="326"/>
      <c r="R379" s="326"/>
      <c r="S379" s="326"/>
      <c r="T379" s="326"/>
      <c r="U379" s="326"/>
      <c r="V379" s="326"/>
      <c r="W379" s="326"/>
      <c r="X379" s="326"/>
      <c r="Y379" s="326"/>
      <c r="Z379" s="326"/>
      <c r="AA379" s="326"/>
      <c r="AB379" s="326"/>
      <c r="AC379" s="326"/>
      <c r="AD379" s="326"/>
      <c r="AE379" s="326"/>
      <c r="AF379" s="326"/>
      <c r="AG379" s="326"/>
      <c r="AH379" s="326"/>
      <c r="AI379" s="326"/>
      <c r="AJ379" s="326"/>
      <c r="AK379" s="326"/>
      <c r="AL379" s="326"/>
      <c r="AM379" s="326"/>
      <c r="AN379" s="326"/>
      <c r="AO379" s="326"/>
      <c r="AP379" s="326"/>
      <c r="AQ379" s="326"/>
      <c r="AR379" s="326"/>
      <c r="AS379" s="326"/>
      <c r="AT379" s="326"/>
      <c r="AU379" s="326"/>
      <c r="AV379" s="326"/>
      <c r="AW379" s="326"/>
      <c r="AX379" s="326"/>
      <c r="AY379" s="326"/>
      <c r="AZ379" s="326"/>
      <c r="BA379" s="326"/>
      <c r="BB379" s="326"/>
      <c r="BC379" s="326"/>
      <c r="BD379" s="326"/>
      <c r="BE379" s="326"/>
      <c r="BF379" s="326"/>
      <c r="BG379" s="326"/>
      <c r="BH379" s="326"/>
      <c r="BI379" s="326"/>
      <c r="BJ379" s="326"/>
      <c r="BK379" s="326"/>
      <c r="BL379" s="326"/>
      <c r="BM379" s="326"/>
      <c r="BN379" s="326"/>
      <c r="BO379" s="326"/>
      <c r="BP379" s="326"/>
      <c r="BQ379" s="326"/>
      <c r="BR379" s="326"/>
      <c r="BS379" s="326"/>
      <c r="BT379" s="326"/>
      <c r="BU379" s="326"/>
      <c r="BV379" s="326"/>
      <c r="BW379" s="326"/>
      <c r="BX379" s="326"/>
      <c r="BY379" s="326"/>
      <c r="BZ379" s="326"/>
      <c r="CA379" s="326"/>
      <c r="CB379" s="326"/>
      <c r="CC379" s="326"/>
      <c r="CD379" s="326"/>
      <c r="CE379" s="326"/>
      <c r="CF379" s="326"/>
      <c r="CG379" s="326"/>
      <c r="CH379" s="326"/>
      <c r="CI379" s="326"/>
      <c r="CJ379" s="326"/>
      <c r="CK379" s="326"/>
      <c r="CL379" s="326"/>
      <c r="CM379" s="326"/>
      <c r="CN379" s="326"/>
      <c r="CO379" s="326"/>
      <c r="CP379" s="326"/>
      <c r="CQ379" s="326"/>
      <c r="CR379" s="326"/>
      <c r="CS379" s="326"/>
    </row>
    <row r="380" spans="2:97" s="289" customFormat="1" ht="51" customHeight="1">
      <c r="B380" s="314"/>
      <c r="C380" s="344"/>
      <c r="D380" s="290"/>
      <c r="E380" s="291"/>
      <c r="F380" s="322"/>
      <c r="G380" s="344"/>
      <c r="H380" s="292"/>
      <c r="I380" s="293"/>
      <c r="J380" s="326"/>
      <c r="K380" s="326"/>
      <c r="L380" s="326"/>
      <c r="M380" s="326"/>
      <c r="N380" s="326"/>
      <c r="O380" s="326"/>
      <c r="P380" s="326"/>
      <c r="Q380" s="326"/>
      <c r="R380" s="326"/>
      <c r="S380" s="326"/>
      <c r="T380" s="326"/>
      <c r="U380" s="326"/>
      <c r="V380" s="326"/>
      <c r="W380" s="326"/>
      <c r="X380" s="326"/>
      <c r="Y380" s="326"/>
      <c r="Z380" s="326"/>
      <c r="AA380" s="326"/>
      <c r="AB380" s="326"/>
      <c r="AC380" s="326"/>
      <c r="AD380" s="326"/>
      <c r="AE380" s="326"/>
      <c r="AF380" s="326"/>
      <c r="AG380" s="326"/>
      <c r="AH380" s="326"/>
      <c r="AI380" s="326"/>
      <c r="AJ380" s="326"/>
      <c r="AK380" s="326"/>
      <c r="AL380" s="326"/>
      <c r="AM380" s="326"/>
      <c r="AN380" s="326"/>
      <c r="AO380" s="326"/>
      <c r="AP380" s="326"/>
      <c r="AQ380" s="326"/>
      <c r="AR380" s="326"/>
      <c r="AS380" s="326"/>
      <c r="AT380" s="326"/>
      <c r="AU380" s="326"/>
      <c r="AV380" s="326"/>
      <c r="AW380" s="326"/>
      <c r="AX380" s="326"/>
      <c r="AY380" s="326"/>
      <c r="AZ380" s="326"/>
      <c r="BA380" s="326"/>
      <c r="BB380" s="326"/>
      <c r="BC380" s="326"/>
      <c r="BD380" s="326"/>
      <c r="BE380" s="326"/>
      <c r="BF380" s="326"/>
      <c r="BG380" s="326"/>
      <c r="BH380" s="326"/>
      <c r="BI380" s="326"/>
      <c r="BJ380" s="326"/>
      <c r="BK380" s="326"/>
      <c r="BL380" s="326"/>
      <c r="BM380" s="326"/>
      <c r="BN380" s="326"/>
      <c r="BO380" s="326"/>
      <c r="BP380" s="326"/>
      <c r="BQ380" s="326"/>
      <c r="BR380" s="326"/>
      <c r="BS380" s="326"/>
      <c r="BT380" s="326"/>
      <c r="BU380" s="326"/>
      <c r="BV380" s="326"/>
      <c r="BW380" s="326"/>
      <c r="BX380" s="326"/>
      <c r="BY380" s="326"/>
      <c r="BZ380" s="326"/>
      <c r="CA380" s="326"/>
      <c r="CB380" s="326"/>
      <c r="CC380" s="326"/>
      <c r="CD380" s="326"/>
      <c r="CE380" s="326"/>
      <c r="CF380" s="326"/>
      <c r="CG380" s="326"/>
      <c r="CH380" s="326"/>
      <c r="CI380" s="326"/>
      <c r="CJ380" s="326"/>
      <c r="CK380" s="326"/>
      <c r="CL380" s="326"/>
      <c r="CM380" s="326"/>
      <c r="CN380" s="326"/>
      <c r="CO380" s="326"/>
      <c r="CP380" s="326"/>
      <c r="CQ380" s="326"/>
      <c r="CR380" s="326"/>
      <c r="CS380" s="326"/>
    </row>
    <row r="381" spans="2:97" s="289" customFormat="1" ht="51" customHeight="1">
      <c r="B381" s="314"/>
      <c r="C381" s="344"/>
      <c r="D381" s="290"/>
      <c r="E381" s="291"/>
      <c r="F381" s="322"/>
      <c r="G381" s="344"/>
      <c r="H381" s="292"/>
      <c r="I381" s="293"/>
      <c r="J381" s="326"/>
      <c r="K381" s="326"/>
      <c r="L381" s="326"/>
      <c r="M381" s="326"/>
      <c r="N381" s="326"/>
      <c r="O381" s="326"/>
      <c r="P381" s="326"/>
      <c r="Q381" s="326"/>
      <c r="R381" s="326"/>
      <c r="S381" s="326"/>
      <c r="T381" s="326"/>
      <c r="U381" s="326"/>
      <c r="V381" s="326"/>
      <c r="W381" s="326"/>
      <c r="X381" s="326"/>
      <c r="Y381" s="326"/>
      <c r="Z381" s="326"/>
      <c r="AA381" s="326"/>
      <c r="AB381" s="326"/>
      <c r="AC381" s="326"/>
      <c r="AD381" s="326"/>
      <c r="AE381" s="326"/>
      <c r="AF381" s="326"/>
      <c r="AG381" s="326"/>
      <c r="AH381" s="326"/>
      <c r="AI381" s="326"/>
      <c r="AJ381" s="326"/>
      <c r="AK381" s="326"/>
      <c r="AL381" s="326"/>
      <c r="AM381" s="326"/>
      <c r="AN381" s="326"/>
      <c r="AO381" s="326"/>
      <c r="AP381" s="326"/>
      <c r="AQ381" s="326"/>
      <c r="AR381" s="326"/>
      <c r="AS381" s="326"/>
      <c r="AT381" s="326"/>
      <c r="AU381" s="326"/>
      <c r="AV381" s="326"/>
      <c r="AW381" s="326"/>
      <c r="AX381" s="326"/>
      <c r="AY381" s="326"/>
      <c r="AZ381" s="326"/>
      <c r="BA381" s="326"/>
      <c r="BB381" s="326"/>
      <c r="BC381" s="326"/>
      <c r="BD381" s="326"/>
      <c r="BE381" s="326"/>
      <c r="BF381" s="326"/>
      <c r="BG381" s="326"/>
      <c r="BH381" s="326"/>
      <c r="BI381" s="326"/>
      <c r="BJ381" s="326"/>
      <c r="BK381" s="326"/>
      <c r="BL381" s="326"/>
      <c r="BM381" s="326"/>
      <c r="BN381" s="326"/>
      <c r="BO381" s="326"/>
      <c r="BP381" s="326"/>
      <c r="BQ381" s="326"/>
      <c r="BR381" s="326"/>
      <c r="BS381" s="326"/>
      <c r="BT381" s="326"/>
      <c r="BU381" s="326"/>
      <c r="BV381" s="326"/>
      <c r="BW381" s="326"/>
      <c r="BX381" s="326"/>
      <c r="BY381" s="326"/>
      <c r="BZ381" s="326"/>
      <c r="CA381" s="326"/>
      <c r="CB381" s="326"/>
      <c r="CC381" s="326"/>
      <c r="CD381" s="326"/>
      <c r="CE381" s="326"/>
      <c r="CF381" s="326"/>
      <c r="CG381" s="326"/>
      <c r="CH381" s="326"/>
      <c r="CI381" s="326"/>
      <c r="CJ381" s="326"/>
      <c r="CK381" s="326"/>
      <c r="CL381" s="326"/>
      <c r="CM381" s="326"/>
      <c r="CN381" s="326"/>
      <c r="CO381" s="326"/>
      <c r="CP381" s="326"/>
      <c r="CQ381" s="326"/>
      <c r="CR381" s="326"/>
      <c r="CS381" s="326"/>
    </row>
    <row r="382" spans="2:97" s="289" customFormat="1" ht="51" customHeight="1">
      <c r="B382" s="314"/>
      <c r="C382" s="344"/>
      <c r="D382" s="290"/>
      <c r="E382" s="291"/>
      <c r="F382" s="322"/>
      <c r="G382" s="344"/>
      <c r="H382" s="292"/>
      <c r="I382" s="293"/>
      <c r="J382" s="326"/>
      <c r="K382" s="326"/>
      <c r="L382" s="326"/>
      <c r="M382" s="326"/>
      <c r="N382" s="326"/>
      <c r="O382" s="326"/>
      <c r="P382" s="326"/>
      <c r="Q382" s="326"/>
      <c r="R382" s="326"/>
      <c r="S382" s="326"/>
      <c r="T382" s="326"/>
      <c r="U382" s="326"/>
      <c r="V382" s="326"/>
      <c r="W382" s="326"/>
      <c r="X382" s="326"/>
      <c r="Y382" s="326"/>
      <c r="Z382" s="326"/>
      <c r="AA382" s="326"/>
      <c r="AB382" s="326"/>
      <c r="AC382" s="326"/>
      <c r="AD382" s="326"/>
      <c r="AE382" s="326"/>
      <c r="AF382" s="326"/>
      <c r="AG382" s="326"/>
      <c r="AH382" s="326"/>
      <c r="AI382" s="326"/>
      <c r="AJ382" s="326"/>
      <c r="AK382" s="326"/>
      <c r="AL382" s="326"/>
      <c r="AM382" s="326"/>
      <c r="AN382" s="326"/>
      <c r="AO382" s="326"/>
      <c r="AP382" s="326"/>
      <c r="AQ382" s="326"/>
      <c r="AR382" s="326"/>
      <c r="AS382" s="326"/>
      <c r="AT382" s="326"/>
      <c r="AU382" s="326"/>
      <c r="AV382" s="326"/>
      <c r="AW382" s="326"/>
      <c r="AX382" s="326"/>
      <c r="AY382" s="326"/>
      <c r="AZ382" s="326"/>
      <c r="BA382" s="326"/>
      <c r="BB382" s="326"/>
      <c r="BC382" s="326"/>
      <c r="BD382" s="326"/>
      <c r="BE382" s="326"/>
      <c r="BF382" s="326"/>
      <c r="BG382" s="326"/>
      <c r="BH382" s="326"/>
      <c r="BI382" s="326"/>
      <c r="BJ382" s="326"/>
      <c r="BK382" s="326"/>
      <c r="BL382" s="326"/>
      <c r="BM382" s="326"/>
      <c r="BN382" s="326"/>
      <c r="BO382" s="326"/>
      <c r="BP382" s="326"/>
      <c r="BQ382" s="326"/>
      <c r="BR382" s="326"/>
      <c r="BS382" s="326"/>
      <c r="BT382" s="326"/>
      <c r="BU382" s="326"/>
      <c r="BV382" s="326"/>
      <c r="BW382" s="326"/>
      <c r="BX382" s="326"/>
      <c r="BY382" s="326"/>
      <c r="BZ382" s="326"/>
      <c r="CA382" s="326"/>
      <c r="CB382" s="326"/>
      <c r="CC382" s="326"/>
      <c r="CD382" s="326"/>
      <c r="CE382" s="326"/>
      <c r="CF382" s="326"/>
      <c r="CG382" s="326"/>
      <c r="CH382" s="326"/>
      <c r="CI382" s="326"/>
      <c r="CJ382" s="326"/>
      <c r="CK382" s="326"/>
      <c r="CL382" s="326"/>
      <c r="CM382" s="326"/>
      <c r="CN382" s="326"/>
      <c r="CO382" s="326"/>
      <c r="CP382" s="326"/>
      <c r="CQ382" s="326"/>
      <c r="CR382" s="326"/>
      <c r="CS382" s="326"/>
    </row>
    <row r="383" spans="2:97" s="289" customFormat="1" ht="51" customHeight="1">
      <c r="B383" s="314"/>
      <c r="C383" s="344"/>
      <c r="D383" s="290"/>
      <c r="E383" s="291"/>
      <c r="F383" s="322"/>
      <c r="G383" s="344"/>
      <c r="H383" s="292"/>
      <c r="I383" s="293"/>
      <c r="J383" s="326"/>
      <c r="K383" s="326"/>
      <c r="L383" s="326"/>
      <c r="M383" s="326"/>
      <c r="N383" s="326"/>
      <c r="O383" s="326"/>
      <c r="P383" s="326"/>
      <c r="Q383" s="326"/>
      <c r="R383" s="326"/>
      <c r="S383" s="326"/>
      <c r="T383" s="326"/>
      <c r="U383" s="326"/>
      <c r="V383" s="326"/>
      <c r="W383" s="326"/>
      <c r="X383" s="326"/>
      <c r="Y383" s="326"/>
      <c r="Z383" s="326"/>
      <c r="AA383" s="326"/>
      <c r="AB383" s="326"/>
      <c r="AC383" s="326"/>
      <c r="AD383" s="326"/>
      <c r="AE383" s="326"/>
      <c r="AF383" s="326"/>
      <c r="AG383" s="326"/>
      <c r="AH383" s="326"/>
      <c r="AI383" s="326"/>
      <c r="AJ383" s="326"/>
      <c r="AK383" s="326"/>
      <c r="AL383" s="326"/>
      <c r="AM383" s="326"/>
      <c r="AN383" s="326"/>
      <c r="AO383" s="326"/>
      <c r="AP383" s="326"/>
      <c r="AQ383" s="326"/>
      <c r="AR383" s="326"/>
      <c r="AS383" s="326"/>
      <c r="AT383" s="326"/>
      <c r="AU383" s="326"/>
      <c r="AV383" s="326"/>
      <c r="AW383" s="326"/>
      <c r="AX383" s="326"/>
      <c r="AY383" s="326"/>
      <c r="AZ383" s="326"/>
      <c r="BA383" s="326"/>
      <c r="BB383" s="326"/>
      <c r="BC383" s="326"/>
      <c r="BD383" s="326"/>
      <c r="BE383" s="326"/>
      <c r="BF383" s="326"/>
      <c r="BG383" s="326"/>
      <c r="BH383" s="326"/>
      <c r="BI383" s="326"/>
      <c r="BJ383" s="326"/>
      <c r="BK383" s="326"/>
      <c r="BL383" s="326"/>
      <c r="BM383" s="326"/>
      <c r="BN383" s="326"/>
      <c r="BO383" s="326"/>
      <c r="BP383" s="326"/>
      <c r="BQ383" s="326"/>
      <c r="BR383" s="326"/>
      <c r="BS383" s="326"/>
      <c r="BT383" s="326"/>
      <c r="BU383" s="326"/>
      <c r="BV383" s="326"/>
      <c r="BW383" s="326"/>
      <c r="BX383" s="326"/>
      <c r="BY383" s="326"/>
      <c r="BZ383" s="326"/>
      <c r="CA383" s="326"/>
      <c r="CB383" s="326"/>
      <c r="CC383" s="326"/>
      <c r="CD383" s="326"/>
      <c r="CE383" s="326"/>
      <c r="CF383" s="326"/>
      <c r="CG383" s="326"/>
      <c r="CH383" s="326"/>
      <c r="CI383" s="326"/>
      <c r="CJ383" s="326"/>
      <c r="CK383" s="326"/>
      <c r="CL383" s="326"/>
      <c r="CM383" s="326"/>
      <c r="CN383" s="326"/>
      <c r="CO383" s="326"/>
      <c r="CP383" s="326"/>
      <c r="CQ383" s="326"/>
      <c r="CR383" s="326"/>
      <c r="CS383" s="326"/>
    </row>
    <row r="384" spans="2:97" s="289" customFormat="1" ht="51" customHeight="1">
      <c r="B384" s="314"/>
      <c r="C384" s="344"/>
      <c r="D384" s="290"/>
      <c r="E384" s="291"/>
      <c r="F384" s="322"/>
      <c r="G384" s="344"/>
      <c r="H384" s="292"/>
      <c r="I384" s="293"/>
      <c r="J384" s="326"/>
      <c r="K384" s="326"/>
      <c r="L384" s="326"/>
      <c r="M384" s="326"/>
      <c r="N384" s="326"/>
      <c r="O384" s="326"/>
      <c r="P384" s="326"/>
      <c r="Q384" s="326"/>
      <c r="R384" s="326"/>
      <c r="S384" s="326"/>
      <c r="T384" s="326"/>
      <c r="U384" s="326"/>
      <c r="V384" s="326"/>
      <c r="W384" s="326"/>
      <c r="X384" s="326"/>
      <c r="Y384" s="326"/>
      <c r="Z384" s="326"/>
      <c r="AA384" s="326"/>
      <c r="AB384" s="326"/>
      <c r="AC384" s="326"/>
      <c r="AD384" s="326"/>
      <c r="AE384" s="326"/>
      <c r="AF384" s="326"/>
      <c r="AG384" s="326"/>
      <c r="AH384" s="326"/>
      <c r="AI384" s="326"/>
      <c r="AJ384" s="326"/>
      <c r="AK384" s="326"/>
      <c r="AL384" s="326"/>
      <c r="AM384" s="326"/>
      <c r="AN384" s="326"/>
      <c r="AO384" s="326"/>
      <c r="AP384" s="326"/>
      <c r="AQ384" s="326"/>
      <c r="AR384" s="326"/>
      <c r="AS384" s="326"/>
      <c r="AT384" s="326"/>
      <c r="AU384" s="326"/>
      <c r="AV384" s="326"/>
      <c r="AW384" s="326"/>
      <c r="AX384" s="326"/>
      <c r="AY384" s="326"/>
      <c r="AZ384" s="326"/>
      <c r="BA384" s="326"/>
      <c r="BB384" s="326"/>
      <c r="BC384" s="326"/>
      <c r="BD384" s="326"/>
      <c r="BE384" s="326"/>
      <c r="BF384" s="326"/>
      <c r="BG384" s="326"/>
      <c r="BH384" s="326"/>
      <c r="BI384" s="326"/>
      <c r="BJ384" s="326"/>
      <c r="BK384" s="326"/>
      <c r="BL384" s="326"/>
      <c r="BM384" s="326"/>
      <c r="BN384" s="326"/>
      <c r="BO384" s="326"/>
      <c r="BP384" s="326"/>
      <c r="BQ384" s="326"/>
      <c r="BR384" s="326"/>
      <c r="BS384" s="326"/>
      <c r="BT384" s="326"/>
      <c r="BU384" s="326"/>
      <c r="BV384" s="326"/>
      <c r="BW384" s="326"/>
      <c r="BX384" s="326"/>
      <c r="BY384" s="326"/>
      <c r="BZ384" s="326"/>
      <c r="CA384" s="326"/>
      <c r="CB384" s="326"/>
      <c r="CC384" s="326"/>
      <c r="CD384" s="326"/>
      <c r="CE384" s="326"/>
      <c r="CF384" s="326"/>
      <c r="CG384" s="326"/>
      <c r="CH384" s="326"/>
      <c r="CI384" s="326"/>
      <c r="CJ384" s="326"/>
      <c r="CK384" s="326"/>
      <c r="CL384" s="326"/>
      <c r="CM384" s="326"/>
      <c r="CN384" s="326"/>
      <c r="CO384" s="326"/>
      <c r="CP384" s="326"/>
      <c r="CQ384" s="326"/>
      <c r="CR384" s="326"/>
      <c r="CS384" s="326"/>
    </row>
    <row r="385" spans="2:97" s="289" customFormat="1" ht="51" customHeight="1">
      <c r="B385" s="314"/>
      <c r="C385" s="344"/>
      <c r="D385" s="290"/>
      <c r="E385" s="291"/>
      <c r="F385" s="322"/>
      <c r="G385" s="344"/>
      <c r="H385" s="292"/>
      <c r="I385" s="293"/>
      <c r="J385" s="326"/>
      <c r="K385" s="326"/>
      <c r="L385" s="326"/>
      <c r="M385" s="326"/>
      <c r="N385" s="326"/>
      <c r="O385" s="326"/>
      <c r="P385" s="326"/>
      <c r="Q385" s="326"/>
      <c r="R385" s="326"/>
      <c r="S385" s="326"/>
      <c r="T385" s="326"/>
      <c r="U385" s="326"/>
      <c r="V385" s="326"/>
      <c r="W385" s="326"/>
      <c r="X385" s="326"/>
      <c r="Y385" s="326"/>
      <c r="Z385" s="326"/>
      <c r="AA385" s="326"/>
      <c r="AB385" s="326"/>
      <c r="AC385" s="326"/>
      <c r="AD385" s="326"/>
      <c r="AE385" s="326"/>
      <c r="AF385" s="326"/>
      <c r="AG385" s="326"/>
      <c r="AH385" s="326"/>
      <c r="AI385" s="326"/>
      <c r="AJ385" s="326"/>
      <c r="AK385" s="326"/>
      <c r="AL385" s="326"/>
      <c r="AM385" s="326"/>
      <c r="AN385" s="326"/>
      <c r="AO385" s="326"/>
      <c r="AP385" s="326"/>
      <c r="AQ385" s="326"/>
      <c r="AR385" s="326"/>
      <c r="AS385" s="326"/>
      <c r="AT385" s="326"/>
      <c r="AU385" s="326"/>
      <c r="AV385" s="326"/>
      <c r="AW385" s="326"/>
      <c r="AX385" s="326"/>
      <c r="AY385" s="326"/>
      <c r="AZ385" s="326"/>
      <c r="BA385" s="326"/>
      <c r="BB385" s="326"/>
      <c r="BC385" s="326"/>
      <c r="BD385" s="326"/>
      <c r="BE385" s="326"/>
      <c r="BF385" s="326"/>
      <c r="BG385" s="326"/>
      <c r="BH385" s="326"/>
      <c r="BI385" s="326"/>
      <c r="BJ385" s="326"/>
      <c r="BK385" s="326"/>
      <c r="BL385" s="326"/>
      <c r="BM385" s="326"/>
      <c r="BN385" s="326"/>
      <c r="BO385" s="326"/>
      <c r="BP385" s="326"/>
      <c r="BQ385" s="326"/>
      <c r="BR385" s="326"/>
      <c r="BS385" s="326"/>
      <c r="BT385" s="326"/>
      <c r="BU385" s="326"/>
      <c r="BV385" s="326"/>
      <c r="BW385" s="326"/>
      <c r="BX385" s="326"/>
      <c r="BY385" s="326"/>
      <c r="BZ385" s="326"/>
      <c r="CA385" s="326"/>
      <c r="CB385" s="326"/>
      <c r="CC385" s="326"/>
      <c r="CD385" s="326"/>
      <c r="CE385" s="326"/>
      <c r="CF385" s="326"/>
      <c r="CG385" s="326"/>
      <c r="CH385" s="326"/>
      <c r="CI385" s="326"/>
      <c r="CJ385" s="326"/>
      <c r="CK385" s="326"/>
      <c r="CL385" s="326"/>
      <c r="CM385" s="326"/>
      <c r="CN385" s="326"/>
      <c r="CO385" s="326"/>
      <c r="CP385" s="326"/>
      <c r="CQ385" s="326"/>
      <c r="CR385" s="326"/>
      <c r="CS385" s="326"/>
    </row>
    <row r="386" spans="2:97" s="289" customFormat="1" ht="51" customHeight="1">
      <c r="B386" s="314"/>
      <c r="C386" s="344"/>
      <c r="D386" s="290"/>
      <c r="E386" s="291"/>
      <c r="F386" s="322"/>
      <c r="G386" s="344"/>
      <c r="H386" s="292"/>
      <c r="I386" s="293"/>
      <c r="J386" s="326"/>
      <c r="K386" s="326"/>
      <c r="L386" s="326"/>
      <c r="M386" s="326"/>
      <c r="N386" s="326"/>
      <c r="O386" s="326"/>
      <c r="P386" s="326"/>
      <c r="Q386" s="326"/>
      <c r="R386" s="326"/>
      <c r="S386" s="326"/>
      <c r="T386" s="326"/>
      <c r="U386" s="326"/>
      <c r="V386" s="326"/>
      <c r="W386" s="326"/>
      <c r="X386" s="326"/>
      <c r="Y386" s="326"/>
      <c r="Z386" s="326"/>
      <c r="AA386" s="326"/>
      <c r="AB386" s="326"/>
      <c r="AC386" s="326"/>
      <c r="AD386" s="326"/>
      <c r="AE386" s="326"/>
      <c r="AF386" s="326"/>
      <c r="AG386" s="326"/>
      <c r="AH386" s="326"/>
      <c r="AI386" s="326"/>
      <c r="AJ386" s="326"/>
      <c r="AK386" s="326"/>
      <c r="AL386" s="326"/>
      <c r="AM386" s="326"/>
      <c r="AN386" s="326"/>
      <c r="AO386" s="326"/>
      <c r="AP386" s="326"/>
      <c r="AQ386" s="326"/>
      <c r="AR386" s="326"/>
      <c r="AS386" s="326"/>
      <c r="AT386" s="326"/>
      <c r="AU386" s="326"/>
      <c r="AV386" s="326"/>
      <c r="AW386" s="326"/>
      <c r="AX386" s="326"/>
      <c r="AY386" s="326"/>
      <c r="AZ386" s="326"/>
      <c r="BA386" s="326"/>
      <c r="BB386" s="326"/>
      <c r="BC386" s="326"/>
      <c r="BD386" s="326"/>
      <c r="BE386" s="326"/>
      <c r="BF386" s="326"/>
      <c r="BG386" s="326"/>
      <c r="BH386" s="326"/>
      <c r="BI386" s="326"/>
      <c r="BJ386" s="326"/>
      <c r="BK386" s="326"/>
      <c r="BL386" s="326"/>
      <c r="BM386" s="326"/>
      <c r="BN386" s="326"/>
      <c r="BO386" s="326"/>
      <c r="BP386" s="326"/>
      <c r="BQ386" s="326"/>
      <c r="BR386" s="326"/>
      <c r="BS386" s="326"/>
      <c r="BT386" s="326"/>
      <c r="BU386" s="326"/>
      <c r="BV386" s="326"/>
      <c r="BW386" s="326"/>
      <c r="BX386" s="326"/>
      <c r="BY386" s="326"/>
      <c r="BZ386" s="326"/>
      <c r="CA386" s="326"/>
      <c r="CB386" s="326"/>
      <c r="CC386" s="326"/>
      <c r="CD386" s="326"/>
      <c r="CE386" s="326"/>
      <c r="CF386" s="326"/>
      <c r="CG386" s="326"/>
      <c r="CH386" s="326"/>
      <c r="CI386" s="326"/>
      <c r="CJ386" s="326"/>
      <c r="CK386" s="326"/>
      <c r="CL386" s="326"/>
      <c r="CM386" s="326"/>
      <c r="CN386" s="326"/>
      <c r="CO386" s="326"/>
      <c r="CP386" s="326"/>
      <c r="CQ386" s="326"/>
      <c r="CR386" s="326"/>
      <c r="CS386" s="326"/>
    </row>
    <row r="387" spans="2:97" s="289" customFormat="1" ht="51" customHeight="1">
      <c r="B387" s="314"/>
      <c r="C387" s="344"/>
      <c r="D387" s="290"/>
      <c r="E387" s="291"/>
      <c r="F387" s="322"/>
      <c r="G387" s="344"/>
      <c r="H387" s="292"/>
      <c r="I387" s="293"/>
      <c r="J387" s="326"/>
      <c r="K387" s="326"/>
      <c r="L387" s="326"/>
      <c r="M387" s="326"/>
      <c r="N387" s="326"/>
      <c r="O387" s="326"/>
      <c r="P387" s="326"/>
      <c r="Q387" s="326"/>
      <c r="R387" s="326"/>
      <c r="S387" s="326"/>
      <c r="T387" s="326"/>
      <c r="U387" s="326"/>
      <c r="V387" s="326"/>
      <c r="W387" s="326"/>
      <c r="X387" s="326"/>
      <c r="Y387" s="326"/>
      <c r="Z387" s="326"/>
      <c r="AA387" s="326"/>
      <c r="AB387" s="326"/>
      <c r="AC387" s="326"/>
      <c r="AD387" s="326"/>
      <c r="AE387" s="326"/>
      <c r="AF387" s="326"/>
      <c r="AG387" s="326"/>
      <c r="AH387" s="326"/>
      <c r="AI387" s="326"/>
      <c r="AJ387" s="326"/>
      <c r="AK387" s="326"/>
      <c r="AL387" s="326"/>
      <c r="AM387" s="326"/>
      <c r="AN387" s="326"/>
      <c r="AO387" s="326"/>
      <c r="AP387" s="326"/>
      <c r="AQ387" s="326"/>
      <c r="AR387" s="326"/>
      <c r="AS387" s="326"/>
      <c r="AT387" s="326"/>
      <c r="AU387" s="326"/>
      <c r="AV387" s="326"/>
      <c r="AW387" s="326"/>
      <c r="AX387" s="326"/>
      <c r="AY387" s="326"/>
      <c r="AZ387" s="326"/>
      <c r="BA387" s="326"/>
      <c r="BB387" s="326"/>
      <c r="BC387" s="326"/>
      <c r="BD387" s="326"/>
      <c r="BE387" s="326"/>
      <c r="BF387" s="326"/>
      <c r="BG387" s="326"/>
      <c r="BH387" s="326"/>
      <c r="BI387" s="326"/>
      <c r="BJ387" s="326"/>
      <c r="BK387" s="326"/>
      <c r="BL387" s="326"/>
      <c r="BM387" s="326"/>
      <c r="BN387" s="326"/>
      <c r="BO387" s="326"/>
      <c r="BP387" s="326"/>
      <c r="BQ387" s="326"/>
      <c r="BR387" s="326"/>
      <c r="BS387" s="326"/>
      <c r="BT387" s="326"/>
      <c r="BU387" s="326"/>
      <c r="BV387" s="326"/>
      <c r="BW387" s="326"/>
      <c r="BX387" s="326"/>
      <c r="BY387" s="326"/>
      <c r="BZ387" s="326"/>
      <c r="CA387" s="326"/>
      <c r="CB387" s="326"/>
      <c r="CC387" s="326"/>
      <c r="CD387" s="326"/>
      <c r="CE387" s="326"/>
      <c r="CF387" s="326"/>
      <c r="CG387" s="326"/>
      <c r="CH387" s="326"/>
      <c r="CI387" s="326"/>
      <c r="CJ387" s="326"/>
      <c r="CK387" s="326"/>
      <c r="CL387" s="326"/>
      <c r="CM387" s="326"/>
      <c r="CN387" s="326"/>
      <c r="CO387" s="326"/>
      <c r="CP387" s="326"/>
      <c r="CQ387" s="326"/>
      <c r="CR387" s="326"/>
      <c r="CS387" s="326"/>
    </row>
    <row r="388" spans="2:97" s="289" customFormat="1" ht="51" customHeight="1">
      <c r="B388" s="314"/>
      <c r="C388" s="344"/>
      <c r="D388" s="290"/>
      <c r="E388" s="291"/>
      <c r="F388" s="322"/>
      <c r="G388" s="344"/>
      <c r="H388" s="292"/>
      <c r="I388" s="293"/>
      <c r="J388" s="326"/>
      <c r="K388" s="326"/>
      <c r="L388" s="326"/>
      <c r="M388" s="326"/>
      <c r="N388" s="326"/>
      <c r="O388" s="326"/>
      <c r="P388" s="326"/>
      <c r="Q388" s="326"/>
      <c r="R388" s="326"/>
      <c r="S388" s="326"/>
      <c r="T388" s="326"/>
      <c r="U388" s="326"/>
      <c r="V388" s="326"/>
      <c r="W388" s="326"/>
      <c r="X388" s="326"/>
      <c r="Y388" s="326"/>
      <c r="Z388" s="326"/>
      <c r="AA388" s="326"/>
      <c r="AB388" s="326"/>
      <c r="AC388" s="326"/>
      <c r="AD388" s="326"/>
      <c r="AE388" s="326"/>
      <c r="AF388" s="326"/>
      <c r="AG388" s="326"/>
      <c r="AH388" s="326"/>
      <c r="AI388" s="326"/>
      <c r="AJ388" s="326"/>
      <c r="AK388" s="326"/>
      <c r="AL388" s="326"/>
      <c r="AM388" s="326"/>
      <c r="AN388" s="326"/>
      <c r="AO388" s="326"/>
      <c r="AP388" s="326"/>
      <c r="AQ388" s="326"/>
      <c r="AR388" s="326"/>
      <c r="AS388" s="326"/>
      <c r="AT388" s="326"/>
      <c r="AU388" s="326"/>
      <c r="AV388" s="326"/>
      <c r="AW388" s="326"/>
      <c r="AX388" s="326"/>
      <c r="AY388" s="326"/>
      <c r="AZ388" s="326"/>
      <c r="BA388" s="326"/>
      <c r="BB388" s="326"/>
      <c r="BC388" s="326"/>
      <c r="BD388" s="326"/>
      <c r="BE388" s="326"/>
      <c r="BF388" s="326"/>
      <c r="BG388" s="326"/>
      <c r="BH388" s="326"/>
      <c r="BI388" s="326"/>
      <c r="BJ388" s="326"/>
      <c r="BK388" s="326"/>
      <c r="BL388" s="326"/>
      <c r="BM388" s="326"/>
      <c r="BN388" s="326"/>
      <c r="BO388" s="326"/>
      <c r="BP388" s="326"/>
      <c r="BQ388" s="326"/>
      <c r="BR388" s="326"/>
      <c r="BS388" s="326"/>
      <c r="BT388" s="326"/>
      <c r="BU388" s="326"/>
      <c r="BV388" s="326"/>
      <c r="BW388" s="326"/>
      <c r="BX388" s="326"/>
      <c r="BY388" s="326"/>
      <c r="BZ388" s="326"/>
      <c r="CA388" s="326"/>
      <c r="CB388" s="326"/>
      <c r="CC388" s="326"/>
      <c r="CD388" s="326"/>
      <c r="CE388" s="326"/>
      <c r="CF388" s="326"/>
      <c r="CG388" s="326"/>
      <c r="CH388" s="326"/>
      <c r="CI388" s="326"/>
      <c r="CJ388" s="326"/>
      <c r="CK388" s="326"/>
      <c r="CL388" s="326"/>
      <c r="CM388" s="326"/>
      <c r="CN388" s="326"/>
      <c r="CO388" s="326"/>
      <c r="CP388" s="326"/>
      <c r="CQ388" s="326"/>
      <c r="CR388" s="326"/>
      <c r="CS388" s="326"/>
    </row>
    <row r="389" spans="2:97" s="289" customFormat="1" ht="51" customHeight="1">
      <c r="B389" s="314"/>
      <c r="C389" s="344"/>
      <c r="D389" s="290"/>
      <c r="E389" s="291"/>
      <c r="F389" s="322"/>
      <c r="G389" s="344"/>
      <c r="H389" s="292"/>
      <c r="I389" s="293"/>
      <c r="J389" s="326"/>
      <c r="K389" s="326"/>
      <c r="L389" s="326"/>
      <c r="M389" s="326"/>
      <c r="N389" s="326"/>
      <c r="O389" s="326"/>
      <c r="P389" s="326"/>
      <c r="Q389" s="326"/>
      <c r="R389" s="326"/>
      <c r="S389" s="326"/>
      <c r="T389" s="326"/>
      <c r="U389" s="326"/>
      <c r="V389" s="326"/>
      <c r="W389" s="326"/>
      <c r="X389" s="326"/>
      <c r="Y389" s="326"/>
      <c r="Z389" s="326"/>
      <c r="AA389" s="326"/>
      <c r="AB389" s="326"/>
      <c r="AC389" s="326"/>
      <c r="AD389" s="326"/>
      <c r="AE389" s="326"/>
      <c r="AF389" s="326"/>
      <c r="AG389" s="326"/>
      <c r="AH389" s="326"/>
      <c r="AI389" s="326"/>
      <c r="AJ389" s="326"/>
      <c r="AK389" s="326"/>
      <c r="AL389" s="326"/>
      <c r="AM389" s="326"/>
      <c r="AN389" s="326"/>
      <c r="AO389" s="326"/>
      <c r="AP389" s="326"/>
      <c r="AQ389" s="326"/>
      <c r="AR389" s="326"/>
      <c r="AS389" s="326"/>
      <c r="AT389" s="326"/>
      <c r="AU389" s="326"/>
      <c r="AV389" s="326"/>
      <c r="AW389" s="326"/>
      <c r="AX389" s="326"/>
      <c r="AY389" s="326"/>
      <c r="AZ389" s="326"/>
      <c r="BA389" s="326"/>
      <c r="BB389" s="326"/>
      <c r="BC389" s="326"/>
      <c r="BD389" s="326"/>
      <c r="BE389" s="326"/>
      <c r="BF389" s="326"/>
      <c r="BG389" s="326"/>
      <c r="BH389" s="326"/>
      <c r="BI389" s="326"/>
      <c r="BJ389" s="326"/>
      <c r="BK389" s="326"/>
      <c r="BL389" s="326"/>
      <c r="BM389" s="326"/>
      <c r="BN389" s="326"/>
      <c r="BO389" s="326"/>
      <c r="BP389" s="326"/>
      <c r="BQ389" s="326"/>
      <c r="BR389" s="326"/>
      <c r="BS389" s="326"/>
      <c r="BT389" s="326"/>
      <c r="BU389" s="326"/>
      <c r="BV389" s="326"/>
      <c r="BW389" s="326"/>
      <c r="BX389" s="326"/>
      <c r="BY389" s="326"/>
      <c r="BZ389" s="326"/>
      <c r="CA389" s="326"/>
      <c r="CB389" s="326"/>
      <c r="CC389" s="326"/>
      <c r="CD389" s="326"/>
      <c r="CE389" s="326"/>
      <c r="CF389" s="326"/>
      <c r="CG389" s="326"/>
      <c r="CH389" s="326"/>
      <c r="CI389" s="326"/>
      <c r="CJ389" s="326"/>
      <c r="CK389" s="326"/>
      <c r="CL389" s="326"/>
      <c r="CM389" s="326"/>
      <c r="CN389" s="326"/>
      <c r="CO389" s="326"/>
      <c r="CP389" s="326"/>
      <c r="CQ389" s="326"/>
      <c r="CR389" s="326"/>
      <c r="CS389" s="326"/>
    </row>
    <row r="390" spans="2:97" s="289" customFormat="1" ht="51" customHeight="1">
      <c r="B390" s="314"/>
      <c r="C390" s="344"/>
      <c r="D390" s="290"/>
      <c r="E390" s="291"/>
      <c r="F390" s="322"/>
      <c r="G390" s="344"/>
      <c r="H390" s="292"/>
      <c r="I390" s="293"/>
      <c r="J390" s="326"/>
      <c r="K390" s="326"/>
      <c r="L390" s="326"/>
      <c r="M390" s="326"/>
      <c r="N390" s="326"/>
      <c r="O390" s="326"/>
      <c r="P390" s="326"/>
      <c r="Q390" s="326"/>
      <c r="R390" s="326"/>
      <c r="S390" s="326"/>
      <c r="T390" s="326"/>
      <c r="U390" s="326"/>
      <c r="V390" s="326"/>
      <c r="W390" s="326"/>
      <c r="X390" s="326"/>
      <c r="Y390" s="326"/>
      <c r="Z390" s="326"/>
      <c r="AA390" s="326"/>
      <c r="AB390" s="326"/>
      <c r="AC390" s="326"/>
      <c r="AD390" s="326"/>
      <c r="AE390" s="326"/>
      <c r="AF390" s="326"/>
      <c r="AG390" s="326"/>
      <c r="AH390" s="326"/>
      <c r="AI390" s="326"/>
      <c r="AJ390" s="326"/>
      <c r="AK390" s="326"/>
      <c r="AL390" s="326"/>
      <c r="AM390" s="326"/>
      <c r="AN390" s="326"/>
      <c r="AO390" s="326"/>
      <c r="AP390" s="326"/>
      <c r="AQ390" s="326"/>
      <c r="AR390" s="326"/>
      <c r="AS390" s="326"/>
      <c r="AT390" s="326"/>
      <c r="AU390" s="326"/>
      <c r="AV390" s="326"/>
      <c r="AW390" s="326"/>
      <c r="AX390" s="326"/>
      <c r="AY390" s="326"/>
      <c r="AZ390" s="326"/>
      <c r="BA390" s="326"/>
      <c r="BB390" s="326"/>
      <c r="BC390" s="326"/>
      <c r="BD390" s="326"/>
      <c r="BE390" s="326"/>
      <c r="BF390" s="326"/>
      <c r="BG390" s="326"/>
      <c r="BH390" s="326"/>
      <c r="BI390" s="326"/>
      <c r="BJ390" s="326"/>
      <c r="BK390" s="326"/>
      <c r="BL390" s="326"/>
      <c r="BM390" s="326"/>
      <c r="BN390" s="326"/>
      <c r="BO390" s="326"/>
      <c r="BP390" s="326"/>
      <c r="BQ390" s="326"/>
      <c r="BR390" s="326"/>
      <c r="BS390" s="326"/>
      <c r="BT390" s="326"/>
      <c r="BU390" s="326"/>
      <c r="BV390" s="326"/>
      <c r="BW390" s="326"/>
      <c r="BX390" s="326"/>
      <c r="BY390" s="326"/>
      <c r="BZ390" s="326"/>
      <c r="CA390" s="326"/>
      <c r="CB390" s="326"/>
      <c r="CC390" s="326"/>
      <c r="CD390" s="326"/>
      <c r="CE390" s="326"/>
      <c r="CF390" s="326"/>
      <c r="CG390" s="326"/>
      <c r="CH390" s="326"/>
      <c r="CI390" s="326"/>
      <c r="CJ390" s="326"/>
      <c r="CK390" s="326"/>
      <c r="CL390" s="326"/>
      <c r="CM390" s="326"/>
      <c r="CN390" s="326"/>
      <c r="CO390" s="326"/>
      <c r="CP390" s="326"/>
      <c r="CQ390" s="326"/>
      <c r="CR390" s="326"/>
      <c r="CS390" s="326"/>
    </row>
    <row r="391" spans="2:97" s="289" customFormat="1" ht="51" customHeight="1">
      <c r="B391" s="314"/>
      <c r="C391" s="344"/>
      <c r="D391" s="290"/>
      <c r="E391" s="291"/>
      <c r="F391" s="322"/>
      <c r="G391" s="344"/>
      <c r="H391" s="292"/>
      <c r="I391" s="293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326"/>
      <c r="Y391" s="326"/>
      <c r="Z391" s="326"/>
      <c r="AA391" s="326"/>
      <c r="AB391" s="326"/>
      <c r="AC391" s="326"/>
      <c r="AD391" s="326"/>
      <c r="AE391" s="326"/>
      <c r="AF391" s="326"/>
      <c r="AG391" s="326"/>
      <c r="AH391" s="326"/>
      <c r="AI391" s="326"/>
      <c r="AJ391" s="326"/>
      <c r="AK391" s="326"/>
      <c r="AL391" s="326"/>
      <c r="AM391" s="326"/>
      <c r="AN391" s="326"/>
      <c r="AO391" s="326"/>
      <c r="AP391" s="326"/>
      <c r="AQ391" s="326"/>
      <c r="AR391" s="326"/>
      <c r="AS391" s="326"/>
      <c r="AT391" s="326"/>
      <c r="AU391" s="326"/>
      <c r="AV391" s="326"/>
      <c r="AW391" s="326"/>
      <c r="AX391" s="326"/>
      <c r="AY391" s="326"/>
      <c r="AZ391" s="326"/>
      <c r="BA391" s="326"/>
      <c r="BB391" s="326"/>
      <c r="BC391" s="326"/>
      <c r="BD391" s="326"/>
      <c r="BE391" s="326"/>
      <c r="BF391" s="326"/>
      <c r="BG391" s="326"/>
      <c r="BH391" s="326"/>
      <c r="BI391" s="326"/>
      <c r="BJ391" s="326"/>
      <c r="BK391" s="326"/>
      <c r="BL391" s="326"/>
      <c r="BM391" s="326"/>
      <c r="BN391" s="326"/>
      <c r="BO391" s="326"/>
      <c r="BP391" s="326"/>
      <c r="BQ391" s="326"/>
      <c r="BR391" s="326"/>
      <c r="BS391" s="326"/>
      <c r="BT391" s="326"/>
      <c r="BU391" s="326"/>
      <c r="BV391" s="326"/>
      <c r="BW391" s="326"/>
      <c r="BX391" s="326"/>
      <c r="BY391" s="326"/>
      <c r="BZ391" s="326"/>
      <c r="CA391" s="326"/>
      <c r="CB391" s="326"/>
      <c r="CC391" s="326"/>
      <c r="CD391" s="326"/>
      <c r="CE391" s="326"/>
      <c r="CF391" s="326"/>
      <c r="CG391" s="326"/>
      <c r="CH391" s="326"/>
      <c r="CI391" s="326"/>
      <c r="CJ391" s="326"/>
      <c r="CK391" s="326"/>
      <c r="CL391" s="326"/>
      <c r="CM391" s="326"/>
      <c r="CN391" s="326"/>
      <c r="CO391" s="326"/>
      <c r="CP391" s="326"/>
      <c r="CQ391" s="326"/>
      <c r="CR391" s="326"/>
      <c r="CS391" s="326"/>
    </row>
    <row r="392" spans="2:97" s="289" customFormat="1" ht="51" customHeight="1">
      <c r="B392" s="314"/>
      <c r="C392" s="344"/>
      <c r="D392" s="290"/>
      <c r="E392" s="291"/>
      <c r="F392" s="322"/>
      <c r="G392" s="344"/>
      <c r="H392" s="292"/>
      <c r="I392" s="293"/>
      <c r="J392" s="326"/>
      <c r="K392" s="326"/>
      <c r="L392" s="326"/>
      <c r="M392" s="326"/>
      <c r="N392" s="326"/>
      <c r="O392" s="326"/>
      <c r="P392" s="326"/>
      <c r="Q392" s="326"/>
      <c r="R392" s="326"/>
      <c r="S392" s="326"/>
      <c r="T392" s="326"/>
      <c r="U392" s="326"/>
      <c r="V392" s="326"/>
      <c r="W392" s="326"/>
      <c r="X392" s="326"/>
      <c r="Y392" s="326"/>
      <c r="Z392" s="326"/>
      <c r="AA392" s="326"/>
      <c r="AB392" s="326"/>
      <c r="AC392" s="326"/>
      <c r="AD392" s="326"/>
      <c r="AE392" s="326"/>
      <c r="AF392" s="326"/>
      <c r="AG392" s="326"/>
      <c r="AH392" s="326"/>
      <c r="AI392" s="326"/>
      <c r="AJ392" s="326"/>
      <c r="AK392" s="326"/>
      <c r="AL392" s="326"/>
      <c r="AM392" s="326"/>
      <c r="AN392" s="326"/>
      <c r="AO392" s="326"/>
      <c r="AP392" s="326"/>
      <c r="AQ392" s="326"/>
      <c r="AR392" s="326"/>
      <c r="AS392" s="326"/>
      <c r="AT392" s="326"/>
      <c r="AU392" s="326"/>
      <c r="AV392" s="326"/>
      <c r="AW392" s="326"/>
      <c r="AX392" s="326"/>
      <c r="AY392" s="326"/>
      <c r="AZ392" s="326"/>
      <c r="BA392" s="326"/>
      <c r="BB392" s="326"/>
      <c r="BC392" s="326"/>
      <c r="BD392" s="326"/>
      <c r="BE392" s="326"/>
      <c r="BF392" s="326"/>
      <c r="BG392" s="326"/>
      <c r="BH392" s="326"/>
      <c r="BI392" s="326"/>
      <c r="BJ392" s="326"/>
      <c r="BK392" s="326"/>
      <c r="BL392" s="326"/>
      <c r="BM392" s="326"/>
      <c r="BN392" s="326"/>
      <c r="BO392" s="326"/>
      <c r="BP392" s="326"/>
      <c r="BQ392" s="326"/>
      <c r="BR392" s="326"/>
      <c r="BS392" s="326"/>
      <c r="BT392" s="326"/>
      <c r="BU392" s="326"/>
      <c r="BV392" s="326"/>
      <c r="BW392" s="326"/>
      <c r="BX392" s="326"/>
      <c r="BY392" s="326"/>
      <c r="BZ392" s="326"/>
      <c r="CA392" s="326"/>
      <c r="CB392" s="326"/>
      <c r="CC392" s="326"/>
      <c r="CD392" s="326"/>
      <c r="CE392" s="326"/>
      <c r="CF392" s="326"/>
      <c r="CG392" s="326"/>
      <c r="CH392" s="326"/>
      <c r="CI392" s="326"/>
      <c r="CJ392" s="326"/>
      <c r="CK392" s="326"/>
      <c r="CL392" s="326"/>
      <c r="CM392" s="326"/>
      <c r="CN392" s="326"/>
      <c r="CO392" s="326"/>
      <c r="CP392" s="326"/>
      <c r="CQ392" s="326"/>
      <c r="CR392" s="326"/>
      <c r="CS392" s="326"/>
    </row>
    <row r="393" spans="2:97" s="289" customFormat="1" ht="51" customHeight="1">
      <c r="B393" s="314"/>
      <c r="C393" s="344"/>
      <c r="D393" s="290"/>
      <c r="E393" s="291"/>
      <c r="F393" s="322"/>
      <c r="G393" s="344"/>
      <c r="H393" s="292"/>
      <c r="I393" s="293"/>
      <c r="J393" s="326"/>
      <c r="K393" s="326"/>
      <c r="L393" s="326"/>
      <c r="M393" s="326"/>
      <c r="N393" s="326"/>
      <c r="O393" s="326"/>
      <c r="P393" s="326"/>
      <c r="Q393" s="326"/>
      <c r="R393" s="326"/>
      <c r="S393" s="326"/>
      <c r="T393" s="326"/>
      <c r="U393" s="326"/>
      <c r="V393" s="326"/>
      <c r="W393" s="326"/>
      <c r="X393" s="326"/>
      <c r="Y393" s="326"/>
      <c r="Z393" s="326"/>
      <c r="AA393" s="326"/>
      <c r="AB393" s="326"/>
      <c r="AC393" s="326"/>
      <c r="AD393" s="326"/>
      <c r="AE393" s="326"/>
      <c r="AF393" s="326"/>
      <c r="AG393" s="326"/>
      <c r="AH393" s="326"/>
      <c r="AI393" s="326"/>
      <c r="AJ393" s="326"/>
      <c r="AK393" s="326"/>
      <c r="AL393" s="326"/>
      <c r="AM393" s="326"/>
      <c r="AN393" s="326"/>
      <c r="AO393" s="326"/>
      <c r="AP393" s="326"/>
      <c r="AQ393" s="326"/>
      <c r="AR393" s="326"/>
      <c r="AS393" s="326"/>
      <c r="AT393" s="326"/>
      <c r="AU393" s="326"/>
      <c r="AV393" s="326"/>
      <c r="AW393" s="326"/>
      <c r="AX393" s="326"/>
      <c r="AY393" s="326"/>
      <c r="AZ393" s="326"/>
      <c r="BA393" s="326"/>
      <c r="BB393" s="326"/>
      <c r="BC393" s="326"/>
      <c r="BD393" s="326"/>
      <c r="BE393" s="326"/>
      <c r="BF393" s="326"/>
      <c r="BG393" s="326"/>
      <c r="BH393" s="326"/>
      <c r="BI393" s="326"/>
      <c r="BJ393" s="326"/>
      <c r="BK393" s="326"/>
      <c r="BL393" s="326"/>
      <c r="BM393" s="326"/>
      <c r="BN393" s="326"/>
      <c r="BO393" s="326"/>
      <c r="BP393" s="326"/>
      <c r="BQ393" s="326"/>
      <c r="BR393" s="326"/>
      <c r="BS393" s="326"/>
      <c r="BT393" s="326"/>
      <c r="BU393" s="326"/>
      <c r="BV393" s="326"/>
      <c r="BW393" s="326"/>
      <c r="BX393" s="326"/>
      <c r="BY393" s="326"/>
      <c r="BZ393" s="326"/>
      <c r="CA393" s="326"/>
      <c r="CB393" s="326"/>
      <c r="CC393" s="326"/>
      <c r="CD393" s="326"/>
      <c r="CE393" s="326"/>
      <c r="CF393" s="326"/>
      <c r="CG393" s="326"/>
      <c r="CH393" s="326"/>
      <c r="CI393" s="326"/>
      <c r="CJ393" s="326"/>
      <c r="CK393" s="326"/>
      <c r="CL393" s="326"/>
      <c r="CM393" s="326"/>
      <c r="CN393" s="326"/>
      <c r="CO393" s="326"/>
      <c r="CP393" s="326"/>
      <c r="CQ393" s="326"/>
      <c r="CR393" s="326"/>
      <c r="CS393" s="326"/>
    </row>
    <row r="394" spans="2:97" s="289" customFormat="1" ht="51" customHeight="1">
      <c r="B394" s="314"/>
      <c r="C394" s="344"/>
      <c r="D394" s="290"/>
      <c r="E394" s="291"/>
      <c r="F394" s="322"/>
      <c r="G394" s="344"/>
      <c r="H394" s="292"/>
      <c r="I394" s="293"/>
      <c r="J394" s="326"/>
      <c r="K394" s="326"/>
      <c r="L394" s="326"/>
      <c r="M394" s="326"/>
      <c r="N394" s="326"/>
      <c r="O394" s="326"/>
      <c r="P394" s="326"/>
      <c r="Q394" s="326"/>
      <c r="R394" s="326"/>
      <c r="S394" s="326"/>
      <c r="T394" s="326"/>
      <c r="U394" s="326"/>
      <c r="V394" s="326"/>
      <c r="W394" s="326"/>
      <c r="X394" s="326"/>
      <c r="Y394" s="326"/>
      <c r="Z394" s="326"/>
      <c r="AA394" s="326"/>
      <c r="AB394" s="326"/>
      <c r="AC394" s="326"/>
      <c r="AD394" s="326"/>
      <c r="AE394" s="326"/>
      <c r="AF394" s="326"/>
      <c r="AG394" s="326"/>
      <c r="AH394" s="326"/>
      <c r="AI394" s="326"/>
      <c r="AJ394" s="326"/>
      <c r="AK394" s="326"/>
      <c r="AL394" s="326"/>
      <c r="AM394" s="326"/>
      <c r="AN394" s="326"/>
      <c r="AO394" s="326"/>
      <c r="AP394" s="326"/>
      <c r="AQ394" s="326"/>
      <c r="AR394" s="326"/>
      <c r="AS394" s="326"/>
      <c r="AT394" s="326"/>
      <c r="AU394" s="326"/>
      <c r="AV394" s="326"/>
      <c r="AW394" s="326"/>
      <c r="AX394" s="326"/>
      <c r="AY394" s="326"/>
      <c r="AZ394" s="326"/>
      <c r="BA394" s="326"/>
      <c r="BB394" s="326"/>
      <c r="BC394" s="326"/>
      <c r="BD394" s="326"/>
      <c r="BE394" s="326"/>
      <c r="BF394" s="326"/>
      <c r="BG394" s="326"/>
      <c r="BH394" s="326"/>
      <c r="BI394" s="326"/>
      <c r="BJ394" s="326"/>
      <c r="BK394" s="326"/>
      <c r="BL394" s="326"/>
      <c r="BM394" s="326"/>
      <c r="BN394" s="326"/>
      <c r="BO394" s="326"/>
      <c r="BP394" s="326"/>
      <c r="BQ394" s="326"/>
      <c r="BR394" s="326"/>
      <c r="BS394" s="326"/>
      <c r="BT394" s="326"/>
      <c r="BU394" s="326"/>
      <c r="BV394" s="326"/>
      <c r="BW394" s="326"/>
      <c r="BX394" s="326"/>
      <c r="BY394" s="326"/>
      <c r="BZ394" s="326"/>
      <c r="CA394" s="326"/>
      <c r="CB394" s="326"/>
      <c r="CC394" s="326"/>
      <c r="CD394" s="326"/>
      <c r="CE394" s="326"/>
      <c r="CF394" s="326"/>
      <c r="CG394" s="326"/>
      <c r="CH394" s="326"/>
      <c r="CI394" s="326"/>
      <c r="CJ394" s="326"/>
      <c r="CK394" s="326"/>
      <c r="CL394" s="326"/>
      <c r="CM394" s="326"/>
      <c r="CN394" s="326"/>
      <c r="CO394" s="326"/>
      <c r="CP394" s="326"/>
      <c r="CQ394" s="326"/>
      <c r="CR394" s="326"/>
      <c r="CS394" s="326"/>
    </row>
    <row r="395" spans="2:97" s="289" customFormat="1" ht="51" customHeight="1">
      <c r="B395" s="314"/>
      <c r="C395" s="344"/>
      <c r="D395" s="290"/>
      <c r="E395" s="291"/>
      <c r="F395" s="322"/>
      <c r="G395" s="344"/>
      <c r="H395" s="292"/>
      <c r="I395" s="293"/>
      <c r="J395" s="326"/>
      <c r="K395" s="326"/>
      <c r="L395" s="326"/>
      <c r="M395" s="326"/>
      <c r="N395" s="326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  <c r="Y395" s="326"/>
      <c r="Z395" s="326"/>
      <c r="AA395" s="326"/>
      <c r="AB395" s="326"/>
      <c r="AC395" s="326"/>
      <c r="AD395" s="326"/>
      <c r="AE395" s="326"/>
      <c r="AF395" s="326"/>
      <c r="AG395" s="326"/>
      <c r="AH395" s="326"/>
      <c r="AI395" s="326"/>
      <c r="AJ395" s="326"/>
      <c r="AK395" s="326"/>
      <c r="AL395" s="326"/>
      <c r="AM395" s="326"/>
      <c r="AN395" s="326"/>
      <c r="AO395" s="326"/>
      <c r="AP395" s="326"/>
      <c r="AQ395" s="326"/>
      <c r="AR395" s="326"/>
      <c r="AS395" s="326"/>
      <c r="AT395" s="326"/>
      <c r="AU395" s="326"/>
      <c r="AV395" s="326"/>
      <c r="AW395" s="326"/>
      <c r="AX395" s="326"/>
      <c r="AY395" s="326"/>
      <c r="AZ395" s="326"/>
      <c r="BA395" s="326"/>
      <c r="BB395" s="326"/>
      <c r="BC395" s="326"/>
      <c r="BD395" s="326"/>
      <c r="BE395" s="326"/>
      <c r="BF395" s="326"/>
      <c r="BG395" s="326"/>
      <c r="BH395" s="326"/>
      <c r="BI395" s="326"/>
      <c r="BJ395" s="326"/>
      <c r="BK395" s="326"/>
      <c r="BL395" s="326"/>
      <c r="BM395" s="326"/>
      <c r="BN395" s="326"/>
      <c r="BO395" s="326"/>
      <c r="BP395" s="326"/>
      <c r="BQ395" s="326"/>
      <c r="BR395" s="326"/>
      <c r="BS395" s="326"/>
      <c r="BT395" s="326"/>
      <c r="BU395" s="326"/>
      <c r="BV395" s="326"/>
      <c r="BW395" s="326"/>
      <c r="BX395" s="326"/>
      <c r="BY395" s="326"/>
      <c r="BZ395" s="326"/>
      <c r="CA395" s="326"/>
      <c r="CB395" s="326"/>
      <c r="CC395" s="326"/>
      <c r="CD395" s="326"/>
      <c r="CE395" s="326"/>
      <c r="CF395" s="326"/>
      <c r="CG395" s="326"/>
      <c r="CH395" s="326"/>
      <c r="CI395" s="326"/>
      <c r="CJ395" s="326"/>
      <c r="CK395" s="326"/>
      <c r="CL395" s="326"/>
      <c r="CM395" s="326"/>
      <c r="CN395" s="326"/>
      <c r="CO395" s="326"/>
      <c r="CP395" s="326"/>
      <c r="CQ395" s="326"/>
      <c r="CR395" s="326"/>
      <c r="CS395" s="326"/>
    </row>
    <row r="396" spans="2:97" s="289" customFormat="1" ht="51" customHeight="1">
      <c r="B396" s="314"/>
      <c r="C396" s="344"/>
      <c r="D396" s="290"/>
      <c r="E396" s="291"/>
      <c r="F396" s="322"/>
      <c r="G396" s="344"/>
      <c r="H396" s="292"/>
      <c r="I396" s="293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326"/>
      <c r="Y396" s="326"/>
      <c r="Z396" s="326"/>
      <c r="AA396" s="326"/>
      <c r="AB396" s="326"/>
      <c r="AC396" s="326"/>
      <c r="AD396" s="326"/>
      <c r="AE396" s="326"/>
      <c r="AF396" s="326"/>
      <c r="AG396" s="326"/>
      <c r="AH396" s="326"/>
      <c r="AI396" s="326"/>
      <c r="AJ396" s="326"/>
      <c r="AK396" s="326"/>
      <c r="AL396" s="326"/>
      <c r="AM396" s="326"/>
      <c r="AN396" s="326"/>
      <c r="AO396" s="326"/>
      <c r="AP396" s="326"/>
      <c r="AQ396" s="326"/>
      <c r="AR396" s="326"/>
      <c r="AS396" s="326"/>
      <c r="AT396" s="326"/>
      <c r="AU396" s="326"/>
      <c r="AV396" s="326"/>
      <c r="AW396" s="326"/>
      <c r="AX396" s="326"/>
      <c r="AY396" s="326"/>
      <c r="AZ396" s="326"/>
      <c r="BA396" s="326"/>
      <c r="BB396" s="326"/>
      <c r="BC396" s="326"/>
      <c r="BD396" s="326"/>
      <c r="BE396" s="326"/>
      <c r="BF396" s="326"/>
      <c r="BG396" s="326"/>
      <c r="BH396" s="326"/>
      <c r="BI396" s="326"/>
      <c r="BJ396" s="326"/>
      <c r="BK396" s="326"/>
      <c r="BL396" s="326"/>
      <c r="BM396" s="326"/>
      <c r="BN396" s="326"/>
      <c r="BO396" s="326"/>
      <c r="BP396" s="326"/>
      <c r="BQ396" s="326"/>
      <c r="BR396" s="326"/>
      <c r="BS396" s="326"/>
      <c r="BT396" s="326"/>
      <c r="BU396" s="326"/>
      <c r="BV396" s="326"/>
      <c r="BW396" s="326"/>
      <c r="BX396" s="326"/>
      <c r="BY396" s="326"/>
      <c r="BZ396" s="326"/>
      <c r="CA396" s="326"/>
      <c r="CB396" s="326"/>
      <c r="CC396" s="326"/>
      <c r="CD396" s="326"/>
      <c r="CE396" s="326"/>
      <c r="CF396" s="326"/>
      <c r="CG396" s="326"/>
      <c r="CH396" s="326"/>
      <c r="CI396" s="326"/>
      <c r="CJ396" s="326"/>
      <c r="CK396" s="326"/>
      <c r="CL396" s="326"/>
      <c r="CM396" s="326"/>
      <c r="CN396" s="326"/>
      <c r="CO396" s="326"/>
      <c r="CP396" s="326"/>
      <c r="CQ396" s="326"/>
      <c r="CR396" s="326"/>
      <c r="CS396" s="326"/>
    </row>
    <row r="397" spans="2:97" s="289" customFormat="1" ht="51" customHeight="1">
      <c r="B397" s="314"/>
      <c r="C397" s="344"/>
      <c r="D397" s="290"/>
      <c r="E397" s="291"/>
      <c r="F397" s="322"/>
      <c r="G397" s="344"/>
      <c r="H397" s="292"/>
      <c r="I397" s="293"/>
      <c r="J397" s="326"/>
      <c r="K397" s="326"/>
      <c r="L397" s="326"/>
      <c r="M397" s="326"/>
      <c r="N397" s="326"/>
      <c r="O397" s="326"/>
      <c r="P397" s="326"/>
      <c r="Q397" s="326"/>
      <c r="R397" s="326"/>
      <c r="S397" s="326"/>
      <c r="T397" s="326"/>
      <c r="U397" s="326"/>
      <c r="V397" s="326"/>
      <c r="W397" s="326"/>
      <c r="X397" s="326"/>
      <c r="Y397" s="326"/>
      <c r="Z397" s="326"/>
      <c r="AA397" s="326"/>
      <c r="AB397" s="326"/>
      <c r="AC397" s="326"/>
      <c r="AD397" s="326"/>
      <c r="AE397" s="326"/>
      <c r="AF397" s="326"/>
      <c r="AG397" s="326"/>
      <c r="AH397" s="326"/>
      <c r="AI397" s="326"/>
      <c r="AJ397" s="326"/>
      <c r="AK397" s="326"/>
      <c r="AL397" s="326"/>
      <c r="AM397" s="326"/>
      <c r="AN397" s="326"/>
      <c r="AO397" s="326"/>
      <c r="AP397" s="326"/>
      <c r="AQ397" s="326"/>
      <c r="AR397" s="326"/>
      <c r="AS397" s="326"/>
      <c r="AT397" s="326"/>
      <c r="AU397" s="326"/>
      <c r="AV397" s="326"/>
      <c r="AW397" s="326"/>
      <c r="AX397" s="326"/>
      <c r="AY397" s="326"/>
      <c r="AZ397" s="326"/>
      <c r="BA397" s="326"/>
      <c r="BB397" s="326"/>
      <c r="BC397" s="326"/>
      <c r="BD397" s="326"/>
      <c r="BE397" s="326"/>
      <c r="BF397" s="326"/>
      <c r="BG397" s="326"/>
      <c r="BH397" s="326"/>
      <c r="BI397" s="326"/>
      <c r="BJ397" s="326"/>
      <c r="BK397" s="326"/>
      <c r="BL397" s="326"/>
      <c r="BM397" s="326"/>
      <c r="BN397" s="326"/>
      <c r="BO397" s="326"/>
      <c r="BP397" s="326"/>
      <c r="BQ397" s="326"/>
      <c r="BR397" s="326"/>
      <c r="BS397" s="326"/>
      <c r="BT397" s="326"/>
      <c r="BU397" s="326"/>
      <c r="BV397" s="326"/>
      <c r="BW397" s="326"/>
      <c r="BX397" s="326"/>
      <c r="BY397" s="326"/>
      <c r="BZ397" s="326"/>
      <c r="CA397" s="326"/>
      <c r="CB397" s="326"/>
      <c r="CC397" s="326"/>
      <c r="CD397" s="326"/>
      <c r="CE397" s="326"/>
      <c r="CF397" s="326"/>
      <c r="CG397" s="326"/>
      <c r="CH397" s="326"/>
      <c r="CI397" s="326"/>
      <c r="CJ397" s="326"/>
      <c r="CK397" s="326"/>
      <c r="CL397" s="326"/>
      <c r="CM397" s="326"/>
      <c r="CN397" s="326"/>
      <c r="CO397" s="326"/>
      <c r="CP397" s="326"/>
      <c r="CQ397" s="326"/>
      <c r="CR397" s="326"/>
      <c r="CS397" s="326"/>
    </row>
    <row r="398" spans="2:97" s="289" customFormat="1" ht="51" customHeight="1">
      <c r="B398" s="314"/>
      <c r="C398" s="344"/>
      <c r="D398" s="290"/>
      <c r="E398" s="291"/>
      <c r="F398" s="322"/>
      <c r="G398" s="344"/>
      <c r="H398" s="292"/>
      <c r="I398" s="293"/>
      <c r="J398" s="326"/>
      <c r="K398" s="326"/>
      <c r="L398" s="326"/>
      <c r="M398" s="326"/>
      <c r="N398" s="326"/>
      <c r="O398" s="326"/>
      <c r="P398" s="326"/>
      <c r="Q398" s="326"/>
      <c r="R398" s="326"/>
      <c r="S398" s="326"/>
      <c r="T398" s="326"/>
      <c r="U398" s="326"/>
      <c r="V398" s="326"/>
      <c r="W398" s="326"/>
      <c r="X398" s="326"/>
      <c r="Y398" s="326"/>
      <c r="Z398" s="326"/>
      <c r="AA398" s="326"/>
      <c r="AB398" s="326"/>
      <c r="AC398" s="326"/>
      <c r="AD398" s="326"/>
      <c r="AE398" s="326"/>
      <c r="AF398" s="326"/>
      <c r="AG398" s="326"/>
      <c r="AH398" s="326"/>
      <c r="AI398" s="326"/>
      <c r="AJ398" s="326"/>
      <c r="AK398" s="326"/>
      <c r="AL398" s="326"/>
      <c r="AM398" s="326"/>
      <c r="AN398" s="326"/>
      <c r="AO398" s="326"/>
      <c r="AP398" s="326"/>
      <c r="AQ398" s="326"/>
      <c r="AR398" s="326"/>
      <c r="AS398" s="326"/>
      <c r="AT398" s="326"/>
      <c r="AU398" s="326"/>
      <c r="AV398" s="326"/>
      <c r="AW398" s="326"/>
      <c r="AX398" s="326"/>
      <c r="AY398" s="326"/>
      <c r="AZ398" s="326"/>
      <c r="BA398" s="326"/>
      <c r="BB398" s="326"/>
      <c r="BC398" s="326"/>
      <c r="BD398" s="326"/>
      <c r="BE398" s="326"/>
      <c r="BF398" s="326"/>
      <c r="BG398" s="326"/>
      <c r="BH398" s="326"/>
      <c r="BI398" s="326"/>
      <c r="BJ398" s="326"/>
      <c r="BK398" s="326"/>
      <c r="BL398" s="326"/>
      <c r="BM398" s="326"/>
      <c r="BN398" s="326"/>
      <c r="BO398" s="326"/>
      <c r="BP398" s="326"/>
      <c r="BQ398" s="326"/>
      <c r="BR398" s="326"/>
      <c r="BS398" s="326"/>
      <c r="BT398" s="326"/>
      <c r="BU398" s="326"/>
      <c r="BV398" s="326"/>
      <c r="BW398" s="326"/>
      <c r="BX398" s="326"/>
      <c r="BY398" s="326"/>
      <c r="BZ398" s="326"/>
      <c r="CA398" s="326"/>
      <c r="CB398" s="326"/>
      <c r="CC398" s="326"/>
      <c r="CD398" s="326"/>
      <c r="CE398" s="326"/>
      <c r="CF398" s="326"/>
      <c r="CG398" s="326"/>
      <c r="CH398" s="326"/>
      <c r="CI398" s="326"/>
      <c r="CJ398" s="326"/>
      <c r="CK398" s="326"/>
      <c r="CL398" s="326"/>
      <c r="CM398" s="326"/>
      <c r="CN398" s="326"/>
      <c r="CO398" s="326"/>
      <c r="CP398" s="326"/>
      <c r="CQ398" s="326"/>
      <c r="CR398" s="326"/>
      <c r="CS398" s="326"/>
    </row>
    <row r="399" spans="2:97" s="289" customFormat="1" ht="51" customHeight="1">
      <c r="B399" s="314"/>
      <c r="C399" s="344"/>
      <c r="D399" s="290"/>
      <c r="E399" s="291"/>
      <c r="F399" s="322"/>
      <c r="G399" s="344"/>
      <c r="H399" s="292"/>
      <c r="I399" s="293"/>
      <c r="J399" s="326"/>
      <c r="K399" s="326"/>
      <c r="L399" s="326"/>
      <c r="M399" s="326"/>
      <c r="N399" s="326"/>
      <c r="O399" s="326"/>
      <c r="P399" s="326"/>
      <c r="Q399" s="326"/>
      <c r="R399" s="326"/>
      <c r="S399" s="326"/>
      <c r="T399" s="326"/>
      <c r="U399" s="326"/>
      <c r="V399" s="326"/>
      <c r="W399" s="326"/>
      <c r="X399" s="326"/>
      <c r="Y399" s="326"/>
      <c r="Z399" s="326"/>
      <c r="AA399" s="326"/>
      <c r="AB399" s="326"/>
      <c r="AC399" s="326"/>
      <c r="AD399" s="326"/>
      <c r="AE399" s="326"/>
      <c r="AF399" s="326"/>
      <c r="AG399" s="326"/>
      <c r="AH399" s="326"/>
      <c r="AI399" s="326"/>
      <c r="AJ399" s="326"/>
      <c r="AK399" s="326"/>
      <c r="AL399" s="326"/>
      <c r="AM399" s="326"/>
      <c r="AN399" s="326"/>
      <c r="AO399" s="326"/>
      <c r="AP399" s="326"/>
      <c r="AQ399" s="326"/>
      <c r="AR399" s="326"/>
      <c r="AS399" s="326"/>
      <c r="AT399" s="326"/>
      <c r="AU399" s="326"/>
      <c r="AV399" s="326"/>
      <c r="AW399" s="326"/>
      <c r="AX399" s="326"/>
      <c r="AY399" s="326"/>
      <c r="AZ399" s="326"/>
      <c r="BA399" s="326"/>
      <c r="BB399" s="326"/>
      <c r="BC399" s="326"/>
      <c r="BD399" s="326"/>
      <c r="BE399" s="326"/>
      <c r="BF399" s="326"/>
      <c r="BG399" s="326"/>
      <c r="BH399" s="326"/>
      <c r="BI399" s="326"/>
      <c r="BJ399" s="326"/>
      <c r="BK399" s="326"/>
      <c r="BL399" s="326"/>
      <c r="BM399" s="326"/>
      <c r="BN399" s="326"/>
      <c r="BO399" s="326"/>
      <c r="BP399" s="326"/>
      <c r="BQ399" s="326"/>
      <c r="BR399" s="326"/>
      <c r="BS399" s="326"/>
      <c r="BT399" s="326"/>
      <c r="BU399" s="326"/>
      <c r="BV399" s="326"/>
      <c r="BW399" s="326"/>
      <c r="BX399" s="326"/>
      <c r="BY399" s="326"/>
      <c r="BZ399" s="326"/>
      <c r="CA399" s="326"/>
      <c r="CB399" s="326"/>
      <c r="CC399" s="326"/>
      <c r="CD399" s="326"/>
      <c r="CE399" s="326"/>
      <c r="CF399" s="326"/>
      <c r="CG399" s="326"/>
      <c r="CH399" s="326"/>
      <c r="CI399" s="326"/>
      <c r="CJ399" s="326"/>
      <c r="CK399" s="326"/>
      <c r="CL399" s="326"/>
      <c r="CM399" s="326"/>
      <c r="CN399" s="326"/>
      <c r="CO399" s="326"/>
      <c r="CP399" s="326"/>
      <c r="CQ399" s="326"/>
      <c r="CR399" s="326"/>
      <c r="CS399" s="326"/>
    </row>
    <row r="400" spans="2:97" s="289" customFormat="1" ht="51" customHeight="1">
      <c r="B400" s="314"/>
      <c r="C400" s="344"/>
      <c r="D400" s="290"/>
      <c r="E400" s="291"/>
      <c r="F400" s="322"/>
      <c r="G400" s="344"/>
      <c r="H400" s="292"/>
      <c r="I400" s="293"/>
      <c r="J400" s="326"/>
      <c r="K400" s="326"/>
      <c r="L400" s="326"/>
      <c r="M400" s="326"/>
      <c r="N400" s="326"/>
      <c r="O400" s="326"/>
      <c r="P400" s="326"/>
      <c r="Q400" s="326"/>
      <c r="R400" s="326"/>
      <c r="S400" s="326"/>
      <c r="T400" s="326"/>
      <c r="U400" s="326"/>
      <c r="V400" s="326"/>
      <c r="W400" s="326"/>
      <c r="X400" s="326"/>
      <c r="Y400" s="326"/>
      <c r="Z400" s="326"/>
      <c r="AA400" s="326"/>
      <c r="AB400" s="326"/>
      <c r="AC400" s="326"/>
      <c r="AD400" s="326"/>
      <c r="AE400" s="326"/>
      <c r="AF400" s="326"/>
      <c r="AG400" s="326"/>
      <c r="AH400" s="326"/>
      <c r="AI400" s="326"/>
      <c r="AJ400" s="326"/>
      <c r="AK400" s="326"/>
      <c r="AL400" s="326"/>
      <c r="AM400" s="326"/>
      <c r="AN400" s="326"/>
      <c r="AO400" s="326"/>
      <c r="AP400" s="326"/>
      <c r="AQ400" s="326"/>
      <c r="AR400" s="326"/>
      <c r="AS400" s="326"/>
      <c r="AT400" s="326"/>
      <c r="AU400" s="326"/>
      <c r="AV400" s="326"/>
      <c r="AW400" s="326"/>
      <c r="AX400" s="326"/>
      <c r="AY400" s="326"/>
      <c r="AZ400" s="326"/>
      <c r="BA400" s="326"/>
      <c r="BB400" s="326"/>
      <c r="BC400" s="326"/>
      <c r="BD400" s="326"/>
      <c r="BE400" s="326"/>
      <c r="BF400" s="326"/>
      <c r="BG400" s="326"/>
      <c r="BH400" s="326"/>
      <c r="BI400" s="326"/>
      <c r="BJ400" s="326"/>
      <c r="BK400" s="326"/>
      <c r="BL400" s="326"/>
      <c r="BM400" s="326"/>
      <c r="BN400" s="326"/>
      <c r="BO400" s="326"/>
      <c r="BP400" s="326"/>
      <c r="BQ400" s="326"/>
      <c r="BR400" s="326"/>
      <c r="BS400" s="326"/>
      <c r="BT400" s="326"/>
      <c r="BU400" s="326"/>
      <c r="BV400" s="326"/>
      <c r="BW400" s="326"/>
      <c r="BX400" s="326"/>
      <c r="BY400" s="326"/>
      <c r="BZ400" s="326"/>
      <c r="CA400" s="326"/>
      <c r="CB400" s="326"/>
      <c r="CC400" s="326"/>
      <c r="CD400" s="326"/>
      <c r="CE400" s="326"/>
      <c r="CF400" s="326"/>
      <c r="CG400" s="326"/>
      <c r="CH400" s="326"/>
      <c r="CI400" s="326"/>
      <c r="CJ400" s="326"/>
      <c r="CK400" s="326"/>
      <c r="CL400" s="326"/>
      <c r="CM400" s="326"/>
      <c r="CN400" s="326"/>
      <c r="CO400" s="326"/>
      <c r="CP400" s="326"/>
      <c r="CQ400" s="326"/>
      <c r="CR400" s="326"/>
      <c r="CS400" s="326"/>
    </row>
    <row r="401" spans="2:97" s="289" customFormat="1" ht="51" customHeight="1">
      <c r="B401" s="314"/>
      <c r="C401" s="344"/>
      <c r="D401" s="290"/>
      <c r="E401" s="291"/>
      <c r="F401" s="322"/>
      <c r="G401" s="344"/>
      <c r="H401" s="292"/>
      <c r="I401" s="293"/>
      <c r="J401" s="326"/>
      <c r="K401" s="326"/>
      <c r="L401" s="326"/>
      <c r="M401" s="326"/>
      <c r="N401" s="326"/>
      <c r="O401" s="326"/>
      <c r="P401" s="326"/>
      <c r="Q401" s="326"/>
      <c r="R401" s="326"/>
      <c r="S401" s="326"/>
      <c r="T401" s="326"/>
      <c r="U401" s="326"/>
      <c r="V401" s="326"/>
      <c r="W401" s="326"/>
      <c r="X401" s="326"/>
      <c r="Y401" s="326"/>
      <c r="Z401" s="326"/>
      <c r="AA401" s="326"/>
      <c r="AB401" s="326"/>
      <c r="AC401" s="326"/>
      <c r="AD401" s="326"/>
      <c r="AE401" s="326"/>
      <c r="AF401" s="326"/>
      <c r="AG401" s="326"/>
      <c r="AH401" s="326"/>
      <c r="AI401" s="326"/>
      <c r="AJ401" s="326"/>
      <c r="AK401" s="326"/>
      <c r="AL401" s="326"/>
      <c r="AM401" s="326"/>
      <c r="AN401" s="326"/>
      <c r="AO401" s="326"/>
      <c r="AP401" s="326"/>
      <c r="AQ401" s="326"/>
      <c r="AR401" s="326"/>
      <c r="AS401" s="326"/>
      <c r="AT401" s="326"/>
      <c r="AU401" s="326"/>
      <c r="AV401" s="326"/>
      <c r="AW401" s="326"/>
      <c r="AX401" s="326"/>
      <c r="AY401" s="326"/>
      <c r="AZ401" s="326"/>
      <c r="BA401" s="326"/>
      <c r="BB401" s="326"/>
      <c r="BC401" s="326"/>
      <c r="BD401" s="326"/>
      <c r="BE401" s="326"/>
      <c r="BF401" s="326"/>
      <c r="BG401" s="326"/>
      <c r="BH401" s="326"/>
      <c r="BI401" s="326"/>
      <c r="BJ401" s="326"/>
      <c r="BK401" s="326"/>
      <c r="BL401" s="326"/>
      <c r="BM401" s="326"/>
      <c r="BN401" s="326"/>
      <c r="BO401" s="326"/>
      <c r="BP401" s="326"/>
      <c r="BQ401" s="326"/>
      <c r="BR401" s="326"/>
      <c r="BS401" s="326"/>
      <c r="BT401" s="326"/>
      <c r="BU401" s="326"/>
      <c r="BV401" s="326"/>
      <c r="BW401" s="326"/>
      <c r="BX401" s="326"/>
      <c r="BY401" s="326"/>
      <c r="BZ401" s="326"/>
      <c r="CA401" s="326"/>
      <c r="CB401" s="326"/>
      <c r="CC401" s="326"/>
      <c r="CD401" s="326"/>
      <c r="CE401" s="326"/>
      <c r="CF401" s="326"/>
      <c r="CG401" s="326"/>
      <c r="CH401" s="326"/>
      <c r="CI401" s="326"/>
      <c r="CJ401" s="326"/>
      <c r="CK401" s="326"/>
      <c r="CL401" s="326"/>
      <c r="CM401" s="326"/>
      <c r="CN401" s="326"/>
      <c r="CO401" s="326"/>
      <c r="CP401" s="326"/>
      <c r="CQ401" s="326"/>
      <c r="CR401" s="326"/>
      <c r="CS401" s="326"/>
    </row>
    <row r="402" spans="2:97" s="289" customFormat="1" ht="51" customHeight="1">
      <c r="B402" s="314"/>
      <c r="C402" s="344"/>
      <c r="D402" s="290"/>
      <c r="E402" s="291"/>
      <c r="F402" s="322"/>
      <c r="G402" s="344"/>
      <c r="H402" s="292"/>
      <c r="I402" s="293"/>
      <c r="J402" s="326"/>
      <c r="K402" s="326"/>
      <c r="L402" s="326"/>
      <c r="M402" s="326"/>
      <c r="N402" s="326"/>
      <c r="O402" s="326"/>
      <c r="P402" s="326"/>
      <c r="Q402" s="326"/>
      <c r="R402" s="326"/>
      <c r="S402" s="326"/>
      <c r="T402" s="326"/>
      <c r="U402" s="326"/>
      <c r="V402" s="326"/>
      <c r="W402" s="326"/>
      <c r="X402" s="326"/>
      <c r="Y402" s="326"/>
      <c r="Z402" s="326"/>
      <c r="AA402" s="326"/>
      <c r="AB402" s="326"/>
      <c r="AC402" s="326"/>
      <c r="AD402" s="326"/>
      <c r="AE402" s="326"/>
      <c r="AF402" s="326"/>
      <c r="AG402" s="326"/>
      <c r="AH402" s="326"/>
      <c r="AI402" s="326"/>
      <c r="AJ402" s="326"/>
      <c r="AK402" s="326"/>
      <c r="AL402" s="326"/>
      <c r="AM402" s="326"/>
      <c r="AN402" s="326"/>
      <c r="AO402" s="326"/>
      <c r="AP402" s="326"/>
      <c r="AQ402" s="326"/>
      <c r="AR402" s="326"/>
      <c r="AS402" s="326"/>
      <c r="AT402" s="326"/>
      <c r="AU402" s="326"/>
      <c r="AV402" s="326"/>
      <c r="AW402" s="326"/>
      <c r="AX402" s="326"/>
      <c r="AY402" s="326"/>
      <c r="AZ402" s="326"/>
      <c r="BA402" s="326"/>
      <c r="BB402" s="326"/>
      <c r="BC402" s="326"/>
      <c r="BD402" s="326"/>
      <c r="BE402" s="326"/>
      <c r="BF402" s="326"/>
      <c r="BG402" s="326"/>
      <c r="BH402" s="326"/>
      <c r="BI402" s="326"/>
      <c r="BJ402" s="326"/>
      <c r="BK402" s="326"/>
      <c r="BL402" s="326"/>
      <c r="BM402" s="326"/>
      <c r="BN402" s="326"/>
      <c r="BO402" s="326"/>
      <c r="BP402" s="326"/>
      <c r="BQ402" s="326"/>
      <c r="BR402" s="326"/>
      <c r="BS402" s="326"/>
      <c r="BT402" s="326"/>
      <c r="BU402" s="326"/>
      <c r="BV402" s="326"/>
      <c r="BW402" s="326"/>
      <c r="BX402" s="326"/>
      <c r="BY402" s="326"/>
      <c r="BZ402" s="326"/>
      <c r="CA402" s="326"/>
      <c r="CB402" s="326"/>
      <c r="CC402" s="326"/>
      <c r="CD402" s="326"/>
      <c r="CE402" s="326"/>
      <c r="CF402" s="326"/>
      <c r="CG402" s="326"/>
      <c r="CH402" s="326"/>
      <c r="CI402" s="326"/>
      <c r="CJ402" s="326"/>
      <c r="CK402" s="326"/>
      <c r="CL402" s="326"/>
      <c r="CM402" s="326"/>
      <c r="CN402" s="326"/>
      <c r="CO402" s="326"/>
      <c r="CP402" s="326"/>
      <c r="CQ402" s="326"/>
      <c r="CR402" s="326"/>
      <c r="CS402" s="326"/>
    </row>
    <row r="403" spans="2:97" s="289" customFormat="1" ht="51" customHeight="1">
      <c r="B403" s="314"/>
      <c r="C403" s="344"/>
      <c r="D403" s="290"/>
      <c r="E403" s="291"/>
      <c r="F403" s="322"/>
      <c r="G403" s="344"/>
      <c r="H403" s="292"/>
      <c r="I403" s="293"/>
      <c r="J403" s="326"/>
      <c r="K403" s="326"/>
      <c r="L403" s="326"/>
      <c r="M403" s="326"/>
      <c r="N403" s="326"/>
      <c r="O403" s="326"/>
      <c r="P403" s="326"/>
      <c r="Q403" s="326"/>
      <c r="R403" s="326"/>
      <c r="S403" s="326"/>
      <c r="T403" s="326"/>
      <c r="U403" s="326"/>
      <c r="V403" s="326"/>
      <c r="W403" s="326"/>
      <c r="X403" s="326"/>
      <c r="Y403" s="326"/>
      <c r="Z403" s="326"/>
      <c r="AA403" s="326"/>
      <c r="AB403" s="326"/>
      <c r="AC403" s="326"/>
      <c r="AD403" s="326"/>
      <c r="AE403" s="326"/>
      <c r="AF403" s="326"/>
      <c r="AG403" s="326"/>
      <c r="AH403" s="326"/>
      <c r="AI403" s="326"/>
      <c r="AJ403" s="326"/>
      <c r="AK403" s="326"/>
      <c r="AL403" s="326"/>
      <c r="AM403" s="326"/>
      <c r="AN403" s="326"/>
      <c r="AO403" s="326"/>
      <c r="AP403" s="326"/>
      <c r="AQ403" s="326"/>
      <c r="AR403" s="326"/>
      <c r="AS403" s="326"/>
      <c r="AT403" s="326"/>
      <c r="AU403" s="326"/>
      <c r="AV403" s="326"/>
      <c r="AW403" s="326"/>
      <c r="AX403" s="326"/>
      <c r="AY403" s="326"/>
      <c r="AZ403" s="326"/>
      <c r="BA403" s="326"/>
      <c r="BB403" s="326"/>
      <c r="BC403" s="326"/>
      <c r="BD403" s="326"/>
      <c r="BE403" s="326"/>
      <c r="BF403" s="326"/>
      <c r="BG403" s="326"/>
      <c r="BH403" s="326"/>
      <c r="BI403" s="326"/>
      <c r="BJ403" s="326"/>
      <c r="BK403" s="326"/>
      <c r="BL403" s="326"/>
      <c r="BM403" s="326"/>
      <c r="BN403" s="326"/>
      <c r="BO403" s="326"/>
      <c r="BP403" s="326"/>
      <c r="BQ403" s="326"/>
      <c r="BR403" s="326"/>
      <c r="BS403" s="326"/>
      <c r="BT403" s="326"/>
      <c r="BU403" s="326"/>
      <c r="BV403" s="326"/>
      <c r="BW403" s="326"/>
      <c r="BX403" s="326"/>
      <c r="BY403" s="326"/>
      <c r="BZ403" s="326"/>
      <c r="CA403" s="326"/>
      <c r="CB403" s="326"/>
      <c r="CC403" s="326"/>
      <c r="CD403" s="326"/>
      <c r="CE403" s="326"/>
      <c r="CF403" s="326"/>
      <c r="CG403" s="326"/>
      <c r="CH403" s="326"/>
      <c r="CI403" s="326"/>
      <c r="CJ403" s="326"/>
      <c r="CK403" s="326"/>
      <c r="CL403" s="326"/>
      <c r="CM403" s="326"/>
      <c r="CN403" s="326"/>
      <c r="CO403" s="326"/>
      <c r="CP403" s="326"/>
      <c r="CQ403" s="326"/>
      <c r="CR403" s="326"/>
      <c r="CS403" s="326"/>
    </row>
    <row r="404" spans="2:97" s="289" customFormat="1" ht="51" customHeight="1">
      <c r="B404" s="314"/>
      <c r="C404" s="344"/>
      <c r="D404" s="290"/>
      <c r="E404" s="291"/>
      <c r="F404" s="322"/>
      <c r="G404" s="344"/>
      <c r="H404" s="292"/>
      <c r="I404" s="293"/>
      <c r="J404" s="326"/>
      <c r="K404" s="326"/>
      <c r="L404" s="326"/>
      <c r="M404" s="326"/>
      <c r="N404" s="326"/>
      <c r="O404" s="326"/>
      <c r="P404" s="326"/>
      <c r="Q404" s="326"/>
      <c r="R404" s="326"/>
      <c r="S404" s="326"/>
      <c r="T404" s="326"/>
      <c r="U404" s="326"/>
      <c r="V404" s="326"/>
      <c r="W404" s="326"/>
      <c r="X404" s="326"/>
      <c r="Y404" s="326"/>
      <c r="Z404" s="326"/>
      <c r="AA404" s="326"/>
      <c r="AB404" s="326"/>
      <c r="AC404" s="326"/>
      <c r="AD404" s="326"/>
      <c r="AE404" s="326"/>
      <c r="AF404" s="326"/>
      <c r="AG404" s="326"/>
      <c r="AH404" s="326"/>
      <c r="AI404" s="326"/>
      <c r="AJ404" s="326"/>
      <c r="AK404" s="326"/>
      <c r="AL404" s="326"/>
      <c r="AM404" s="326"/>
      <c r="AN404" s="326"/>
      <c r="AO404" s="326"/>
      <c r="AP404" s="326"/>
      <c r="AQ404" s="326"/>
      <c r="AR404" s="326"/>
      <c r="AS404" s="326"/>
      <c r="AT404" s="326"/>
      <c r="AU404" s="326"/>
      <c r="AV404" s="326"/>
      <c r="AW404" s="326"/>
      <c r="AX404" s="326"/>
      <c r="AY404" s="326"/>
      <c r="AZ404" s="326"/>
      <c r="BA404" s="326"/>
      <c r="BB404" s="326"/>
      <c r="BC404" s="326"/>
      <c r="BD404" s="326"/>
      <c r="BE404" s="326"/>
      <c r="BF404" s="326"/>
      <c r="BG404" s="326"/>
      <c r="BH404" s="326"/>
      <c r="BI404" s="326"/>
      <c r="BJ404" s="326"/>
      <c r="BK404" s="326"/>
      <c r="BL404" s="326"/>
      <c r="BM404" s="326"/>
      <c r="BN404" s="326"/>
      <c r="BO404" s="326"/>
      <c r="BP404" s="326"/>
      <c r="BQ404" s="326"/>
      <c r="BR404" s="326"/>
      <c r="BS404" s="326"/>
      <c r="BT404" s="326"/>
      <c r="BU404" s="326"/>
      <c r="BV404" s="326"/>
      <c r="BW404" s="326"/>
      <c r="BX404" s="326"/>
      <c r="BY404" s="326"/>
      <c r="BZ404" s="326"/>
      <c r="CA404" s="326"/>
      <c r="CB404" s="326"/>
      <c r="CC404" s="326"/>
      <c r="CD404" s="326"/>
      <c r="CE404" s="326"/>
      <c r="CF404" s="326"/>
      <c r="CG404" s="326"/>
      <c r="CH404" s="326"/>
      <c r="CI404" s="326"/>
      <c r="CJ404" s="326"/>
      <c r="CK404" s="326"/>
      <c r="CL404" s="326"/>
      <c r="CM404" s="326"/>
      <c r="CN404" s="326"/>
      <c r="CO404" s="326"/>
      <c r="CP404" s="326"/>
      <c r="CQ404" s="326"/>
      <c r="CR404" s="326"/>
      <c r="CS404" s="326"/>
    </row>
    <row r="405" spans="2:97" s="289" customFormat="1" ht="51" customHeight="1">
      <c r="B405" s="314"/>
      <c r="C405" s="344"/>
      <c r="D405" s="290"/>
      <c r="E405" s="291"/>
      <c r="F405" s="322"/>
      <c r="G405" s="344"/>
      <c r="H405" s="292"/>
      <c r="I405" s="293"/>
      <c r="J405" s="326"/>
      <c r="K405" s="326"/>
      <c r="L405" s="326"/>
      <c r="M405" s="326"/>
      <c r="N405" s="326"/>
      <c r="O405" s="326"/>
      <c r="P405" s="326"/>
      <c r="Q405" s="326"/>
      <c r="R405" s="326"/>
      <c r="S405" s="326"/>
      <c r="T405" s="326"/>
      <c r="U405" s="326"/>
      <c r="V405" s="326"/>
      <c r="W405" s="326"/>
      <c r="X405" s="326"/>
      <c r="Y405" s="326"/>
      <c r="Z405" s="326"/>
      <c r="AA405" s="326"/>
      <c r="AB405" s="326"/>
      <c r="AC405" s="326"/>
      <c r="AD405" s="326"/>
      <c r="AE405" s="326"/>
      <c r="AF405" s="326"/>
      <c r="AG405" s="326"/>
      <c r="AH405" s="326"/>
      <c r="AI405" s="326"/>
      <c r="AJ405" s="326"/>
      <c r="AK405" s="326"/>
      <c r="AL405" s="326"/>
      <c r="AM405" s="326"/>
      <c r="AN405" s="326"/>
      <c r="AO405" s="326"/>
      <c r="AP405" s="326"/>
      <c r="AQ405" s="326"/>
      <c r="AR405" s="326"/>
      <c r="AS405" s="326"/>
      <c r="AT405" s="326"/>
      <c r="AU405" s="326"/>
      <c r="AV405" s="326"/>
      <c r="AW405" s="326"/>
      <c r="AX405" s="326"/>
      <c r="AY405" s="326"/>
      <c r="AZ405" s="326"/>
      <c r="BA405" s="326"/>
      <c r="BB405" s="326"/>
      <c r="BC405" s="326"/>
      <c r="BD405" s="326"/>
      <c r="BE405" s="326"/>
      <c r="BF405" s="326"/>
      <c r="BG405" s="326"/>
      <c r="BH405" s="326"/>
      <c r="BI405" s="326"/>
      <c r="BJ405" s="326"/>
      <c r="BK405" s="326"/>
      <c r="BL405" s="326"/>
      <c r="BM405" s="326"/>
      <c r="BN405" s="326"/>
      <c r="BO405" s="326"/>
      <c r="BP405" s="326"/>
      <c r="BQ405" s="326"/>
      <c r="BR405" s="326"/>
      <c r="BS405" s="326"/>
      <c r="BT405" s="326"/>
      <c r="BU405" s="326"/>
      <c r="BV405" s="326"/>
      <c r="BW405" s="326"/>
      <c r="BX405" s="326"/>
      <c r="BY405" s="326"/>
      <c r="BZ405" s="326"/>
      <c r="CA405" s="326"/>
      <c r="CB405" s="326"/>
      <c r="CC405" s="326"/>
      <c r="CD405" s="326"/>
      <c r="CE405" s="326"/>
      <c r="CF405" s="326"/>
      <c r="CG405" s="326"/>
      <c r="CH405" s="326"/>
      <c r="CI405" s="326"/>
      <c r="CJ405" s="326"/>
      <c r="CK405" s="326"/>
      <c r="CL405" s="326"/>
      <c r="CM405" s="326"/>
      <c r="CN405" s="326"/>
      <c r="CO405" s="326"/>
      <c r="CP405" s="326"/>
      <c r="CQ405" s="326"/>
      <c r="CR405" s="326"/>
      <c r="CS405" s="326"/>
    </row>
    <row r="406" spans="2:97" s="289" customFormat="1" ht="51" customHeight="1">
      <c r="B406" s="314"/>
      <c r="C406" s="344"/>
      <c r="D406" s="290"/>
      <c r="E406" s="291"/>
      <c r="F406" s="322"/>
      <c r="G406" s="344"/>
      <c r="H406" s="292"/>
      <c r="I406" s="293"/>
      <c r="J406" s="326"/>
      <c r="K406" s="326"/>
      <c r="L406" s="326"/>
      <c r="M406" s="326"/>
      <c r="N406" s="326"/>
      <c r="O406" s="326"/>
      <c r="P406" s="326"/>
      <c r="Q406" s="326"/>
      <c r="R406" s="326"/>
      <c r="S406" s="326"/>
      <c r="T406" s="326"/>
      <c r="U406" s="326"/>
      <c r="V406" s="326"/>
      <c r="W406" s="326"/>
      <c r="X406" s="326"/>
      <c r="Y406" s="326"/>
      <c r="Z406" s="326"/>
      <c r="AA406" s="326"/>
      <c r="AB406" s="326"/>
      <c r="AC406" s="326"/>
      <c r="AD406" s="326"/>
      <c r="AE406" s="326"/>
      <c r="AF406" s="326"/>
      <c r="AG406" s="326"/>
      <c r="AH406" s="326"/>
      <c r="AI406" s="326"/>
      <c r="AJ406" s="326"/>
      <c r="AK406" s="326"/>
      <c r="AL406" s="326"/>
      <c r="AM406" s="326"/>
      <c r="AN406" s="326"/>
      <c r="AO406" s="326"/>
      <c r="AP406" s="326"/>
      <c r="AQ406" s="326"/>
      <c r="AR406" s="326"/>
      <c r="AS406" s="326"/>
      <c r="AT406" s="326"/>
      <c r="AU406" s="326"/>
      <c r="AV406" s="326"/>
      <c r="AW406" s="326"/>
      <c r="AX406" s="326"/>
      <c r="AY406" s="326"/>
      <c r="AZ406" s="326"/>
      <c r="BA406" s="326"/>
      <c r="BB406" s="326"/>
      <c r="BC406" s="326"/>
      <c r="BD406" s="326"/>
      <c r="BE406" s="326"/>
      <c r="BF406" s="326"/>
      <c r="BG406" s="326"/>
      <c r="BH406" s="326"/>
      <c r="BI406" s="326"/>
      <c r="BJ406" s="326"/>
      <c r="BK406" s="326"/>
      <c r="BL406" s="326"/>
      <c r="BM406" s="326"/>
      <c r="BN406" s="326"/>
      <c r="BO406" s="326"/>
      <c r="BP406" s="326"/>
      <c r="BQ406" s="326"/>
      <c r="BR406" s="326"/>
      <c r="BS406" s="326"/>
      <c r="BT406" s="326"/>
      <c r="BU406" s="326"/>
      <c r="BV406" s="326"/>
      <c r="BW406" s="326"/>
      <c r="BX406" s="326"/>
      <c r="BY406" s="326"/>
      <c r="BZ406" s="326"/>
      <c r="CA406" s="326"/>
      <c r="CB406" s="326"/>
      <c r="CC406" s="326"/>
      <c r="CD406" s="326"/>
      <c r="CE406" s="326"/>
      <c r="CF406" s="326"/>
      <c r="CG406" s="326"/>
      <c r="CH406" s="326"/>
      <c r="CI406" s="326"/>
      <c r="CJ406" s="326"/>
      <c r="CK406" s="326"/>
      <c r="CL406" s="326"/>
      <c r="CM406" s="326"/>
      <c r="CN406" s="326"/>
      <c r="CO406" s="326"/>
      <c r="CP406" s="326"/>
      <c r="CQ406" s="326"/>
      <c r="CR406" s="326"/>
      <c r="CS406" s="326"/>
    </row>
    <row r="407" spans="2:97" s="289" customFormat="1" ht="51" customHeight="1">
      <c r="B407" s="314"/>
      <c r="C407" s="344"/>
      <c r="D407" s="290"/>
      <c r="E407" s="291"/>
      <c r="F407" s="322"/>
      <c r="G407" s="344"/>
      <c r="H407" s="292"/>
      <c r="I407" s="293"/>
      <c r="J407" s="326"/>
      <c r="K407" s="326"/>
      <c r="L407" s="326"/>
      <c r="M407" s="326"/>
      <c r="N407" s="326"/>
      <c r="O407" s="326"/>
      <c r="P407" s="326"/>
      <c r="Q407" s="326"/>
      <c r="R407" s="326"/>
      <c r="S407" s="326"/>
      <c r="T407" s="326"/>
      <c r="U407" s="326"/>
      <c r="V407" s="326"/>
      <c r="W407" s="326"/>
      <c r="X407" s="326"/>
      <c r="Y407" s="326"/>
      <c r="Z407" s="326"/>
      <c r="AA407" s="326"/>
      <c r="AB407" s="326"/>
      <c r="AC407" s="326"/>
      <c r="AD407" s="326"/>
      <c r="AE407" s="326"/>
      <c r="AF407" s="326"/>
      <c r="AG407" s="326"/>
      <c r="AH407" s="326"/>
      <c r="AI407" s="326"/>
      <c r="AJ407" s="326"/>
      <c r="AK407" s="326"/>
      <c r="AL407" s="326"/>
      <c r="AM407" s="326"/>
      <c r="AN407" s="326"/>
      <c r="AO407" s="326"/>
      <c r="AP407" s="326"/>
      <c r="AQ407" s="326"/>
      <c r="AR407" s="326"/>
      <c r="AS407" s="326"/>
      <c r="AT407" s="326"/>
      <c r="AU407" s="326"/>
      <c r="AV407" s="326"/>
      <c r="AW407" s="326"/>
      <c r="AX407" s="326"/>
      <c r="AY407" s="326"/>
      <c r="AZ407" s="326"/>
      <c r="BA407" s="326"/>
      <c r="BB407" s="326"/>
      <c r="BC407" s="326"/>
      <c r="BD407" s="326"/>
      <c r="BE407" s="326"/>
      <c r="BF407" s="326"/>
      <c r="BG407" s="326"/>
      <c r="BH407" s="326"/>
      <c r="BI407" s="326"/>
      <c r="BJ407" s="326"/>
      <c r="BK407" s="326"/>
      <c r="BL407" s="326"/>
      <c r="BM407" s="326"/>
      <c r="BN407" s="326"/>
      <c r="BO407" s="326"/>
      <c r="BP407" s="326"/>
      <c r="BQ407" s="326"/>
      <c r="BR407" s="326"/>
      <c r="BS407" s="326"/>
      <c r="BT407" s="326"/>
      <c r="BU407" s="326"/>
      <c r="BV407" s="326"/>
      <c r="BW407" s="326"/>
      <c r="BX407" s="326"/>
      <c r="BY407" s="326"/>
      <c r="BZ407" s="326"/>
      <c r="CA407" s="326"/>
      <c r="CB407" s="326"/>
      <c r="CC407" s="326"/>
      <c r="CD407" s="326"/>
      <c r="CE407" s="326"/>
      <c r="CF407" s="326"/>
      <c r="CG407" s="326"/>
      <c r="CH407" s="326"/>
      <c r="CI407" s="326"/>
      <c r="CJ407" s="326"/>
      <c r="CK407" s="326"/>
      <c r="CL407" s="326"/>
      <c r="CM407" s="326"/>
      <c r="CN407" s="326"/>
      <c r="CO407" s="326"/>
      <c r="CP407" s="326"/>
      <c r="CQ407" s="326"/>
      <c r="CR407" s="326"/>
      <c r="CS407" s="326"/>
    </row>
    <row r="408" spans="2:97" s="289" customFormat="1" ht="51" customHeight="1">
      <c r="B408" s="314"/>
      <c r="C408" s="344"/>
      <c r="D408" s="290"/>
      <c r="E408" s="291"/>
      <c r="F408" s="322"/>
      <c r="G408" s="344"/>
      <c r="H408" s="292"/>
      <c r="I408" s="293"/>
      <c r="J408" s="326"/>
      <c r="K408" s="326"/>
      <c r="L408" s="326"/>
      <c r="M408" s="326"/>
      <c r="N408" s="326"/>
      <c r="O408" s="326"/>
      <c r="P408" s="326"/>
      <c r="Q408" s="326"/>
      <c r="R408" s="326"/>
      <c r="S408" s="326"/>
      <c r="T408" s="326"/>
      <c r="U408" s="326"/>
      <c r="V408" s="326"/>
      <c r="W408" s="326"/>
      <c r="X408" s="326"/>
      <c r="Y408" s="326"/>
      <c r="Z408" s="326"/>
      <c r="AA408" s="326"/>
      <c r="AB408" s="326"/>
      <c r="AC408" s="326"/>
      <c r="AD408" s="326"/>
      <c r="AE408" s="326"/>
      <c r="AF408" s="326"/>
      <c r="AG408" s="326"/>
      <c r="AH408" s="326"/>
      <c r="AI408" s="326"/>
      <c r="AJ408" s="326"/>
      <c r="AK408" s="326"/>
      <c r="AL408" s="326"/>
      <c r="AM408" s="326"/>
      <c r="AN408" s="326"/>
      <c r="AO408" s="326"/>
      <c r="AP408" s="326"/>
      <c r="AQ408" s="326"/>
      <c r="AR408" s="326"/>
      <c r="AS408" s="326"/>
      <c r="AT408" s="326"/>
      <c r="AU408" s="326"/>
      <c r="AV408" s="326"/>
      <c r="AW408" s="326"/>
      <c r="AX408" s="326"/>
      <c r="AY408" s="326"/>
      <c r="AZ408" s="326"/>
      <c r="BA408" s="326"/>
      <c r="BB408" s="326"/>
      <c r="BC408" s="326"/>
      <c r="BD408" s="326"/>
      <c r="BE408" s="326"/>
      <c r="BF408" s="326"/>
      <c r="BG408" s="326"/>
      <c r="BH408" s="326"/>
      <c r="BI408" s="326"/>
      <c r="BJ408" s="326"/>
      <c r="BK408" s="326"/>
      <c r="BL408" s="326"/>
      <c r="BM408" s="326"/>
      <c r="BN408" s="326"/>
      <c r="BO408" s="326"/>
      <c r="BP408" s="326"/>
      <c r="BQ408" s="326"/>
      <c r="BR408" s="326"/>
      <c r="BS408" s="326"/>
      <c r="BT408" s="326"/>
      <c r="BU408" s="326"/>
      <c r="BV408" s="326"/>
      <c r="BW408" s="326"/>
      <c r="BX408" s="326"/>
      <c r="BY408" s="326"/>
      <c r="BZ408" s="326"/>
      <c r="CA408" s="326"/>
      <c r="CB408" s="326"/>
      <c r="CC408" s="326"/>
      <c r="CD408" s="326"/>
      <c r="CE408" s="326"/>
      <c r="CF408" s="326"/>
      <c r="CG408" s="326"/>
      <c r="CH408" s="326"/>
      <c r="CI408" s="326"/>
      <c r="CJ408" s="326"/>
      <c r="CK408" s="326"/>
      <c r="CL408" s="326"/>
      <c r="CM408" s="326"/>
      <c r="CN408" s="326"/>
      <c r="CO408" s="326"/>
      <c r="CP408" s="326"/>
      <c r="CQ408" s="326"/>
      <c r="CR408" s="326"/>
      <c r="CS408" s="326"/>
    </row>
    <row r="409" spans="2:97" s="289" customFormat="1" ht="51" customHeight="1">
      <c r="B409" s="314"/>
      <c r="C409" s="344"/>
      <c r="D409" s="290"/>
      <c r="E409" s="291"/>
      <c r="F409" s="322"/>
      <c r="G409" s="344"/>
      <c r="H409" s="292"/>
      <c r="I409" s="293"/>
      <c r="J409" s="326"/>
      <c r="K409" s="326"/>
      <c r="L409" s="326"/>
      <c r="M409" s="326"/>
      <c r="N409" s="326"/>
      <c r="O409" s="326"/>
      <c r="P409" s="326"/>
      <c r="Q409" s="326"/>
      <c r="R409" s="326"/>
      <c r="S409" s="326"/>
      <c r="T409" s="326"/>
      <c r="U409" s="326"/>
      <c r="V409" s="326"/>
      <c r="W409" s="326"/>
      <c r="X409" s="326"/>
      <c r="Y409" s="326"/>
      <c r="Z409" s="326"/>
      <c r="AA409" s="326"/>
      <c r="AB409" s="326"/>
      <c r="AC409" s="326"/>
      <c r="AD409" s="326"/>
      <c r="AE409" s="326"/>
      <c r="AF409" s="326"/>
      <c r="AG409" s="326"/>
      <c r="AH409" s="326"/>
      <c r="AI409" s="326"/>
      <c r="AJ409" s="326"/>
      <c r="AK409" s="326"/>
      <c r="AL409" s="326"/>
      <c r="AM409" s="326"/>
      <c r="AN409" s="326"/>
      <c r="AO409" s="326"/>
      <c r="AP409" s="326"/>
      <c r="AQ409" s="326"/>
      <c r="AR409" s="326"/>
      <c r="AS409" s="326"/>
      <c r="AT409" s="326"/>
      <c r="AU409" s="326"/>
      <c r="AV409" s="326"/>
      <c r="AW409" s="326"/>
      <c r="AX409" s="326"/>
      <c r="AY409" s="326"/>
      <c r="AZ409" s="326"/>
      <c r="BA409" s="326"/>
      <c r="BB409" s="326"/>
      <c r="BC409" s="326"/>
      <c r="BD409" s="326"/>
      <c r="BE409" s="326"/>
      <c r="BF409" s="326"/>
      <c r="BG409" s="326"/>
      <c r="BH409" s="326"/>
      <c r="BI409" s="326"/>
      <c r="BJ409" s="326"/>
      <c r="BK409" s="326"/>
      <c r="BL409" s="326"/>
      <c r="BM409" s="326"/>
      <c r="BN409" s="326"/>
      <c r="BO409" s="326"/>
      <c r="BP409" s="326"/>
      <c r="BQ409" s="326"/>
      <c r="BR409" s="326"/>
      <c r="BS409" s="326"/>
      <c r="BT409" s="326"/>
      <c r="BU409" s="326"/>
      <c r="BV409" s="326"/>
      <c r="BW409" s="326"/>
      <c r="BX409" s="326"/>
      <c r="BY409" s="326"/>
      <c r="BZ409" s="326"/>
      <c r="CA409" s="326"/>
      <c r="CB409" s="326"/>
      <c r="CC409" s="326"/>
      <c r="CD409" s="326"/>
      <c r="CE409" s="326"/>
      <c r="CF409" s="326"/>
      <c r="CG409" s="326"/>
      <c r="CH409" s="326"/>
      <c r="CI409" s="326"/>
      <c r="CJ409" s="326"/>
      <c r="CK409" s="326"/>
      <c r="CL409" s="326"/>
      <c r="CM409" s="326"/>
      <c r="CN409" s="326"/>
      <c r="CO409" s="326"/>
      <c r="CP409" s="326"/>
      <c r="CQ409" s="326"/>
      <c r="CR409" s="326"/>
      <c r="CS409" s="326"/>
    </row>
    <row r="410" spans="2:97" s="289" customFormat="1" ht="51" customHeight="1">
      <c r="B410" s="314"/>
      <c r="C410" s="344"/>
      <c r="D410" s="290"/>
      <c r="E410" s="291"/>
      <c r="F410" s="322"/>
      <c r="G410" s="344"/>
      <c r="H410" s="292"/>
      <c r="I410" s="293"/>
      <c r="J410" s="326"/>
      <c r="K410" s="326"/>
      <c r="L410" s="326"/>
      <c r="M410" s="326"/>
      <c r="N410" s="326"/>
      <c r="O410" s="326"/>
      <c r="P410" s="326"/>
      <c r="Q410" s="326"/>
      <c r="R410" s="326"/>
      <c r="S410" s="326"/>
      <c r="T410" s="326"/>
      <c r="U410" s="326"/>
      <c r="V410" s="326"/>
      <c r="W410" s="326"/>
      <c r="X410" s="326"/>
      <c r="Y410" s="326"/>
      <c r="Z410" s="326"/>
      <c r="AA410" s="326"/>
      <c r="AB410" s="326"/>
      <c r="AC410" s="326"/>
      <c r="AD410" s="326"/>
      <c r="AE410" s="326"/>
      <c r="AF410" s="326"/>
      <c r="AG410" s="326"/>
      <c r="AH410" s="326"/>
      <c r="AI410" s="326"/>
      <c r="AJ410" s="326"/>
      <c r="AK410" s="326"/>
      <c r="AL410" s="326"/>
      <c r="AM410" s="326"/>
      <c r="AN410" s="326"/>
      <c r="AO410" s="326"/>
      <c r="AP410" s="326"/>
      <c r="AQ410" s="326"/>
      <c r="AR410" s="326"/>
      <c r="AS410" s="326"/>
      <c r="AT410" s="326"/>
      <c r="AU410" s="326"/>
      <c r="AV410" s="326"/>
      <c r="AW410" s="326"/>
      <c r="AX410" s="326"/>
      <c r="AY410" s="326"/>
      <c r="AZ410" s="326"/>
      <c r="BA410" s="326"/>
      <c r="BB410" s="326"/>
      <c r="BC410" s="326"/>
      <c r="BD410" s="326"/>
      <c r="BE410" s="326"/>
      <c r="BF410" s="326"/>
      <c r="BG410" s="326"/>
      <c r="BH410" s="326"/>
      <c r="BI410" s="326"/>
      <c r="BJ410" s="326"/>
      <c r="BK410" s="326"/>
      <c r="BL410" s="326"/>
      <c r="BM410" s="326"/>
      <c r="BN410" s="326"/>
      <c r="BO410" s="326"/>
      <c r="BP410" s="326"/>
      <c r="BQ410" s="326"/>
      <c r="BR410" s="326"/>
      <c r="BS410" s="326"/>
      <c r="BT410" s="326"/>
      <c r="BU410" s="326"/>
      <c r="BV410" s="326"/>
      <c r="BW410" s="326"/>
      <c r="BX410" s="326"/>
      <c r="BY410" s="326"/>
      <c r="BZ410" s="326"/>
      <c r="CA410" s="326"/>
      <c r="CB410" s="326"/>
      <c r="CC410" s="326"/>
      <c r="CD410" s="326"/>
      <c r="CE410" s="326"/>
      <c r="CF410" s="326"/>
      <c r="CG410" s="326"/>
      <c r="CH410" s="326"/>
      <c r="CI410" s="326"/>
      <c r="CJ410" s="326"/>
      <c r="CK410" s="326"/>
      <c r="CL410" s="326"/>
      <c r="CM410" s="326"/>
      <c r="CN410" s="326"/>
      <c r="CO410" s="326"/>
      <c r="CP410" s="326"/>
      <c r="CQ410" s="326"/>
      <c r="CR410" s="326"/>
      <c r="CS410" s="326"/>
    </row>
    <row r="411" spans="2:97" s="289" customFormat="1" ht="51" customHeight="1">
      <c r="B411" s="314"/>
      <c r="C411" s="344"/>
      <c r="D411" s="290"/>
      <c r="E411" s="291"/>
      <c r="F411" s="322"/>
      <c r="G411" s="344"/>
      <c r="H411" s="292"/>
      <c r="I411" s="293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326"/>
      <c r="Z411" s="326"/>
      <c r="AA411" s="326"/>
      <c r="AB411" s="326"/>
      <c r="AC411" s="326"/>
      <c r="AD411" s="326"/>
      <c r="AE411" s="326"/>
      <c r="AF411" s="326"/>
      <c r="AG411" s="326"/>
      <c r="AH411" s="326"/>
      <c r="AI411" s="326"/>
      <c r="AJ411" s="326"/>
      <c r="AK411" s="326"/>
      <c r="AL411" s="326"/>
      <c r="AM411" s="326"/>
      <c r="AN411" s="326"/>
      <c r="AO411" s="326"/>
      <c r="AP411" s="326"/>
      <c r="AQ411" s="326"/>
      <c r="AR411" s="326"/>
      <c r="AS411" s="326"/>
      <c r="AT411" s="326"/>
      <c r="AU411" s="326"/>
      <c r="AV411" s="326"/>
      <c r="AW411" s="326"/>
      <c r="AX411" s="326"/>
      <c r="AY411" s="326"/>
      <c r="AZ411" s="326"/>
      <c r="BA411" s="326"/>
      <c r="BB411" s="326"/>
      <c r="BC411" s="326"/>
      <c r="BD411" s="326"/>
      <c r="BE411" s="326"/>
      <c r="BF411" s="326"/>
      <c r="BG411" s="326"/>
      <c r="BH411" s="326"/>
      <c r="BI411" s="326"/>
      <c r="BJ411" s="326"/>
      <c r="BK411" s="326"/>
      <c r="BL411" s="326"/>
      <c r="BM411" s="326"/>
      <c r="BN411" s="326"/>
      <c r="BO411" s="326"/>
      <c r="BP411" s="326"/>
      <c r="BQ411" s="326"/>
      <c r="BR411" s="326"/>
      <c r="BS411" s="326"/>
      <c r="BT411" s="326"/>
      <c r="BU411" s="326"/>
      <c r="BV411" s="326"/>
      <c r="BW411" s="326"/>
      <c r="BX411" s="326"/>
      <c r="BY411" s="326"/>
      <c r="BZ411" s="326"/>
      <c r="CA411" s="326"/>
      <c r="CB411" s="326"/>
      <c r="CC411" s="326"/>
      <c r="CD411" s="326"/>
      <c r="CE411" s="326"/>
      <c r="CF411" s="326"/>
      <c r="CG411" s="326"/>
      <c r="CH411" s="326"/>
      <c r="CI411" s="326"/>
      <c r="CJ411" s="326"/>
      <c r="CK411" s="326"/>
      <c r="CL411" s="326"/>
      <c r="CM411" s="326"/>
      <c r="CN411" s="326"/>
      <c r="CO411" s="326"/>
      <c r="CP411" s="326"/>
      <c r="CQ411" s="326"/>
      <c r="CR411" s="326"/>
      <c r="CS411" s="326"/>
    </row>
    <row r="412" spans="2:97" s="289" customFormat="1" ht="51" customHeight="1">
      <c r="B412" s="314"/>
      <c r="C412" s="344"/>
      <c r="D412" s="290"/>
      <c r="E412" s="291"/>
      <c r="F412" s="322"/>
      <c r="G412" s="344"/>
      <c r="H412" s="292"/>
      <c r="I412" s="293"/>
      <c r="J412" s="326"/>
      <c r="K412" s="326"/>
      <c r="L412" s="326"/>
      <c r="M412" s="326"/>
      <c r="N412" s="326"/>
      <c r="O412" s="326"/>
      <c r="P412" s="326"/>
      <c r="Q412" s="326"/>
      <c r="R412" s="326"/>
      <c r="S412" s="326"/>
      <c r="T412" s="326"/>
      <c r="U412" s="326"/>
      <c r="V412" s="326"/>
      <c r="W412" s="326"/>
      <c r="X412" s="326"/>
      <c r="Y412" s="326"/>
      <c r="Z412" s="326"/>
      <c r="AA412" s="326"/>
      <c r="AB412" s="326"/>
      <c r="AC412" s="326"/>
      <c r="AD412" s="326"/>
      <c r="AE412" s="326"/>
      <c r="AF412" s="326"/>
      <c r="AG412" s="326"/>
      <c r="AH412" s="326"/>
      <c r="AI412" s="326"/>
      <c r="AJ412" s="326"/>
      <c r="AK412" s="326"/>
      <c r="AL412" s="326"/>
      <c r="AM412" s="326"/>
      <c r="AN412" s="326"/>
      <c r="AO412" s="326"/>
      <c r="AP412" s="326"/>
      <c r="AQ412" s="326"/>
      <c r="AR412" s="326"/>
      <c r="AS412" s="326"/>
      <c r="AT412" s="326"/>
      <c r="AU412" s="326"/>
      <c r="AV412" s="326"/>
      <c r="AW412" s="326"/>
      <c r="AX412" s="326"/>
      <c r="AY412" s="326"/>
      <c r="AZ412" s="326"/>
      <c r="BA412" s="326"/>
      <c r="BB412" s="326"/>
      <c r="BC412" s="326"/>
      <c r="BD412" s="326"/>
      <c r="BE412" s="326"/>
      <c r="BF412" s="326"/>
      <c r="BG412" s="326"/>
      <c r="BH412" s="326"/>
      <c r="BI412" s="326"/>
      <c r="BJ412" s="326"/>
      <c r="BK412" s="326"/>
      <c r="BL412" s="326"/>
      <c r="BM412" s="326"/>
      <c r="BN412" s="326"/>
      <c r="BO412" s="326"/>
      <c r="BP412" s="326"/>
      <c r="BQ412" s="326"/>
      <c r="BR412" s="326"/>
      <c r="BS412" s="326"/>
      <c r="BT412" s="326"/>
      <c r="BU412" s="326"/>
      <c r="BV412" s="326"/>
      <c r="BW412" s="326"/>
      <c r="BX412" s="326"/>
      <c r="BY412" s="326"/>
      <c r="BZ412" s="326"/>
      <c r="CA412" s="326"/>
      <c r="CB412" s="326"/>
      <c r="CC412" s="326"/>
      <c r="CD412" s="326"/>
      <c r="CE412" s="326"/>
      <c r="CF412" s="326"/>
      <c r="CG412" s="326"/>
      <c r="CH412" s="326"/>
      <c r="CI412" s="326"/>
      <c r="CJ412" s="326"/>
      <c r="CK412" s="326"/>
      <c r="CL412" s="326"/>
      <c r="CM412" s="326"/>
      <c r="CN412" s="326"/>
      <c r="CO412" s="326"/>
      <c r="CP412" s="326"/>
      <c r="CQ412" s="326"/>
      <c r="CR412" s="326"/>
      <c r="CS412" s="326"/>
    </row>
    <row r="413" spans="2:97" s="289" customFormat="1" ht="51" customHeight="1">
      <c r="B413" s="314"/>
      <c r="C413" s="344"/>
      <c r="D413" s="290"/>
      <c r="E413" s="291"/>
      <c r="F413" s="322"/>
      <c r="G413" s="344"/>
      <c r="H413" s="292"/>
      <c r="I413" s="293"/>
      <c r="J413" s="326"/>
      <c r="K413" s="326"/>
      <c r="L413" s="326"/>
      <c r="M413" s="326"/>
      <c r="N413" s="326"/>
      <c r="O413" s="326"/>
      <c r="P413" s="326"/>
      <c r="Q413" s="326"/>
      <c r="R413" s="326"/>
      <c r="S413" s="326"/>
      <c r="T413" s="326"/>
      <c r="U413" s="326"/>
      <c r="V413" s="326"/>
      <c r="W413" s="326"/>
      <c r="X413" s="326"/>
      <c r="Y413" s="326"/>
      <c r="Z413" s="326"/>
      <c r="AA413" s="326"/>
      <c r="AB413" s="326"/>
      <c r="AC413" s="326"/>
      <c r="AD413" s="326"/>
      <c r="AE413" s="326"/>
      <c r="AF413" s="326"/>
      <c r="AG413" s="326"/>
      <c r="AH413" s="326"/>
      <c r="AI413" s="326"/>
      <c r="AJ413" s="326"/>
      <c r="AK413" s="326"/>
      <c r="AL413" s="326"/>
      <c r="AM413" s="326"/>
      <c r="AN413" s="326"/>
      <c r="AO413" s="326"/>
      <c r="AP413" s="326"/>
      <c r="AQ413" s="326"/>
      <c r="AR413" s="326"/>
      <c r="AS413" s="326"/>
      <c r="AT413" s="326"/>
      <c r="AU413" s="326"/>
      <c r="AV413" s="326"/>
      <c r="AW413" s="326"/>
      <c r="AX413" s="326"/>
      <c r="AY413" s="326"/>
      <c r="AZ413" s="326"/>
      <c r="BA413" s="326"/>
      <c r="BB413" s="326"/>
      <c r="BC413" s="326"/>
      <c r="BD413" s="326"/>
      <c r="BE413" s="326"/>
      <c r="BF413" s="326"/>
      <c r="BG413" s="326"/>
      <c r="BH413" s="326"/>
      <c r="BI413" s="326"/>
      <c r="BJ413" s="326"/>
      <c r="BK413" s="326"/>
      <c r="BL413" s="326"/>
      <c r="BM413" s="326"/>
      <c r="BN413" s="326"/>
      <c r="BO413" s="326"/>
      <c r="BP413" s="326"/>
      <c r="BQ413" s="326"/>
      <c r="BR413" s="326"/>
      <c r="BS413" s="326"/>
      <c r="BT413" s="326"/>
      <c r="BU413" s="326"/>
      <c r="BV413" s="326"/>
      <c r="BW413" s="326"/>
      <c r="BX413" s="326"/>
      <c r="BY413" s="326"/>
      <c r="BZ413" s="326"/>
      <c r="CA413" s="326"/>
      <c r="CB413" s="326"/>
      <c r="CC413" s="326"/>
      <c r="CD413" s="326"/>
      <c r="CE413" s="326"/>
      <c r="CF413" s="326"/>
      <c r="CG413" s="326"/>
      <c r="CH413" s="326"/>
      <c r="CI413" s="326"/>
      <c r="CJ413" s="326"/>
      <c r="CK413" s="326"/>
      <c r="CL413" s="326"/>
      <c r="CM413" s="326"/>
      <c r="CN413" s="326"/>
      <c r="CO413" s="326"/>
      <c r="CP413" s="326"/>
      <c r="CQ413" s="326"/>
      <c r="CR413" s="326"/>
      <c r="CS413" s="326"/>
    </row>
    <row r="414" spans="2:97" s="289" customFormat="1" ht="51" customHeight="1">
      <c r="B414" s="314"/>
      <c r="C414" s="344"/>
      <c r="D414" s="290"/>
      <c r="E414" s="291"/>
      <c r="F414" s="322"/>
      <c r="G414" s="344"/>
      <c r="H414" s="292"/>
      <c r="I414" s="293"/>
      <c r="J414" s="326"/>
      <c r="K414" s="326"/>
      <c r="L414" s="326"/>
      <c r="M414" s="326"/>
      <c r="N414" s="326"/>
      <c r="O414" s="326"/>
      <c r="P414" s="326"/>
      <c r="Q414" s="326"/>
      <c r="R414" s="326"/>
      <c r="S414" s="326"/>
      <c r="T414" s="326"/>
      <c r="U414" s="326"/>
      <c r="V414" s="326"/>
      <c r="W414" s="326"/>
      <c r="X414" s="326"/>
      <c r="Y414" s="326"/>
      <c r="Z414" s="326"/>
      <c r="AA414" s="326"/>
      <c r="AB414" s="326"/>
      <c r="AC414" s="326"/>
      <c r="AD414" s="326"/>
      <c r="AE414" s="326"/>
      <c r="AF414" s="326"/>
      <c r="AG414" s="326"/>
      <c r="AH414" s="326"/>
      <c r="AI414" s="326"/>
      <c r="AJ414" s="326"/>
      <c r="AK414" s="326"/>
      <c r="AL414" s="326"/>
      <c r="AM414" s="326"/>
      <c r="AN414" s="326"/>
      <c r="AO414" s="326"/>
      <c r="AP414" s="326"/>
      <c r="AQ414" s="326"/>
      <c r="AR414" s="326"/>
      <c r="AS414" s="326"/>
      <c r="AT414" s="326"/>
      <c r="AU414" s="326"/>
      <c r="AV414" s="326"/>
      <c r="AW414" s="326"/>
      <c r="AX414" s="326"/>
      <c r="AY414" s="326"/>
      <c r="AZ414" s="326"/>
      <c r="BA414" s="326"/>
      <c r="BB414" s="326"/>
      <c r="BC414" s="326"/>
      <c r="BD414" s="326"/>
      <c r="BE414" s="326"/>
      <c r="BF414" s="326"/>
      <c r="BG414" s="326"/>
      <c r="BH414" s="326"/>
      <c r="BI414" s="326"/>
      <c r="BJ414" s="326"/>
      <c r="BK414" s="326"/>
      <c r="BL414" s="326"/>
      <c r="BM414" s="326"/>
      <c r="BN414" s="326"/>
      <c r="BO414" s="326"/>
      <c r="BP414" s="326"/>
      <c r="BQ414" s="326"/>
      <c r="BR414" s="326"/>
      <c r="BS414" s="326"/>
      <c r="BT414" s="326"/>
      <c r="BU414" s="326"/>
      <c r="BV414" s="326"/>
      <c r="BW414" s="326"/>
      <c r="BX414" s="326"/>
      <c r="BY414" s="326"/>
      <c r="BZ414" s="326"/>
      <c r="CA414" s="326"/>
      <c r="CB414" s="326"/>
      <c r="CC414" s="326"/>
      <c r="CD414" s="326"/>
      <c r="CE414" s="326"/>
      <c r="CF414" s="326"/>
      <c r="CG414" s="326"/>
      <c r="CH414" s="326"/>
      <c r="CI414" s="326"/>
      <c r="CJ414" s="326"/>
      <c r="CK414" s="326"/>
      <c r="CL414" s="326"/>
      <c r="CM414" s="326"/>
      <c r="CN414" s="326"/>
      <c r="CO414" s="326"/>
      <c r="CP414" s="326"/>
      <c r="CQ414" s="326"/>
      <c r="CR414" s="326"/>
      <c r="CS414" s="326"/>
    </row>
    <row r="415" spans="2:97" s="289" customFormat="1" ht="51" customHeight="1">
      <c r="B415" s="314"/>
      <c r="C415" s="344"/>
      <c r="D415" s="290"/>
      <c r="E415" s="291"/>
      <c r="F415" s="322"/>
      <c r="G415" s="344"/>
      <c r="H415" s="292"/>
      <c r="I415" s="293"/>
      <c r="J415" s="326"/>
      <c r="K415" s="326"/>
      <c r="L415" s="326"/>
      <c r="M415" s="326"/>
      <c r="N415" s="326"/>
      <c r="O415" s="326"/>
      <c r="P415" s="326"/>
      <c r="Q415" s="326"/>
      <c r="R415" s="326"/>
      <c r="S415" s="326"/>
      <c r="T415" s="326"/>
      <c r="U415" s="326"/>
      <c r="V415" s="326"/>
      <c r="W415" s="326"/>
      <c r="X415" s="326"/>
      <c r="Y415" s="326"/>
      <c r="Z415" s="326"/>
      <c r="AA415" s="326"/>
      <c r="AB415" s="326"/>
      <c r="AC415" s="326"/>
      <c r="AD415" s="326"/>
      <c r="AE415" s="326"/>
      <c r="AF415" s="326"/>
      <c r="AG415" s="326"/>
      <c r="AH415" s="326"/>
      <c r="AI415" s="326"/>
      <c r="AJ415" s="326"/>
      <c r="AK415" s="326"/>
      <c r="AL415" s="326"/>
      <c r="AM415" s="326"/>
      <c r="AN415" s="326"/>
      <c r="AO415" s="326"/>
      <c r="AP415" s="326"/>
      <c r="AQ415" s="326"/>
      <c r="AR415" s="326"/>
      <c r="AS415" s="326"/>
      <c r="AT415" s="326"/>
      <c r="AU415" s="326"/>
      <c r="AV415" s="326"/>
      <c r="AW415" s="326"/>
      <c r="AX415" s="326"/>
      <c r="AY415" s="326"/>
      <c r="AZ415" s="326"/>
      <c r="BA415" s="326"/>
      <c r="BB415" s="326"/>
      <c r="BC415" s="326"/>
      <c r="BD415" s="326"/>
      <c r="BE415" s="326"/>
      <c r="BF415" s="326"/>
      <c r="BG415" s="326"/>
      <c r="BH415" s="326"/>
      <c r="BI415" s="326"/>
      <c r="BJ415" s="326"/>
      <c r="BK415" s="326"/>
      <c r="BL415" s="326"/>
      <c r="BM415" s="326"/>
      <c r="BN415" s="326"/>
      <c r="BO415" s="326"/>
      <c r="BP415" s="326"/>
      <c r="BQ415" s="326"/>
      <c r="BR415" s="326"/>
      <c r="BS415" s="326"/>
      <c r="BT415" s="326"/>
      <c r="BU415" s="326"/>
      <c r="BV415" s="326"/>
      <c r="BW415" s="326"/>
      <c r="BX415" s="326"/>
      <c r="BY415" s="326"/>
      <c r="BZ415" s="326"/>
      <c r="CA415" s="326"/>
      <c r="CB415" s="326"/>
      <c r="CC415" s="326"/>
      <c r="CD415" s="326"/>
      <c r="CE415" s="326"/>
      <c r="CF415" s="326"/>
      <c r="CG415" s="326"/>
      <c r="CH415" s="326"/>
      <c r="CI415" s="326"/>
      <c r="CJ415" s="326"/>
      <c r="CK415" s="326"/>
      <c r="CL415" s="326"/>
      <c r="CM415" s="326"/>
      <c r="CN415" s="326"/>
      <c r="CO415" s="326"/>
      <c r="CP415" s="326"/>
      <c r="CQ415" s="326"/>
      <c r="CR415" s="326"/>
      <c r="CS415" s="326"/>
    </row>
    <row r="416" spans="2:97" s="289" customFormat="1" ht="51" customHeight="1">
      <c r="B416" s="314"/>
      <c r="C416" s="344"/>
      <c r="D416" s="290"/>
      <c r="E416" s="291"/>
      <c r="F416" s="322"/>
      <c r="G416" s="344"/>
      <c r="H416" s="292"/>
      <c r="I416" s="293"/>
      <c r="J416" s="326"/>
      <c r="K416" s="326"/>
      <c r="L416" s="326"/>
      <c r="M416" s="326"/>
      <c r="N416" s="326"/>
      <c r="O416" s="326"/>
      <c r="P416" s="326"/>
      <c r="Q416" s="326"/>
      <c r="R416" s="326"/>
      <c r="S416" s="326"/>
      <c r="T416" s="326"/>
      <c r="U416" s="326"/>
      <c r="V416" s="326"/>
      <c r="W416" s="326"/>
      <c r="X416" s="326"/>
      <c r="Y416" s="326"/>
      <c r="Z416" s="326"/>
      <c r="AA416" s="326"/>
      <c r="AB416" s="326"/>
      <c r="AC416" s="326"/>
      <c r="AD416" s="326"/>
      <c r="AE416" s="326"/>
      <c r="AF416" s="326"/>
      <c r="AG416" s="326"/>
      <c r="AH416" s="326"/>
      <c r="AI416" s="326"/>
      <c r="AJ416" s="326"/>
      <c r="AK416" s="326"/>
      <c r="AL416" s="326"/>
      <c r="AM416" s="326"/>
      <c r="AN416" s="326"/>
      <c r="AO416" s="326"/>
      <c r="AP416" s="326"/>
      <c r="AQ416" s="326"/>
      <c r="AR416" s="326"/>
      <c r="AS416" s="326"/>
      <c r="AT416" s="326"/>
      <c r="AU416" s="326"/>
      <c r="AV416" s="326"/>
      <c r="AW416" s="326"/>
      <c r="AX416" s="326"/>
      <c r="AY416" s="326"/>
      <c r="AZ416" s="326"/>
      <c r="BA416" s="326"/>
      <c r="BB416" s="326"/>
      <c r="BC416" s="326"/>
      <c r="BD416" s="326"/>
      <c r="BE416" s="326"/>
      <c r="BF416" s="326"/>
      <c r="BG416" s="326"/>
      <c r="BH416" s="326"/>
      <c r="BI416" s="326"/>
      <c r="BJ416" s="326"/>
      <c r="BK416" s="326"/>
      <c r="BL416" s="326"/>
      <c r="BM416" s="326"/>
      <c r="BN416" s="326"/>
      <c r="BO416" s="326"/>
      <c r="BP416" s="326"/>
      <c r="BQ416" s="326"/>
      <c r="BR416" s="326"/>
      <c r="BS416" s="326"/>
      <c r="BT416" s="326"/>
      <c r="BU416" s="326"/>
      <c r="BV416" s="326"/>
      <c r="BW416" s="326"/>
      <c r="BX416" s="326"/>
      <c r="BY416" s="326"/>
      <c r="BZ416" s="326"/>
      <c r="CA416" s="326"/>
      <c r="CB416" s="326"/>
      <c r="CC416" s="326"/>
      <c r="CD416" s="326"/>
      <c r="CE416" s="326"/>
      <c r="CF416" s="326"/>
      <c r="CG416" s="326"/>
      <c r="CH416" s="326"/>
      <c r="CI416" s="326"/>
      <c r="CJ416" s="326"/>
      <c r="CK416" s="326"/>
      <c r="CL416" s="326"/>
      <c r="CM416" s="326"/>
      <c r="CN416" s="326"/>
      <c r="CO416" s="326"/>
      <c r="CP416" s="326"/>
      <c r="CQ416" s="326"/>
      <c r="CR416" s="326"/>
      <c r="CS416" s="326"/>
    </row>
    <row r="417" spans="2:97" s="289" customFormat="1" ht="51" customHeight="1">
      <c r="B417" s="314"/>
      <c r="C417" s="344"/>
      <c r="D417" s="290"/>
      <c r="E417" s="291"/>
      <c r="F417" s="322"/>
      <c r="G417" s="344"/>
      <c r="H417" s="292"/>
      <c r="I417" s="293"/>
      <c r="J417" s="326"/>
      <c r="K417" s="326"/>
      <c r="L417" s="326"/>
      <c r="M417" s="326"/>
      <c r="N417" s="326"/>
      <c r="O417" s="326"/>
      <c r="P417" s="326"/>
      <c r="Q417" s="326"/>
      <c r="R417" s="326"/>
      <c r="S417" s="326"/>
      <c r="T417" s="326"/>
      <c r="U417" s="326"/>
      <c r="V417" s="326"/>
      <c r="W417" s="326"/>
      <c r="X417" s="326"/>
      <c r="Y417" s="326"/>
      <c r="Z417" s="326"/>
      <c r="AA417" s="326"/>
      <c r="AB417" s="326"/>
      <c r="AC417" s="326"/>
      <c r="AD417" s="326"/>
      <c r="AE417" s="326"/>
      <c r="AF417" s="326"/>
      <c r="AG417" s="326"/>
      <c r="AH417" s="326"/>
      <c r="AI417" s="326"/>
      <c r="AJ417" s="326"/>
      <c r="AK417" s="326"/>
      <c r="AL417" s="326"/>
      <c r="AM417" s="326"/>
      <c r="AN417" s="326"/>
      <c r="AO417" s="326"/>
      <c r="AP417" s="326"/>
      <c r="AQ417" s="326"/>
      <c r="AR417" s="326"/>
      <c r="AS417" s="326"/>
      <c r="AT417" s="326"/>
      <c r="AU417" s="326"/>
      <c r="AV417" s="326"/>
      <c r="AW417" s="326"/>
      <c r="AX417" s="326"/>
      <c r="AY417" s="326"/>
      <c r="AZ417" s="326"/>
      <c r="BA417" s="326"/>
      <c r="BB417" s="326"/>
      <c r="BC417" s="326"/>
      <c r="BD417" s="326"/>
      <c r="BE417" s="326"/>
      <c r="BF417" s="326"/>
      <c r="BG417" s="326"/>
      <c r="BH417" s="326"/>
      <c r="BI417" s="326"/>
      <c r="BJ417" s="326"/>
      <c r="BK417" s="326"/>
      <c r="BL417" s="326"/>
      <c r="BM417" s="326"/>
      <c r="BN417" s="326"/>
      <c r="BO417" s="326"/>
      <c r="BP417" s="326"/>
      <c r="BQ417" s="326"/>
      <c r="BR417" s="326"/>
      <c r="BS417" s="326"/>
      <c r="BT417" s="326"/>
      <c r="BU417" s="326"/>
      <c r="BV417" s="326"/>
      <c r="BW417" s="326"/>
      <c r="BX417" s="326"/>
      <c r="BY417" s="326"/>
      <c r="BZ417" s="326"/>
      <c r="CA417" s="326"/>
      <c r="CB417" s="326"/>
      <c r="CC417" s="326"/>
      <c r="CD417" s="326"/>
      <c r="CE417" s="326"/>
      <c r="CF417" s="326"/>
      <c r="CG417" s="326"/>
      <c r="CH417" s="326"/>
      <c r="CI417" s="326"/>
      <c r="CJ417" s="326"/>
      <c r="CK417" s="326"/>
      <c r="CL417" s="326"/>
      <c r="CM417" s="326"/>
      <c r="CN417" s="326"/>
      <c r="CO417" s="326"/>
      <c r="CP417" s="326"/>
      <c r="CQ417" s="326"/>
      <c r="CR417" s="326"/>
      <c r="CS417" s="326"/>
    </row>
    <row r="418" spans="2:97" s="289" customFormat="1" ht="51" customHeight="1">
      <c r="B418" s="314"/>
      <c r="C418" s="344"/>
      <c r="D418" s="290"/>
      <c r="E418" s="291"/>
      <c r="F418" s="322"/>
      <c r="G418" s="344"/>
      <c r="H418" s="292"/>
      <c r="I418" s="293"/>
      <c r="J418" s="326"/>
      <c r="K418" s="326"/>
      <c r="L418" s="326"/>
      <c r="M418" s="326"/>
      <c r="N418" s="326"/>
      <c r="O418" s="326"/>
      <c r="P418" s="326"/>
      <c r="Q418" s="326"/>
      <c r="R418" s="326"/>
      <c r="S418" s="326"/>
      <c r="T418" s="326"/>
      <c r="U418" s="326"/>
      <c r="V418" s="326"/>
      <c r="W418" s="326"/>
      <c r="X418" s="326"/>
      <c r="Y418" s="326"/>
      <c r="Z418" s="326"/>
      <c r="AA418" s="326"/>
      <c r="AB418" s="326"/>
      <c r="AC418" s="326"/>
      <c r="AD418" s="326"/>
      <c r="AE418" s="326"/>
      <c r="AF418" s="326"/>
      <c r="AG418" s="326"/>
      <c r="AH418" s="326"/>
      <c r="AI418" s="326"/>
      <c r="AJ418" s="326"/>
      <c r="AK418" s="326"/>
      <c r="AL418" s="326"/>
      <c r="AM418" s="326"/>
      <c r="AN418" s="326"/>
      <c r="AO418" s="326"/>
      <c r="AP418" s="326"/>
      <c r="AQ418" s="326"/>
      <c r="AR418" s="326"/>
      <c r="AS418" s="326"/>
      <c r="AT418" s="326"/>
      <c r="AU418" s="326"/>
      <c r="AV418" s="326"/>
      <c r="AW418" s="326"/>
      <c r="AX418" s="326"/>
      <c r="AY418" s="326"/>
      <c r="AZ418" s="326"/>
      <c r="BA418" s="326"/>
      <c r="BB418" s="326"/>
      <c r="BC418" s="326"/>
      <c r="BD418" s="326"/>
      <c r="BE418" s="326"/>
      <c r="BF418" s="326"/>
      <c r="BG418" s="326"/>
      <c r="BH418" s="326"/>
      <c r="BI418" s="326"/>
      <c r="BJ418" s="326"/>
      <c r="BK418" s="326"/>
      <c r="BL418" s="326"/>
      <c r="BM418" s="326"/>
      <c r="BN418" s="326"/>
      <c r="BO418" s="326"/>
      <c r="BP418" s="326"/>
      <c r="BQ418" s="326"/>
      <c r="BR418" s="326"/>
      <c r="BS418" s="326"/>
      <c r="BT418" s="326"/>
      <c r="BU418" s="326"/>
      <c r="BV418" s="326"/>
      <c r="BW418" s="326"/>
      <c r="BX418" s="326"/>
      <c r="BY418" s="326"/>
      <c r="BZ418" s="326"/>
      <c r="CA418" s="326"/>
      <c r="CB418" s="326"/>
      <c r="CC418" s="326"/>
      <c r="CD418" s="326"/>
      <c r="CE418" s="326"/>
      <c r="CF418" s="326"/>
      <c r="CG418" s="326"/>
      <c r="CH418" s="326"/>
      <c r="CI418" s="326"/>
      <c r="CJ418" s="326"/>
      <c r="CK418" s="326"/>
      <c r="CL418" s="326"/>
      <c r="CM418" s="326"/>
      <c r="CN418" s="326"/>
      <c r="CO418" s="326"/>
      <c r="CP418" s="326"/>
      <c r="CQ418" s="326"/>
      <c r="CR418" s="326"/>
      <c r="CS418" s="326"/>
    </row>
    <row r="419" spans="2:97" s="289" customFormat="1" ht="51" customHeight="1">
      <c r="B419" s="314"/>
      <c r="C419" s="344"/>
      <c r="D419" s="290"/>
      <c r="E419" s="291"/>
      <c r="F419" s="322"/>
      <c r="G419" s="344"/>
      <c r="H419" s="292"/>
      <c r="I419" s="293"/>
      <c r="J419" s="326"/>
      <c r="K419" s="326"/>
      <c r="L419" s="326"/>
      <c r="M419" s="326"/>
      <c r="N419" s="326"/>
      <c r="O419" s="326"/>
      <c r="P419" s="326"/>
      <c r="Q419" s="326"/>
      <c r="R419" s="326"/>
      <c r="S419" s="326"/>
      <c r="T419" s="326"/>
      <c r="U419" s="326"/>
      <c r="V419" s="326"/>
      <c r="W419" s="326"/>
      <c r="X419" s="326"/>
      <c r="Y419" s="326"/>
      <c r="Z419" s="326"/>
      <c r="AA419" s="326"/>
      <c r="AB419" s="326"/>
      <c r="AC419" s="326"/>
      <c r="AD419" s="326"/>
      <c r="AE419" s="326"/>
      <c r="AF419" s="326"/>
      <c r="AG419" s="326"/>
      <c r="AH419" s="326"/>
      <c r="AI419" s="326"/>
      <c r="AJ419" s="326"/>
      <c r="AK419" s="326"/>
      <c r="AL419" s="326"/>
      <c r="AM419" s="326"/>
      <c r="AN419" s="326"/>
      <c r="AO419" s="326"/>
      <c r="AP419" s="326"/>
      <c r="AQ419" s="326"/>
      <c r="AR419" s="326"/>
      <c r="AS419" s="326"/>
      <c r="AT419" s="326"/>
      <c r="AU419" s="326"/>
      <c r="AV419" s="326"/>
      <c r="AW419" s="326"/>
      <c r="AX419" s="326"/>
      <c r="AY419" s="326"/>
      <c r="AZ419" s="326"/>
      <c r="BA419" s="326"/>
      <c r="BB419" s="326"/>
      <c r="BC419" s="326"/>
      <c r="BD419" s="326"/>
      <c r="BE419" s="326"/>
      <c r="BF419" s="326"/>
      <c r="BG419" s="326"/>
      <c r="BH419" s="326"/>
      <c r="BI419" s="326"/>
      <c r="BJ419" s="326"/>
      <c r="BK419" s="326"/>
      <c r="BL419" s="326"/>
      <c r="BM419" s="326"/>
      <c r="BN419" s="326"/>
      <c r="BO419" s="326"/>
      <c r="BP419" s="326"/>
      <c r="BQ419" s="326"/>
      <c r="BR419" s="326"/>
      <c r="BS419" s="326"/>
      <c r="BT419" s="326"/>
      <c r="BU419" s="326"/>
      <c r="BV419" s="326"/>
      <c r="BW419" s="326"/>
      <c r="BX419" s="326"/>
      <c r="BY419" s="326"/>
      <c r="BZ419" s="326"/>
      <c r="CA419" s="326"/>
      <c r="CB419" s="326"/>
      <c r="CC419" s="326"/>
      <c r="CD419" s="326"/>
      <c r="CE419" s="326"/>
      <c r="CF419" s="326"/>
      <c r="CG419" s="326"/>
      <c r="CH419" s="326"/>
      <c r="CI419" s="326"/>
      <c r="CJ419" s="326"/>
      <c r="CK419" s="326"/>
      <c r="CL419" s="326"/>
      <c r="CM419" s="326"/>
      <c r="CN419" s="326"/>
      <c r="CO419" s="326"/>
      <c r="CP419" s="326"/>
      <c r="CQ419" s="326"/>
      <c r="CR419" s="326"/>
      <c r="CS419" s="326"/>
    </row>
    <row r="420" spans="2:97" s="289" customFormat="1" ht="51" customHeight="1">
      <c r="B420" s="314"/>
      <c r="C420" s="344"/>
      <c r="D420" s="290"/>
      <c r="E420" s="291"/>
      <c r="F420" s="322"/>
      <c r="G420" s="344"/>
      <c r="H420" s="292"/>
      <c r="I420" s="293"/>
      <c r="J420" s="326"/>
      <c r="K420" s="326"/>
      <c r="L420" s="326"/>
      <c r="M420" s="326"/>
      <c r="N420" s="326"/>
      <c r="O420" s="326"/>
      <c r="P420" s="326"/>
      <c r="Q420" s="326"/>
      <c r="R420" s="326"/>
      <c r="S420" s="326"/>
      <c r="T420" s="326"/>
      <c r="U420" s="326"/>
      <c r="V420" s="326"/>
      <c r="W420" s="326"/>
      <c r="X420" s="326"/>
      <c r="Y420" s="326"/>
      <c r="Z420" s="326"/>
      <c r="AA420" s="326"/>
      <c r="AB420" s="326"/>
      <c r="AC420" s="326"/>
      <c r="AD420" s="326"/>
      <c r="AE420" s="326"/>
      <c r="AF420" s="326"/>
      <c r="AG420" s="326"/>
      <c r="AH420" s="326"/>
      <c r="AI420" s="326"/>
      <c r="AJ420" s="326"/>
      <c r="AK420" s="326"/>
      <c r="AL420" s="326"/>
      <c r="AM420" s="326"/>
      <c r="AN420" s="326"/>
      <c r="AO420" s="326"/>
      <c r="AP420" s="326"/>
      <c r="AQ420" s="326"/>
      <c r="AR420" s="326"/>
      <c r="AS420" s="326"/>
      <c r="AT420" s="326"/>
      <c r="AU420" s="326"/>
      <c r="AV420" s="326"/>
      <c r="AW420" s="326"/>
      <c r="AX420" s="326"/>
      <c r="AY420" s="326"/>
      <c r="AZ420" s="326"/>
      <c r="BA420" s="326"/>
      <c r="BB420" s="326"/>
      <c r="BC420" s="326"/>
      <c r="BD420" s="326"/>
      <c r="BE420" s="326"/>
      <c r="BF420" s="326"/>
      <c r="BG420" s="326"/>
      <c r="BH420" s="326"/>
      <c r="BI420" s="326"/>
      <c r="BJ420" s="326"/>
      <c r="BK420" s="326"/>
      <c r="BL420" s="326"/>
      <c r="BM420" s="326"/>
      <c r="BN420" s="326"/>
      <c r="BO420" s="326"/>
      <c r="BP420" s="326"/>
      <c r="BQ420" s="326"/>
      <c r="BR420" s="326"/>
      <c r="BS420" s="326"/>
      <c r="BT420" s="326"/>
      <c r="BU420" s="326"/>
      <c r="BV420" s="326"/>
      <c r="BW420" s="326"/>
      <c r="BX420" s="326"/>
      <c r="BY420" s="326"/>
      <c r="BZ420" s="326"/>
      <c r="CA420" s="326"/>
      <c r="CB420" s="326"/>
      <c r="CC420" s="326"/>
      <c r="CD420" s="326"/>
      <c r="CE420" s="326"/>
      <c r="CF420" s="326"/>
      <c r="CG420" s="326"/>
      <c r="CH420" s="326"/>
      <c r="CI420" s="326"/>
      <c r="CJ420" s="326"/>
      <c r="CK420" s="326"/>
      <c r="CL420" s="326"/>
      <c r="CM420" s="326"/>
      <c r="CN420" s="326"/>
      <c r="CO420" s="326"/>
      <c r="CP420" s="326"/>
      <c r="CQ420" s="326"/>
      <c r="CR420" s="326"/>
      <c r="CS420" s="326"/>
    </row>
    <row r="421" spans="2:97" s="289" customFormat="1" ht="51" customHeight="1">
      <c r="B421" s="314"/>
      <c r="C421" s="344"/>
      <c r="D421" s="290"/>
      <c r="E421" s="291"/>
      <c r="F421" s="322"/>
      <c r="G421" s="344"/>
      <c r="H421" s="292"/>
      <c r="I421" s="293"/>
      <c r="J421" s="326"/>
      <c r="K421" s="326"/>
      <c r="L421" s="326"/>
      <c r="M421" s="326"/>
      <c r="N421" s="326"/>
      <c r="O421" s="326"/>
      <c r="P421" s="326"/>
      <c r="Q421" s="326"/>
      <c r="R421" s="326"/>
      <c r="S421" s="326"/>
      <c r="T421" s="326"/>
      <c r="U421" s="326"/>
      <c r="V421" s="326"/>
      <c r="W421" s="326"/>
      <c r="X421" s="326"/>
      <c r="Y421" s="326"/>
      <c r="Z421" s="326"/>
      <c r="AA421" s="326"/>
      <c r="AB421" s="326"/>
      <c r="AC421" s="326"/>
      <c r="AD421" s="326"/>
      <c r="AE421" s="326"/>
      <c r="AF421" s="326"/>
      <c r="AG421" s="326"/>
      <c r="AH421" s="326"/>
      <c r="AI421" s="326"/>
      <c r="AJ421" s="326"/>
      <c r="AK421" s="326"/>
      <c r="AL421" s="326"/>
      <c r="AM421" s="326"/>
      <c r="AN421" s="326"/>
      <c r="AO421" s="326"/>
      <c r="AP421" s="326"/>
      <c r="AQ421" s="326"/>
      <c r="AR421" s="326"/>
      <c r="AS421" s="326"/>
      <c r="AT421" s="326"/>
      <c r="AU421" s="326"/>
      <c r="AV421" s="326"/>
      <c r="AW421" s="326"/>
      <c r="AX421" s="326"/>
      <c r="AY421" s="326"/>
      <c r="AZ421" s="326"/>
      <c r="BA421" s="326"/>
      <c r="BB421" s="326"/>
      <c r="BC421" s="326"/>
      <c r="BD421" s="326"/>
      <c r="BE421" s="326"/>
      <c r="BF421" s="326"/>
      <c r="BG421" s="326"/>
      <c r="BH421" s="326"/>
      <c r="BI421" s="326"/>
      <c r="BJ421" s="326"/>
      <c r="BK421" s="326"/>
      <c r="BL421" s="326"/>
      <c r="BM421" s="326"/>
      <c r="BN421" s="326"/>
      <c r="BO421" s="326"/>
      <c r="BP421" s="326"/>
      <c r="BQ421" s="326"/>
      <c r="BR421" s="326"/>
      <c r="BS421" s="326"/>
      <c r="BT421" s="326"/>
      <c r="BU421" s="326"/>
      <c r="BV421" s="326"/>
      <c r="BW421" s="326"/>
      <c r="BX421" s="326"/>
      <c r="BY421" s="326"/>
      <c r="BZ421" s="326"/>
      <c r="CA421" s="326"/>
      <c r="CB421" s="326"/>
      <c r="CC421" s="326"/>
      <c r="CD421" s="326"/>
      <c r="CE421" s="326"/>
      <c r="CF421" s="326"/>
      <c r="CG421" s="326"/>
      <c r="CH421" s="326"/>
      <c r="CI421" s="326"/>
      <c r="CJ421" s="326"/>
      <c r="CK421" s="326"/>
      <c r="CL421" s="326"/>
      <c r="CM421" s="326"/>
      <c r="CN421" s="326"/>
      <c r="CO421" s="326"/>
      <c r="CP421" s="326"/>
      <c r="CQ421" s="326"/>
      <c r="CR421" s="326"/>
      <c r="CS421" s="326"/>
    </row>
    <row r="422" spans="2:97" s="289" customFormat="1" ht="51" customHeight="1">
      <c r="B422" s="314"/>
      <c r="C422" s="344"/>
      <c r="D422" s="290"/>
      <c r="E422" s="291"/>
      <c r="F422" s="322"/>
      <c r="G422" s="344"/>
      <c r="H422" s="292"/>
      <c r="I422" s="293"/>
      <c r="J422" s="326"/>
      <c r="K422" s="326"/>
      <c r="L422" s="326"/>
      <c r="M422" s="326"/>
      <c r="N422" s="326"/>
      <c r="O422" s="326"/>
      <c r="P422" s="326"/>
      <c r="Q422" s="326"/>
      <c r="R422" s="326"/>
      <c r="S422" s="326"/>
      <c r="T422" s="326"/>
      <c r="U422" s="326"/>
      <c r="V422" s="326"/>
      <c r="W422" s="326"/>
      <c r="X422" s="326"/>
      <c r="Y422" s="326"/>
      <c r="Z422" s="326"/>
      <c r="AA422" s="326"/>
      <c r="AB422" s="326"/>
      <c r="AC422" s="326"/>
      <c r="AD422" s="326"/>
      <c r="AE422" s="326"/>
      <c r="AF422" s="326"/>
      <c r="AG422" s="326"/>
      <c r="AH422" s="326"/>
      <c r="AI422" s="326"/>
      <c r="AJ422" s="326"/>
      <c r="AK422" s="326"/>
      <c r="AL422" s="326"/>
      <c r="AM422" s="326"/>
      <c r="AN422" s="326"/>
      <c r="AO422" s="326"/>
      <c r="AP422" s="326"/>
      <c r="AQ422" s="326"/>
      <c r="AR422" s="326"/>
      <c r="AS422" s="326"/>
      <c r="AT422" s="326"/>
      <c r="AU422" s="326"/>
      <c r="AV422" s="326"/>
      <c r="AW422" s="326"/>
      <c r="AX422" s="326"/>
      <c r="AY422" s="326"/>
      <c r="AZ422" s="326"/>
      <c r="BA422" s="326"/>
      <c r="BB422" s="326"/>
      <c r="BC422" s="326"/>
      <c r="BD422" s="326"/>
      <c r="BE422" s="326"/>
      <c r="BF422" s="326"/>
      <c r="BG422" s="326"/>
      <c r="BH422" s="326"/>
      <c r="BI422" s="326"/>
      <c r="BJ422" s="326"/>
      <c r="BK422" s="326"/>
      <c r="BL422" s="326"/>
      <c r="BM422" s="326"/>
      <c r="BN422" s="326"/>
      <c r="BO422" s="326"/>
      <c r="BP422" s="326"/>
      <c r="BQ422" s="326"/>
      <c r="BR422" s="326"/>
      <c r="BS422" s="326"/>
      <c r="BT422" s="326"/>
      <c r="BU422" s="326"/>
      <c r="BV422" s="326"/>
      <c r="BW422" s="326"/>
      <c r="BX422" s="326"/>
      <c r="BY422" s="326"/>
      <c r="BZ422" s="326"/>
      <c r="CA422" s="326"/>
      <c r="CB422" s="326"/>
      <c r="CC422" s="326"/>
      <c r="CD422" s="326"/>
      <c r="CE422" s="326"/>
      <c r="CF422" s="326"/>
      <c r="CG422" s="326"/>
      <c r="CH422" s="326"/>
      <c r="CI422" s="326"/>
      <c r="CJ422" s="326"/>
      <c r="CK422" s="326"/>
      <c r="CL422" s="326"/>
      <c r="CM422" s="326"/>
      <c r="CN422" s="326"/>
      <c r="CO422" s="326"/>
      <c r="CP422" s="326"/>
      <c r="CQ422" s="326"/>
      <c r="CR422" s="326"/>
      <c r="CS422" s="326"/>
    </row>
    <row r="423" spans="2:97" s="289" customFormat="1" ht="51" customHeight="1">
      <c r="B423" s="314"/>
      <c r="C423" s="344"/>
      <c r="D423" s="290"/>
      <c r="E423" s="291"/>
      <c r="F423" s="322"/>
      <c r="G423" s="344"/>
      <c r="H423" s="292"/>
      <c r="I423" s="293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326"/>
      <c r="Y423" s="326"/>
      <c r="Z423" s="326"/>
      <c r="AA423" s="326"/>
      <c r="AB423" s="326"/>
      <c r="AC423" s="326"/>
      <c r="AD423" s="326"/>
      <c r="AE423" s="326"/>
      <c r="AF423" s="326"/>
      <c r="AG423" s="326"/>
      <c r="AH423" s="326"/>
      <c r="AI423" s="326"/>
      <c r="AJ423" s="326"/>
      <c r="AK423" s="326"/>
      <c r="AL423" s="326"/>
      <c r="AM423" s="326"/>
      <c r="AN423" s="326"/>
      <c r="AO423" s="326"/>
      <c r="AP423" s="326"/>
      <c r="AQ423" s="326"/>
      <c r="AR423" s="326"/>
      <c r="AS423" s="326"/>
      <c r="AT423" s="326"/>
      <c r="AU423" s="326"/>
      <c r="AV423" s="326"/>
      <c r="AW423" s="326"/>
      <c r="AX423" s="326"/>
      <c r="AY423" s="326"/>
      <c r="AZ423" s="326"/>
      <c r="BA423" s="326"/>
      <c r="BB423" s="326"/>
      <c r="BC423" s="326"/>
      <c r="BD423" s="326"/>
      <c r="BE423" s="326"/>
      <c r="BF423" s="326"/>
      <c r="BG423" s="326"/>
      <c r="BH423" s="326"/>
      <c r="BI423" s="326"/>
      <c r="BJ423" s="326"/>
      <c r="BK423" s="326"/>
      <c r="BL423" s="326"/>
      <c r="BM423" s="326"/>
      <c r="BN423" s="326"/>
      <c r="BO423" s="326"/>
      <c r="BP423" s="326"/>
      <c r="BQ423" s="326"/>
      <c r="BR423" s="326"/>
      <c r="BS423" s="326"/>
      <c r="BT423" s="326"/>
      <c r="BU423" s="326"/>
      <c r="BV423" s="326"/>
      <c r="BW423" s="326"/>
      <c r="BX423" s="326"/>
      <c r="BY423" s="326"/>
      <c r="BZ423" s="326"/>
      <c r="CA423" s="326"/>
      <c r="CB423" s="326"/>
      <c r="CC423" s="326"/>
      <c r="CD423" s="326"/>
      <c r="CE423" s="326"/>
      <c r="CF423" s="326"/>
      <c r="CG423" s="326"/>
      <c r="CH423" s="326"/>
      <c r="CI423" s="326"/>
      <c r="CJ423" s="326"/>
      <c r="CK423" s="326"/>
      <c r="CL423" s="326"/>
      <c r="CM423" s="326"/>
      <c r="CN423" s="326"/>
      <c r="CO423" s="326"/>
      <c r="CP423" s="326"/>
      <c r="CQ423" s="326"/>
      <c r="CR423" s="326"/>
      <c r="CS423" s="326"/>
    </row>
    <row r="424" spans="2:97" s="289" customFormat="1" ht="51" customHeight="1">
      <c r="B424" s="314"/>
      <c r="C424" s="344"/>
      <c r="D424" s="290"/>
      <c r="E424" s="291"/>
      <c r="F424" s="322"/>
      <c r="G424" s="344"/>
      <c r="H424" s="292"/>
      <c r="I424" s="293"/>
      <c r="J424" s="326"/>
      <c r="K424" s="326"/>
      <c r="L424" s="326"/>
      <c r="M424" s="326"/>
      <c r="N424" s="326"/>
      <c r="O424" s="326"/>
      <c r="P424" s="326"/>
      <c r="Q424" s="326"/>
      <c r="R424" s="326"/>
      <c r="S424" s="326"/>
      <c r="T424" s="326"/>
      <c r="U424" s="326"/>
      <c r="V424" s="326"/>
      <c r="W424" s="326"/>
      <c r="X424" s="326"/>
      <c r="Y424" s="326"/>
      <c r="Z424" s="326"/>
      <c r="AA424" s="326"/>
      <c r="AB424" s="326"/>
      <c r="AC424" s="326"/>
      <c r="AD424" s="326"/>
      <c r="AE424" s="326"/>
      <c r="AF424" s="326"/>
      <c r="AG424" s="326"/>
      <c r="AH424" s="326"/>
      <c r="AI424" s="326"/>
      <c r="AJ424" s="326"/>
      <c r="AK424" s="326"/>
      <c r="AL424" s="326"/>
      <c r="AM424" s="326"/>
      <c r="AN424" s="326"/>
      <c r="AO424" s="326"/>
      <c r="AP424" s="326"/>
      <c r="AQ424" s="326"/>
      <c r="AR424" s="326"/>
      <c r="AS424" s="326"/>
      <c r="AT424" s="326"/>
      <c r="AU424" s="326"/>
      <c r="AV424" s="326"/>
      <c r="AW424" s="326"/>
      <c r="AX424" s="326"/>
      <c r="AY424" s="326"/>
      <c r="AZ424" s="326"/>
      <c r="BA424" s="326"/>
      <c r="BB424" s="326"/>
      <c r="BC424" s="326"/>
      <c r="BD424" s="326"/>
      <c r="BE424" s="326"/>
      <c r="BF424" s="326"/>
      <c r="BG424" s="326"/>
      <c r="BH424" s="326"/>
      <c r="BI424" s="326"/>
      <c r="BJ424" s="326"/>
      <c r="BK424" s="326"/>
      <c r="BL424" s="326"/>
      <c r="BM424" s="326"/>
      <c r="BN424" s="326"/>
      <c r="BO424" s="326"/>
      <c r="BP424" s="326"/>
      <c r="BQ424" s="326"/>
      <c r="BR424" s="326"/>
      <c r="BS424" s="326"/>
      <c r="BT424" s="326"/>
      <c r="BU424" s="326"/>
      <c r="BV424" s="326"/>
      <c r="BW424" s="326"/>
      <c r="BX424" s="326"/>
      <c r="BY424" s="326"/>
      <c r="BZ424" s="326"/>
      <c r="CA424" s="326"/>
      <c r="CB424" s="326"/>
      <c r="CC424" s="326"/>
      <c r="CD424" s="326"/>
      <c r="CE424" s="326"/>
      <c r="CF424" s="326"/>
      <c r="CG424" s="326"/>
      <c r="CH424" s="326"/>
      <c r="CI424" s="326"/>
      <c r="CJ424" s="326"/>
      <c r="CK424" s="326"/>
      <c r="CL424" s="326"/>
      <c r="CM424" s="326"/>
      <c r="CN424" s="326"/>
      <c r="CO424" s="326"/>
      <c r="CP424" s="326"/>
      <c r="CQ424" s="326"/>
      <c r="CR424" s="326"/>
      <c r="CS424" s="326"/>
    </row>
    <row r="425" spans="2:97" s="289" customFormat="1" ht="51" customHeight="1">
      <c r="B425" s="314"/>
      <c r="C425" s="344"/>
      <c r="D425" s="290"/>
      <c r="E425" s="291"/>
      <c r="F425" s="322"/>
      <c r="G425" s="344"/>
      <c r="H425" s="292"/>
      <c r="I425" s="293"/>
      <c r="J425" s="326"/>
      <c r="K425" s="326"/>
      <c r="L425" s="326"/>
      <c r="M425" s="326"/>
      <c r="N425" s="326"/>
      <c r="O425" s="326"/>
      <c r="P425" s="326"/>
      <c r="Q425" s="326"/>
      <c r="R425" s="326"/>
      <c r="S425" s="326"/>
      <c r="T425" s="326"/>
      <c r="U425" s="326"/>
      <c r="V425" s="326"/>
      <c r="W425" s="326"/>
      <c r="X425" s="326"/>
      <c r="Y425" s="326"/>
      <c r="Z425" s="326"/>
      <c r="AA425" s="326"/>
      <c r="AB425" s="326"/>
      <c r="AC425" s="326"/>
      <c r="AD425" s="326"/>
      <c r="AE425" s="326"/>
      <c r="AF425" s="326"/>
      <c r="AG425" s="326"/>
      <c r="AH425" s="326"/>
      <c r="AI425" s="326"/>
      <c r="AJ425" s="326"/>
      <c r="AK425" s="326"/>
      <c r="AL425" s="326"/>
      <c r="AM425" s="326"/>
      <c r="AN425" s="326"/>
      <c r="AO425" s="326"/>
      <c r="AP425" s="326"/>
      <c r="AQ425" s="326"/>
      <c r="AR425" s="326"/>
      <c r="AS425" s="326"/>
      <c r="AT425" s="326"/>
      <c r="AU425" s="326"/>
      <c r="AV425" s="326"/>
      <c r="AW425" s="326"/>
      <c r="AX425" s="326"/>
      <c r="AY425" s="326"/>
      <c r="AZ425" s="326"/>
      <c r="BA425" s="326"/>
      <c r="BB425" s="326"/>
      <c r="BC425" s="326"/>
      <c r="BD425" s="326"/>
      <c r="BE425" s="326"/>
      <c r="BF425" s="326"/>
      <c r="BG425" s="326"/>
      <c r="BH425" s="326"/>
      <c r="BI425" s="326"/>
      <c r="BJ425" s="326"/>
      <c r="BK425" s="326"/>
      <c r="BL425" s="326"/>
      <c r="BM425" s="326"/>
      <c r="BN425" s="326"/>
      <c r="BO425" s="326"/>
      <c r="BP425" s="326"/>
      <c r="BQ425" s="326"/>
      <c r="BR425" s="326"/>
      <c r="BS425" s="326"/>
      <c r="BT425" s="326"/>
      <c r="BU425" s="326"/>
      <c r="BV425" s="326"/>
      <c r="BW425" s="326"/>
      <c r="BX425" s="326"/>
      <c r="BY425" s="326"/>
      <c r="BZ425" s="326"/>
      <c r="CA425" s="326"/>
      <c r="CB425" s="326"/>
      <c r="CC425" s="326"/>
      <c r="CD425" s="326"/>
      <c r="CE425" s="326"/>
      <c r="CF425" s="326"/>
      <c r="CG425" s="326"/>
      <c r="CH425" s="326"/>
      <c r="CI425" s="326"/>
      <c r="CJ425" s="326"/>
      <c r="CK425" s="326"/>
      <c r="CL425" s="326"/>
      <c r="CM425" s="326"/>
      <c r="CN425" s="326"/>
      <c r="CO425" s="326"/>
      <c r="CP425" s="326"/>
      <c r="CQ425" s="326"/>
      <c r="CR425" s="326"/>
      <c r="CS425" s="326"/>
    </row>
    <row r="426" spans="2:97" s="289" customFormat="1" ht="51" customHeight="1">
      <c r="B426" s="314"/>
      <c r="C426" s="344"/>
      <c r="D426" s="290"/>
      <c r="E426" s="291"/>
      <c r="F426" s="322"/>
      <c r="G426" s="344"/>
      <c r="H426" s="292"/>
      <c r="I426" s="293"/>
      <c r="J426" s="326"/>
      <c r="K426" s="326"/>
      <c r="L426" s="326"/>
      <c r="M426" s="326"/>
      <c r="N426" s="326"/>
      <c r="O426" s="326"/>
      <c r="P426" s="326"/>
      <c r="Q426" s="326"/>
      <c r="R426" s="326"/>
      <c r="S426" s="326"/>
      <c r="T426" s="326"/>
      <c r="U426" s="326"/>
      <c r="V426" s="326"/>
      <c r="W426" s="326"/>
      <c r="X426" s="326"/>
      <c r="Y426" s="326"/>
      <c r="Z426" s="326"/>
      <c r="AA426" s="326"/>
      <c r="AB426" s="326"/>
      <c r="AC426" s="326"/>
      <c r="AD426" s="326"/>
      <c r="AE426" s="326"/>
      <c r="AF426" s="326"/>
      <c r="AG426" s="326"/>
      <c r="AH426" s="326"/>
      <c r="AI426" s="326"/>
      <c r="AJ426" s="326"/>
      <c r="AK426" s="326"/>
      <c r="AL426" s="326"/>
      <c r="AM426" s="326"/>
      <c r="AN426" s="326"/>
      <c r="AO426" s="326"/>
      <c r="AP426" s="326"/>
      <c r="AQ426" s="326"/>
      <c r="AR426" s="326"/>
      <c r="AS426" s="326"/>
      <c r="AT426" s="326"/>
      <c r="AU426" s="326"/>
      <c r="AV426" s="326"/>
      <c r="AW426" s="326"/>
      <c r="AX426" s="326"/>
      <c r="AY426" s="326"/>
      <c r="AZ426" s="326"/>
      <c r="BA426" s="326"/>
      <c r="BB426" s="326"/>
      <c r="BC426" s="326"/>
      <c r="BD426" s="326"/>
      <c r="BE426" s="326"/>
      <c r="BF426" s="326"/>
      <c r="BG426" s="326"/>
      <c r="BH426" s="326"/>
      <c r="BI426" s="326"/>
      <c r="BJ426" s="326"/>
      <c r="BK426" s="326"/>
      <c r="BL426" s="326"/>
      <c r="BM426" s="326"/>
      <c r="BN426" s="326"/>
      <c r="BO426" s="326"/>
      <c r="BP426" s="326"/>
      <c r="BQ426" s="326"/>
      <c r="BR426" s="326"/>
      <c r="BS426" s="326"/>
      <c r="BT426" s="326"/>
      <c r="BU426" s="326"/>
      <c r="BV426" s="326"/>
      <c r="BW426" s="326"/>
      <c r="BX426" s="326"/>
      <c r="BY426" s="326"/>
      <c r="BZ426" s="326"/>
      <c r="CA426" s="326"/>
      <c r="CB426" s="326"/>
      <c r="CC426" s="326"/>
      <c r="CD426" s="326"/>
      <c r="CE426" s="326"/>
      <c r="CF426" s="326"/>
      <c r="CG426" s="326"/>
      <c r="CH426" s="326"/>
      <c r="CI426" s="326"/>
      <c r="CJ426" s="326"/>
      <c r="CK426" s="326"/>
      <c r="CL426" s="326"/>
      <c r="CM426" s="326"/>
      <c r="CN426" s="326"/>
      <c r="CO426" s="326"/>
      <c r="CP426" s="326"/>
      <c r="CQ426" s="326"/>
      <c r="CR426" s="326"/>
      <c r="CS426" s="326"/>
    </row>
    <row r="427" spans="2:97" s="289" customFormat="1" ht="51" customHeight="1">
      <c r="B427" s="314"/>
      <c r="C427" s="344"/>
      <c r="D427" s="290"/>
      <c r="E427" s="291"/>
      <c r="F427" s="322"/>
      <c r="G427" s="344"/>
      <c r="H427" s="292"/>
      <c r="I427" s="293"/>
      <c r="J427" s="326"/>
      <c r="K427" s="326"/>
      <c r="L427" s="326"/>
      <c r="M427" s="326"/>
      <c r="N427" s="326"/>
      <c r="O427" s="326"/>
      <c r="P427" s="326"/>
      <c r="Q427" s="326"/>
      <c r="R427" s="326"/>
      <c r="S427" s="326"/>
      <c r="T427" s="326"/>
      <c r="U427" s="326"/>
      <c r="V427" s="326"/>
      <c r="W427" s="326"/>
      <c r="X427" s="326"/>
      <c r="Y427" s="326"/>
      <c r="Z427" s="326"/>
      <c r="AA427" s="326"/>
      <c r="AB427" s="326"/>
      <c r="AC427" s="326"/>
      <c r="AD427" s="326"/>
      <c r="AE427" s="326"/>
      <c r="AF427" s="326"/>
      <c r="AG427" s="326"/>
      <c r="AH427" s="326"/>
      <c r="AI427" s="326"/>
      <c r="AJ427" s="326"/>
      <c r="AK427" s="326"/>
      <c r="AL427" s="326"/>
      <c r="AM427" s="326"/>
      <c r="AN427" s="326"/>
      <c r="AO427" s="326"/>
      <c r="AP427" s="326"/>
      <c r="AQ427" s="326"/>
      <c r="AR427" s="326"/>
      <c r="AS427" s="326"/>
      <c r="AT427" s="326"/>
      <c r="AU427" s="326"/>
      <c r="AV427" s="326"/>
      <c r="AW427" s="326"/>
      <c r="AX427" s="326"/>
      <c r="AY427" s="326"/>
      <c r="AZ427" s="326"/>
      <c r="BA427" s="326"/>
      <c r="BB427" s="326"/>
      <c r="BC427" s="326"/>
      <c r="BD427" s="326"/>
      <c r="BE427" s="326"/>
      <c r="BF427" s="326"/>
      <c r="BG427" s="326"/>
      <c r="BH427" s="326"/>
      <c r="BI427" s="326"/>
      <c r="BJ427" s="326"/>
      <c r="BK427" s="326"/>
      <c r="BL427" s="326"/>
      <c r="BM427" s="326"/>
      <c r="BN427" s="326"/>
      <c r="BO427" s="326"/>
      <c r="BP427" s="326"/>
      <c r="BQ427" s="326"/>
      <c r="BR427" s="326"/>
      <c r="BS427" s="326"/>
      <c r="BT427" s="326"/>
      <c r="BU427" s="326"/>
      <c r="BV427" s="326"/>
      <c r="BW427" s="326"/>
      <c r="BX427" s="326"/>
      <c r="BY427" s="326"/>
      <c r="BZ427" s="326"/>
      <c r="CA427" s="326"/>
      <c r="CB427" s="326"/>
      <c r="CC427" s="326"/>
      <c r="CD427" s="326"/>
      <c r="CE427" s="326"/>
      <c r="CF427" s="326"/>
      <c r="CG427" s="326"/>
      <c r="CH427" s="326"/>
      <c r="CI427" s="326"/>
      <c r="CJ427" s="326"/>
      <c r="CK427" s="326"/>
      <c r="CL427" s="326"/>
      <c r="CM427" s="326"/>
      <c r="CN427" s="326"/>
      <c r="CO427" s="326"/>
      <c r="CP427" s="326"/>
      <c r="CQ427" s="326"/>
      <c r="CR427" s="326"/>
      <c r="CS427" s="326"/>
    </row>
    <row r="428" spans="2:97" s="289" customFormat="1" ht="51" customHeight="1">
      <c r="B428" s="314"/>
      <c r="C428" s="344"/>
      <c r="D428" s="290"/>
      <c r="E428" s="291"/>
      <c r="F428" s="322"/>
      <c r="G428" s="344"/>
      <c r="H428" s="292"/>
      <c r="I428" s="293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326"/>
      <c r="Z428" s="326"/>
      <c r="AA428" s="326"/>
      <c r="AB428" s="326"/>
      <c r="AC428" s="326"/>
      <c r="AD428" s="326"/>
      <c r="AE428" s="326"/>
      <c r="AF428" s="326"/>
      <c r="AG428" s="326"/>
      <c r="AH428" s="326"/>
      <c r="AI428" s="326"/>
      <c r="AJ428" s="326"/>
      <c r="AK428" s="326"/>
      <c r="AL428" s="326"/>
      <c r="AM428" s="326"/>
      <c r="AN428" s="326"/>
      <c r="AO428" s="326"/>
      <c r="AP428" s="326"/>
      <c r="AQ428" s="326"/>
      <c r="AR428" s="326"/>
      <c r="AS428" s="326"/>
      <c r="AT428" s="326"/>
      <c r="AU428" s="326"/>
      <c r="AV428" s="326"/>
      <c r="AW428" s="326"/>
      <c r="AX428" s="326"/>
      <c r="AY428" s="326"/>
      <c r="AZ428" s="326"/>
      <c r="BA428" s="326"/>
      <c r="BB428" s="326"/>
      <c r="BC428" s="326"/>
      <c r="BD428" s="326"/>
      <c r="BE428" s="326"/>
      <c r="BF428" s="326"/>
      <c r="BG428" s="326"/>
      <c r="BH428" s="326"/>
      <c r="BI428" s="326"/>
      <c r="BJ428" s="326"/>
      <c r="BK428" s="326"/>
      <c r="BL428" s="326"/>
      <c r="BM428" s="326"/>
      <c r="BN428" s="326"/>
      <c r="BO428" s="326"/>
      <c r="BP428" s="326"/>
      <c r="BQ428" s="326"/>
      <c r="BR428" s="326"/>
      <c r="BS428" s="326"/>
      <c r="BT428" s="326"/>
      <c r="BU428" s="326"/>
      <c r="BV428" s="326"/>
      <c r="BW428" s="326"/>
      <c r="BX428" s="326"/>
      <c r="BY428" s="326"/>
      <c r="BZ428" s="326"/>
      <c r="CA428" s="326"/>
      <c r="CB428" s="326"/>
      <c r="CC428" s="326"/>
      <c r="CD428" s="326"/>
      <c r="CE428" s="326"/>
      <c r="CF428" s="326"/>
      <c r="CG428" s="326"/>
      <c r="CH428" s="326"/>
      <c r="CI428" s="326"/>
      <c r="CJ428" s="326"/>
      <c r="CK428" s="326"/>
      <c r="CL428" s="326"/>
      <c r="CM428" s="326"/>
      <c r="CN428" s="326"/>
      <c r="CO428" s="326"/>
      <c r="CP428" s="326"/>
      <c r="CQ428" s="326"/>
      <c r="CR428" s="326"/>
      <c r="CS428" s="326"/>
    </row>
    <row r="429" spans="2:97" s="289" customFormat="1" ht="51" customHeight="1">
      <c r="B429" s="314"/>
      <c r="C429" s="344"/>
      <c r="D429" s="290"/>
      <c r="E429" s="291"/>
      <c r="F429" s="322"/>
      <c r="G429" s="344"/>
      <c r="H429" s="292"/>
      <c r="I429" s="293"/>
      <c r="J429" s="326"/>
      <c r="K429" s="326"/>
      <c r="L429" s="326"/>
      <c r="M429" s="326"/>
      <c r="N429" s="326"/>
      <c r="O429" s="326"/>
      <c r="P429" s="326"/>
      <c r="Q429" s="326"/>
      <c r="R429" s="326"/>
      <c r="S429" s="326"/>
      <c r="T429" s="326"/>
      <c r="U429" s="326"/>
      <c r="V429" s="326"/>
      <c r="W429" s="326"/>
      <c r="X429" s="326"/>
      <c r="Y429" s="326"/>
      <c r="Z429" s="326"/>
      <c r="AA429" s="326"/>
      <c r="AB429" s="326"/>
      <c r="AC429" s="326"/>
      <c r="AD429" s="326"/>
      <c r="AE429" s="326"/>
      <c r="AF429" s="326"/>
      <c r="AG429" s="326"/>
      <c r="AH429" s="326"/>
      <c r="AI429" s="326"/>
      <c r="AJ429" s="326"/>
      <c r="AK429" s="326"/>
      <c r="AL429" s="326"/>
      <c r="AM429" s="326"/>
      <c r="AN429" s="326"/>
      <c r="AO429" s="326"/>
      <c r="AP429" s="326"/>
      <c r="AQ429" s="326"/>
      <c r="AR429" s="326"/>
      <c r="AS429" s="326"/>
      <c r="AT429" s="326"/>
      <c r="AU429" s="326"/>
      <c r="AV429" s="326"/>
      <c r="AW429" s="326"/>
      <c r="AX429" s="326"/>
      <c r="AY429" s="326"/>
      <c r="AZ429" s="326"/>
      <c r="BA429" s="326"/>
      <c r="BB429" s="326"/>
      <c r="BC429" s="326"/>
      <c r="BD429" s="326"/>
      <c r="BE429" s="326"/>
      <c r="BF429" s="326"/>
      <c r="BG429" s="326"/>
      <c r="BH429" s="326"/>
      <c r="BI429" s="326"/>
      <c r="BJ429" s="326"/>
      <c r="BK429" s="326"/>
      <c r="BL429" s="326"/>
      <c r="BM429" s="326"/>
      <c r="BN429" s="326"/>
      <c r="BO429" s="326"/>
      <c r="BP429" s="326"/>
      <c r="BQ429" s="326"/>
      <c r="BR429" s="326"/>
      <c r="BS429" s="326"/>
      <c r="BT429" s="326"/>
      <c r="BU429" s="326"/>
      <c r="BV429" s="326"/>
      <c r="BW429" s="326"/>
      <c r="BX429" s="326"/>
      <c r="BY429" s="326"/>
      <c r="BZ429" s="326"/>
      <c r="CA429" s="326"/>
      <c r="CB429" s="326"/>
      <c r="CC429" s="326"/>
      <c r="CD429" s="326"/>
      <c r="CE429" s="326"/>
      <c r="CF429" s="326"/>
      <c r="CG429" s="326"/>
      <c r="CH429" s="326"/>
      <c r="CI429" s="326"/>
      <c r="CJ429" s="326"/>
      <c r="CK429" s="326"/>
      <c r="CL429" s="326"/>
      <c r="CM429" s="326"/>
      <c r="CN429" s="326"/>
      <c r="CO429" s="326"/>
      <c r="CP429" s="326"/>
      <c r="CQ429" s="326"/>
      <c r="CR429" s="326"/>
      <c r="CS429" s="326"/>
    </row>
    <row r="430" spans="2:97" s="289" customFormat="1" ht="51" customHeight="1">
      <c r="B430" s="314"/>
      <c r="C430" s="344"/>
      <c r="D430" s="290"/>
      <c r="E430" s="291"/>
      <c r="F430" s="322"/>
      <c r="G430" s="344"/>
      <c r="H430" s="292"/>
      <c r="I430" s="293"/>
      <c r="J430" s="326"/>
      <c r="K430" s="326"/>
      <c r="L430" s="326"/>
      <c r="M430" s="326"/>
      <c r="N430" s="326"/>
      <c r="O430" s="326"/>
      <c r="P430" s="326"/>
      <c r="Q430" s="326"/>
      <c r="R430" s="326"/>
      <c r="S430" s="326"/>
      <c r="T430" s="326"/>
      <c r="U430" s="326"/>
      <c r="V430" s="326"/>
      <c r="W430" s="326"/>
      <c r="X430" s="326"/>
      <c r="Y430" s="326"/>
      <c r="Z430" s="326"/>
      <c r="AA430" s="326"/>
      <c r="AB430" s="326"/>
      <c r="AC430" s="326"/>
      <c r="AD430" s="326"/>
      <c r="AE430" s="326"/>
      <c r="AF430" s="326"/>
      <c r="AG430" s="326"/>
      <c r="AH430" s="326"/>
      <c r="AI430" s="326"/>
      <c r="AJ430" s="326"/>
      <c r="AK430" s="326"/>
      <c r="AL430" s="326"/>
      <c r="AM430" s="326"/>
      <c r="AN430" s="326"/>
      <c r="AO430" s="326"/>
      <c r="AP430" s="326"/>
      <c r="AQ430" s="326"/>
      <c r="AR430" s="326"/>
      <c r="AS430" s="326"/>
      <c r="AT430" s="326"/>
      <c r="AU430" s="326"/>
      <c r="AV430" s="326"/>
      <c r="AW430" s="326"/>
      <c r="AX430" s="326"/>
      <c r="AY430" s="326"/>
      <c r="AZ430" s="326"/>
      <c r="BA430" s="326"/>
      <c r="BB430" s="326"/>
      <c r="BC430" s="326"/>
      <c r="BD430" s="326"/>
      <c r="BE430" s="326"/>
      <c r="BF430" s="326"/>
      <c r="BG430" s="326"/>
      <c r="BH430" s="326"/>
      <c r="BI430" s="326"/>
      <c r="BJ430" s="326"/>
      <c r="BK430" s="326"/>
      <c r="BL430" s="326"/>
      <c r="BM430" s="326"/>
      <c r="BN430" s="326"/>
      <c r="BO430" s="326"/>
      <c r="BP430" s="326"/>
      <c r="BQ430" s="326"/>
      <c r="BR430" s="326"/>
      <c r="BS430" s="326"/>
      <c r="BT430" s="326"/>
      <c r="BU430" s="326"/>
      <c r="BV430" s="326"/>
      <c r="BW430" s="326"/>
      <c r="BX430" s="326"/>
      <c r="BY430" s="326"/>
      <c r="BZ430" s="326"/>
      <c r="CA430" s="326"/>
      <c r="CB430" s="326"/>
      <c r="CC430" s="326"/>
      <c r="CD430" s="326"/>
      <c r="CE430" s="326"/>
      <c r="CF430" s="326"/>
      <c r="CG430" s="326"/>
      <c r="CH430" s="326"/>
      <c r="CI430" s="326"/>
      <c r="CJ430" s="326"/>
      <c r="CK430" s="326"/>
      <c r="CL430" s="326"/>
      <c r="CM430" s="326"/>
      <c r="CN430" s="326"/>
      <c r="CO430" s="326"/>
      <c r="CP430" s="326"/>
      <c r="CQ430" s="326"/>
      <c r="CR430" s="326"/>
      <c r="CS430" s="326"/>
    </row>
    <row r="431" spans="2:97" s="289" customFormat="1" ht="51" customHeight="1">
      <c r="B431" s="314"/>
      <c r="C431" s="344"/>
      <c r="D431" s="290"/>
      <c r="E431" s="291"/>
      <c r="F431" s="322"/>
      <c r="G431" s="344"/>
      <c r="H431" s="292"/>
      <c r="I431" s="293"/>
      <c r="J431" s="326"/>
      <c r="K431" s="326"/>
      <c r="L431" s="326"/>
      <c r="M431" s="326"/>
      <c r="N431" s="326"/>
      <c r="O431" s="326"/>
      <c r="P431" s="326"/>
      <c r="Q431" s="326"/>
      <c r="R431" s="326"/>
      <c r="S431" s="326"/>
      <c r="T431" s="326"/>
      <c r="U431" s="326"/>
      <c r="V431" s="326"/>
      <c r="W431" s="326"/>
      <c r="X431" s="326"/>
      <c r="Y431" s="326"/>
      <c r="Z431" s="326"/>
      <c r="AA431" s="326"/>
      <c r="AB431" s="326"/>
      <c r="AC431" s="326"/>
      <c r="AD431" s="326"/>
      <c r="AE431" s="326"/>
      <c r="AF431" s="326"/>
      <c r="AG431" s="326"/>
      <c r="AH431" s="326"/>
      <c r="AI431" s="326"/>
      <c r="AJ431" s="326"/>
      <c r="AK431" s="326"/>
      <c r="AL431" s="326"/>
      <c r="AM431" s="326"/>
      <c r="AN431" s="326"/>
      <c r="AO431" s="326"/>
      <c r="AP431" s="326"/>
      <c r="AQ431" s="326"/>
      <c r="AR431" s="326"/>
      <c r="AS431" s="326"/>
      <c r="AT431" s="326"/>
      <c r="AU431" s="326"/>
      <c r="AV431" s="326"/>
      <c r="AW431" s="326"/>
      <c r="AX431" s="326"/>
      <c r="AY431" s="326"/>
      <c r="AZ431" s="326"/>
      <c r="BA431" s="326"/>
      <c r="BB431" s="326"/>
      <c r="BC431" s="326"/>
      <c r="BD431" s="326"/>
      <c r="BE431" s="326"/>
      <c r="BF431" s="326"/>
      <c r="BG431" s="326"/>
      <c r="BH431" s="326"/>
      <c r="BI431" s="326"/>
      <c r="BJ431" s="326"/>
      <c r="BK431" s="326"/>
      <c r="BL431" s="326"/>
      <c r="BM431" s="326"/>
      <c r="BN431" s="326"/>
      <c r="BO431" s="326"/>
      <c r="BP431" s="326"/>
      <c r="BQ431" s="326"/>
      <c r="BR431" s="326"/>
      <c r="BS431" s="326"/>
      <c r="BT431" s="326"/>
      <c r="BU431" s="326"/>
      <c r="BV431" s="326"/>
      <c r="BW431" s="326"/>
      <c r="BX431" s="326"/>
      <c r="BY431" s="326"/>
      <c r="BZ431" s="326"/>
      <c r="CA431" s="326"/>
      <c r="CB431" s="326"/>
      <c r="CC431" s="326"/>
      <c r="CD431" s="326"/>
      <c r="CE431" s="326"/>
      <c r="CF431" s="326"/>
      <c r="CG431" s="326"/>
      <c r="CH431" s="326"/>
      <c r="CI431" s="326"/>
      <c r="CJ431" s="326"/>
      <c r="CK431" s="326"/>
      <c r="CL431" s="326"/>
      <c r="CM431" s="326"/>
      <c r="CN431" s="326"/>
      <c r="CO431" s="326"/>
      <c r="CP431" s="326"/>
      <c r="CQ431" s="326"/>
      <c r="CR431" s="326"/>
      <c r="CS431" s="326"/>
    </row>
    <row r="432" spans="2:97" s="289" customFormat="1" ht="51" customHeight="1">
      <c r="B432" s="314"/>
      <c r="C432" s="344"/>
      <c r="D432" s="290"/>
      <c r="E432" s="291"/>
      <c r="F432" s="322"/>
      <c r="G432" s="344"/>
      <c r="H432" s="292"/>
      <c r="I432" s="293"/>
      <c r="J432" s="326"/>
      <c r="K432" s="326"/>
      <c r="L432" s="326"/>
      <c r="M432" s="326"/>
      <c r="N432" s="326"/>
      <c r="O432" s="326"/>
      <c r="P432" s="326"/>
      <c r="Q432" s="326"/>
      <c r="R432" s="326"/>
      <c r="S432" s="326"/>
      <c r="T432" s="326"/>
      <c r="U432" s="326"/>
      <c r="V432" s="326"/>
      <c r="W432" s="326"/>
      <c r="X432" s="326"/>
      <c r="Y432" s="326"/>
      <c r="Z432" s="326"/>
      <c r="AA432" s="326"/>
      <c r="AB432" s="326"/>
      <c r="AC432" s="326"/>
      <c r="AD432" s="326"/>
      <c r="AE432" s="326"/>
      <c r="AF432" s="326"/>
      <c r="AG432" s="326"/>
      <c r="AH432" s="326"/>
      <c r="AI432" s="326"/>
      <c r="AJ432" s="326"/>
      <c r="AK432" s="326"/>
      <c r="AL432" s="326"/>
      <c r="AM432" s="326"/>
      <c r="AN432" s="326"/>
      <c r="AO432" s="326"/>
      <c r="AP432" s="326"/>
      <c r="AQ432" s="326"/>
      <c r="AR432" s="326"/>
      <c r="AS432" s="326"/>
      <c r="AT432" s="326"/>
      <c r="AU432" s="326"/>
      <c r="AV432" s="326"/>
      <c r="AW432" s="326"/>
      <c r="AX432" s="326"/>
      <c r="AY432" s="326"/>
      <c r="AZ432" s="326"/>
      <c r="BA432" s="326"/>
      <c r="BB432" s="326"/>
      <c r="BC432" s="326"/>
      <c r="BD432" s="326"/>
      <c r="BE432" s="326"/>
      <c r="BF432" s="326"/>
      <c r="BG432" s="326"/>
      <c r="BH432" s="326"/>
      <c r="BI432" s="326"/>
      <c r="BJ432" s="326"/>
      <c r="BK432" s="326"/>
      <c r="BL432" s="326"/>
      <c r="BM432" s="326"/>
      <c r="BN432" s="326"/>
      <c r="BO432" s="326"/>
      <c r="BP432" s="326"/>
      <c r="BQ432" s="326"/>
      <c r="BR432" s="326"/>
      <c r="BS432" s="326"/>
      <c r="BT432" s="326"/>
      <c r="BU432" s="326"/>
      <c r="BV432" s="326"/>
      <c r="BW432" s="326"/>
      <c r="BX432" s="326"/>
      <c r="BY432" s="326"/>
      <c r="BZ432" s="326"/>
      <c r="CA432" s="326"/>
      <c r="CB432" s="326"/>
      <c r="CC432" s="326"/>
      <c r="CD432" s="326"/>
      <c r="CE432" s="326"/>
      <c r="CF432" s="326"/>
      <c r="CG432" s="326"/>
      <c r="CH432" s="326"/>
      <c r="CI432" s="326"/>
      <c r="CJ432" s="326"/>
      <c r="CK432" s="326"/>
      <c r="CL432" s="326"/>
      <c r="CM432" s="326"/>
      <c r="CN432" s="326"/>
      <c r="CO432" s="326"/>
      <c r="CP432" s="326"/>
      <c r="CQ432" s="326"/>
      <c r="CR432" s="326"/>
      <c r="CS432" s="326"/>
    </row>
    <row r="433" spans="2:97" s="289" customFormat="1" ht="51" customHeight="1">
      <c r="B433" s="314"/>
      <c r="C433" s="344"/>
      <c r="D433" s="290"/>
      <c r="E433" s="291"/>
      <c r="F433" s="322"/>
      <c r="G433" s="344"/>
      <c r="H433" s="292"/>
      <c r="I433" s="293"/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326"/>
      <c r="Y433" s="326"/>
      <c r="Z433" s="326"/>
      <c r="AA433" s="326"/>
      <c r="AB433" s="326"/>
      <c r="AC433" s="326"/>
      <c r="AD433" s="326"/>
      <c r="AE433" s="326"/>
      <c r="AF433" s="326"/>
      <c r="AG433" s="326"/>
      <c r="AH433" s="326"/>
      <c r="AI433" s="326"/>
      <c r="AJ433" s="326"/>
      <c r="AK433" s="326"/>
      <c r="AL433" s="326"/>
      <c r="AM433" s="326"/>
      <c r="AN433" s="326"/>
      <c r="AO433" s="326"/>
      <c r="AP433" s="326"/>
      <c r="AQ433" s="326"/>
      <c r="AR433" s="326"/>
      <c r="AS433" s="326"/>
      <c r="AT433" s="326"/>
      <c r="AU433" s="326"/>
      <c r="AV433" s="326"/>
      <c r="AW433" s="326"/>
      <c r="AX433" s="326"/>
      <c r="AY433" s="326"/>
      <c r="AZ433" s="326"/>
      <c r="BA433" s="326"/>
      <c r="BB433" s="326"/>
      <c r="BC433" s="326"/>
      <c r="BD433" s="326"/>
      <c r="BE433" s="326"/>
      <c r="BF433" s="326"/>
      <c r="BG433" s="326"/>
      <c r="BH433" s="326"/>
      <c r="BI433" s="326"/>
      <c r="BJ433" s="326"/>
      <c r="BK433" s="326"/>
      <c r="BL433" s="326"/>
      <c r="BM433" s="326"/>
      <c r="BN433" s="326"/>
      <c r="BO433" s="326"/>
      <c r="BP433" s="326"/>
      <c r="BQ433" s="326"/>
      <c r="BR433" s="326"/>
      <c r="BS433" s="326"/>
      <c r="BT433" s="326"/>
      <c r="BU433" s="326"/>
      <c r="BV433" s="326"/>
      <c r="BW433" s="326"/>
      <c r="BX433" s="326"/>
      <c r="BY433" s="326"/>
      <c r="BZ433" s="326"/>
      <c r="CA433" s="326"/>
      <c r="CB433" s="326"/>
      <c r="CC433" s="326"/>
      <c r="CD433" s="326"/>
      <c r="CE433" s="326"/>
      <c r="CF433" s="326"/>
      <c r="CG433" s="326"/>
      <c r="CH433" s="326"/>
      <c r="CI433" s="326"/>
      <c r="CJ433" s="326"/>
      <c r="CK433" s="326"/>
      <c r="CL433" s="326"/>
      <c r="CM433" s="326"/>
      <c r="CN433" s="326"/>
      <c r="CO433" s="326"/>
      <c r="CP433" s="326"/>
      <c r="CQ433" s="326"/>
      <c r="CR433" s="326"/>
      <c r="CS433" s="326"/>
    </row>
    <row r="434" spans="2:97" s="289" customFormat="1" ht="51" customHeight="1">
      <c r="B434" s="314"/>
      <c r="C434" s="344"/>
      <c r="D434" s="290"/>
      <c r="E434" s="291"/>
      <c r="F434" s="322"/>
      <c r="G434" s="344"/>
      <c r="H434" s="292"/>
      <c r="I434" s="293"/>
      <c r="J434" s="326"/>
      <c r="K434" s="326"/>
      <c r="L434" s="326"/>
      <c r="M434" s="326"/>
      <c r="N434" s="326"/>
      <c r="O434" s="326"/>
      <c r="P434" s="326"/>
      <c r="Q434" s="326"/>
      <c r="R434" s="326"/>
      <c r="S434" s="326"/>
      <c r="T434" s="326"/>
      <c r="U434" s="326"/>
      <c r="V434" s="326"/>
      <c r="W434" s="326"/>
      <c r="X434" s="326"/>
      <c r="Y434" s="326"/>
      <c r="Z434" s="326"/>
      <c r="AA434" s="326"/>
      <c r="AB434" s="326"/>
      <c r="AC434" s="326"/>
      <c r="AD434" s="326"/>
      <c r="AE434" s="326"/>
      <c r="AF434" s="326"/>
      <c r="AG434" s="326"/>
      <c r="AH434" s="326"/>
      <c r="AI434" s="326"/>
      <c r="AJ434" s="326"/>
      <c r="AK434" s="326"/>
      <c r="AL434" s="326"/>
      <c r="AM434" s="326"/>
      <c r="AN434" s="326"/>
      <c r="AO434" s="326"/>
      <c r="AP434" s="326"/>
      <c r="AQ434" s="326"/>
      <c r="AR434" s="326"/>
      <c r="AS434" s="326"/>
      <c r="AT434" s="326"/>
      <c r="AU434" s="326"/>
      <c r="AV434" s="326"/>
      <c r="AW434" s="326"/>
      <c r="AX434" s="326"/>
      <c r="AY434" s="326"/>
      <c r="AZ434" s="326"/>
      <c r="BA434" s="326"/>
      <c r="BB434" s="326"/>
      <c r="BC434" s="326"/>
      <c r="BD434" s="326"/>
      <c r="BE434" s="326"/>
      <c r="BF434" s="326"/>
      <c r="BG434" s="326"/>
      <c r="BH434" s="326"/>
      <c r="BI434" s="326"/>
      <c r="BJ434" s="326"/>
      <c r="BK434" s="326"/>
      <c r="BL434" s="326"/>
      <c r="BM434" s="326"/>
      <c r="BN434" s="326"/>
      <c r="BO434" s="326"/>
      <c r="BP434" s="326"/>
      <c r="BQ434" s="326"/>
      <c r="BR434" s="326"/>
      <c r="BS434" s="326"/>
      <c r="BT434" s="326"/>
      <c r="BU434" s="326"/>
      <c r="BV434" s="326"/>
      <c r="BW434" s="326"/>
      <c r="BX434" s="326"/>
      <c r="BY434" s="326"/>
      <c r="BZ434" s="326"/>
      <c r="CA434" s="326"/>
      <c r="CB434" s="326"/>
      <c r="CC434" s="326"/>
      <c r="CD434" s="326"/>
      <c r="CE434" s="326"/>
      <c r="CF434" s="326"/>
      <c r="CG434" s="326"/>
      <c r="CH434" s="326"/>
      <c r="CI434" s="326"/>
      <c r="CJ434" s="326"/>
      <c r="CK434" s="326"/>
      <c r="CL434" s="326"/>
      <c r="CM434" s="326"/>
      <c r="CN434" s="326"/>
      <c r="CO434" s="326"/>
      <c r="CP434" s="326"/>
      <c r="CQ434" s="326"/>
      <c r="CR434" s="326"/>
      <c r="CS434" s="326"/>
    </row>
    <row r="435" spans="2:97" s="289" customFormat="1" ht="51" customHeight="1">
      <c r="B435" s="314"/>
      <c r="C435" s="344"/>
      <c r="D435" s="290"/>
      <c r="E435" s="291"/>
      <c r="F435" s="322"/>
      <c r="G435" s="344"/>
      <c r="H435" s="292"/>
      <c r="I435" s="293"/>
      <c r="J435" s="326"/>
      <c r="K435" s="326"/>
      <c r="L435" s="326"/>
      <c r="M435" s="326"/>
      <c r="N435" s="326"/>
      <c r="O435" s="326"/>
      <c r="P435" s="326"/>
      <c r="Q435" s="326"/>
      <c r="R435" s="326"/>
      <c r="S435" s="326"/>
      <c r="T435" s="326"/>
      <c r="U435" s="326"/>
      <c r="V435" s="326"/>
      <c r="W435" s="326"/>
      <c r="X435" s="326"/>
      <c r="Y435" s="326"/>
      <c r="Z435" s="326"/>
      <c r="AA435" s="326"/>
      <c r="AB435" s="326"/>
      <c r="AC435" s="326"/>
      <c r="AD435" s="326"/>
      <c r="AE435" s="326"/>
      <c r="AF435" s="326"/>
      <c r="AG435" s="326"/>
      <c r="AH435" s="326"/>
      <c r="AI435" s="326"/>
      <c r="AJ435" s="326"/>
      <c r="AK435" s="326"/>
      <c r="AL435" s="326"/>
      <c r="AM435" s="326"/>
      <c r="AN435" s="326"/>
      <c r="AO435" s="326"/>
      <c r="AP435" s="326"/>
      <c r="AQ435" s="326"/>
      <c r="AR435" s="326"/>
      <c r="AS435" s="326"/>
      <c r="AT435" s="326"/>
      <c r="AU435" s="326"/>
      <c r="AV435" s="326"/>
      <c r="AW435" s="326"/>
      <c r="AX435" s="326"/>
      <c r="AY435" s="326"/>
      <c r="AZ435" s="326"/>
      <c r="BA435" s="326"/>
      <c r="BB435" s="326"/>
      <c r="BC435" s="326"/>
      <c r="BD435" s="326"/>
      <c r="BE435" s="326"/>
      <c r="BF435" s="326"/>
      <c r="BG435" s="326"/>
      <c r="BH435" s="326"/>
      <c r="BI435" s="326"/>
      <c r="BJ435" s="326"/>
      <c r="BK435" s="326"/>
      <c r="BL435" s="326"/>
      <c r="BM435" s="326"/>
      <c r="BN435" s="326"/>
      <c r="BO435" s="326"/>
      <c r="BP435" s="326"/>
      <c r="BQ435" s="326"/>
      <c r="BR435" s="326"/>
      <c r="BS435" s="326"/>
      <c r="BT435" s="326"/>
      <c r="BU435" s="326"/>
      <c r="BV435" s="326"/>
      <c r="BW435" s="326"/>
      <c r="BX435" s="326"/>
      <c r="BY435" s="326"/>
      <c r="BZ435" s="326"/>
      <c r="CA435" s="326"/>
      <c r="CB435" s="326"/>
      <c r="CC435" s="326"/>
      <c r="CD435" s="326"/>
      <c r="CE435" s="326"/>
      <c r="CF435" s="326"/>
      <c r="CG435" s="326"/>
      <c r="CH435" s="326"/>
      <c r="CI435" s="326"/>
      <c r="CJ435" s="326"/>
      <c r="CK435" s="326"/>
      <c r="CL435" s="326"/>
      <c r="CM435" s="326"/>
      <c r="CN435" s="326"/>
      <c r="CO435" s="326"/>
      <c r="CP435" s="326"/>
      <c r="CQ435" s="326"/>
      <c r="CR435" s="326"/>
      <c r="CS435" s="326"/>
    </row>
    <row r="436" spans="2:97" s="289" customFormat="1" ht="51" customHeight="1">
      <c r="B436" s="314"/>
      <c r="C436" s="344"/>
      <c r="D436" s="290"/>
      <c r="E436" s="291"/>
      <c r="F436" s="322"/>
      <c r="G436" s="344"/>
      <c r="H436" s="292"/>
      <c r="I436" s="293"/>
      <c r="J436" s="326"/>
      <c r="K436" s="326"/>
      <c r="L436" s="326"/>
      <c r="M436" s="326"/>
      <c r="N436" s="326"/>
      <c r="O436" s="326"/>
      <c r="P436" s="326"/>
      <c r="Q436" s="326"/>
      <c r="R436" s="326"/>
      <c r="S436" s="326"/>
      <c r="T436" s="326"/>
      <c r="U436" s="326"/>
      <c r="V436" s="326"/>
      <c r="W436" s="326"/>
      <c r="X436" s="326"/>
      <c r="Y436" s="326"/>
      <c r="Z436" s="326"/>
      <c r="AA436" s="326"/>
      <c r="AB436" s="326"/>
      <c r="AC436" s="326"/>
      <c r="AD436" s="326"/>
      <c r="AE436" s="326"/>
      <c r="AF436" s="326"/>
      <c r="AG436" s="326"/>
      <c r="AH436" s="326"/>
      <c r="AI436" s="326"/>
      <c r="AJ436" s="326"/>
      <c r="AK436" s="326"/>
      <c r="AL436" s="326"/>
      <c r="AM436" s="326"/>
      <c r="AN436" s="326"/>
      <c r="AO436" s="326"/>
      <c r="AP436" s="326"/>
      <c r="AQ436" s="326"/>
      <c r="AR436" s="326"/>
      <c r="AS436" s="326"/>
      <c r="AT436" s="326"/>
      <c r="AU436" s="326"/>
      <c r="AV436" s="326"/>
      <c r="AW436" s="326"/>
      <c r="AX436" s="326"/>
      <c r="AY436" s="326"/>
      <c r="AZ436" s="326"/>
      <c r="BA436" s="326"/>
      <c r="BB436" s="326"/>
      <c r="BC436" s="326"/>
      <c r="BD436" s="326"/>
      <c r="BE436" s="326"/>
      <c r="BF436" s="326"/>
      <c r="BG436" s="326"/>
      <c r="BH436" s="326"/>
      <c r="BI436" s="326"/>
      <c r="BJ436" s="326"/>
      <c r="BK436" s="326"/>
      <c r="BL436" s="326"/>
      <c r="BM436" s="326"/>
      <c r="BN436" s="326"/>
      <c r="BO436" s="326"/>
      <c r="BP436" s="326"/>
      <c r="BQ436" s="326"/>
      <c r="BR436" s="326"/>
      <c r="BS436" s="326"/>
      <c r="BT436" s="326"/>
      <c r="BU436" s="326"/>
      <c r="BV436" s="326"/>
      <c r="BW436" s="326"/>
      <c r="BX436" s="326"/>
      <c r="BY436" s="326"/>
      <c r="BZ436" s="326"/>
      <c r="CA436" s="326"/>
      <c r="CB436" s="326"/>
      <c r="CC436" s="326"/>
      <c r="CD436" s="326"/>
      <c r="CE436" s="326"/>
      <c r="CF436" s="326"/>
      <c r="CG436" s="326"/>
      <c r="CH436" s="326"/>
      <c r="CI436" s="326"/>
      <c r="CJ436" s="326"/>
      <c r="CK436" s="326"/>
      <c r="CL436" s="326"/>
      <c r="CM436" s="326"/>
      <c r="CN436" s="326"/>
      <c r="CO436" s="326"/>
      <c r="CP436" s="326"/>
      <c r="CQ436" s="326"/>
      <c r="CR436" s="326"/>
      <c r="CS436" s="326"/>
    </row>
    <row r="437" spans="2:97" s="289" customFormat="1" ht="51" customHeight="1">
      <c r="B437" s="314"/>
      <c r="C437" s="344"/>
      <c r="D437" s="290"/>
      <c r="E437" s="291"/>
      <c r="F437" s="322"/>
      <c r="G437" s="344"/>
      <c r="H437" s="292"/>
      <c r="I437" s="293"/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326"/>
      <c r="Z437" s="326"/>
      <c r="AA437" s="326"/>
      <c r="AB437" s="326"/>
      <c r="AC437" s="326"/>
      <c r="AD437" s="326"/>
      <c r="AE437" s="326"/>
      <c r="AF437" s="326"/>
      <c r="AG437" s="326"/>
      <c r="AH437" s="326"/>
      <c r="AI437" s="326"/>
      <c r="AJ437" s="326"/>
      <c r="AK437" s="326"/>
      <c r="AL437" s="326"/>
      <c r="AM437" s="326"/>
      <c r="AN437" s="326"/>
      <c r="AO437" s="326"/>
      <c r="AP437" s="326"/>
      <c r="AQ437" s="326"/>
      <c r="AR437" s="326"/>
      <c r="AS437" s="326"/>
      <c r="AT437" s="326"/>
      <c r="AU437" s="326"/>
      <c r="AV437" s="326"/>
      <c r="AW437" s="326"/>
      <c r="AX437" s="326"/>
      <c r="AY437" s="326"/>
      <c r="AZ437" s="326"/>
      <c r="BA437" s="326"/>
      <c r="BB437" s="326"/>
      <c r="BC437" s="326"/>
      <c r="BD437" s="326"/>
      <c r="BE437" s="326"/>
      <c r="BF437" s="326"/>
      <c r="BG437" s="326"/>
      <c r="BH437" s="326"/>
      <c r="BI437" s="326"/>
      <c r="BJ437" s="326"/>
      <c r="BK437" s="326"/>
      <c r="BL437" s="326"/>
      <c r="BM437" s="326"/>
      <c r="BN437" s="326"/>
      <c r="BO437" s="326"/>
      <c r="BP437" s="326"/>
      <c r="BQ437" s="326"/>
      <c r="BR437" s="326"/>
      <c r="BS437" s="326"/>
      <c r="BT437" s="326"/>
      <c r="BU437" s="326"/>
      <c r="BV437" s="326"/>
      <c r="BW437" s="326"/>
      <c r="BX437" s="326"/>
      <c r="BY437" s="326"/>
      <c r="BZ437" s="326"/>
      <c r="CA437" s="326"/>
      <c r="CB437" s="326"/>
      <c r="CC437" s="326"/>
      <c r="CD437" s="326"/>
      <c r="CE437" s="326"/>
      <c r="CF437" s="326"/>
      <c r="CG437" s="326"/>
      <c r="CH437" s="326"/>
      <c r="CI437" s="326"/>
      <c r="CJ437" s="326"/>
      <c r="CK437" s="326"/>
      <c r="CL437" s="326"/>
      <c r="CM437" s="326"/>
      <c r="CN437" s="326"/>
      <c r="CO437" s="326"/>
      <c r="CP437" s="326"/>
      <c r="CQ437" s="326"/>
      <c r="CR437" s="326"/>
      <c r="CS437" s="326"/>
    </row>
    <row r="438" spans="2:97" s="289" customFormat="1" ht="51" customHeight="1">
      <c r="B438" s="314"/>
      <c r="C438" s="344"/>
      <c r="D438" s="290"/>
      <c r="E438" s="291"/>
      <c r="F438" s="322"/>
      <c r="G438" s="344"/>
      <c r="H438" s="292"/>
      <c r="I438" s="293"/>
      <c r="J438" s="326"/>
      <c r="K438" s="326"/>
      <c r="L438" s="326"/>
      <c r="M438" s="326"/>
      <c r="N438" s="326"/>
      <c r="O438" s="326"/>
      <c r="P438" s="326"/>
      <c r="Q438" s="326"/>
      <c r="R438" s="326"/>
      <c r="S438" s="326"/>
      <c r="T438" s="326"/>
      <c r="U438" s="326"/>
      <c r="V438" s="326"/>
      <c r="W438" s="326"/>
      <c r="X438" s="326"/>
      <c r="Y438" s="326"/>
      <c r="Z438" s="326"/>
      <c r="AA438" s="326"/>
      <c r="AB438" s="326"/>
      <c r="AC438" s="326"/>
      <c r="AD438" s="326"/>
      <c r="AE438" s="326"/>
      <c r="AF438" s="326"/>
      <c r="AG438" s="326"/>
      <c r="AH438" s="326"/>
      <c r="AI438" s="326"/>
      <c r="AJ438" s="326"/>
      <c r="AK438" s="326"/>
      <c r="AL438" s="326"/>
      <c r="AM438" s="326"/>
      <c r="AN438" s="326"/>
      <c r="AO438" s="326"/>
      <c r="AP438" s="326"/>
      <c r="AQ438" s="326"/>
      <c r="AR438" s="326"/>
      <c r="AS438" s="326"/>
      <c r="AT438" s="326"/>
      <c r="AU438" s="326"/>
      <c r="AV438" s="326"/>
      <c r="AW438" s="326"/>
      <c r="AX438" s="326"/>
      <c r="AY438" s="326"/>
      <c r="AZ438" s="326"/>
      <c r="BA438" s="326"/>
      <c r="BB438" s="326"/>
      <c r="BC438" s="326"/>
      <c r="BD438" s="326"/>
      <c r="BE438" s="326"/>
      <c r="BF438" s="326"/>
      <c r="BG438" s="326"/>
      <c r="BH438" s="326"/>
      <c r="BI438" s="326"/>
      <c r="BJ438" s="326"/>
      <c r="BK438" s="326"/>
      <c r="BL438" s="326"/>
      <c r="BM438" s="326"/>
      <c r="BN438" s="326"/>
      <c r="BO438" s="326"/>
      <c r="BP438" s="326"/>
      <c r="BQ438" s="326"/>
      <c r="BR438" s="326"/>
      <c r="BS438" s="326"/>
      <c r="BT438" s="326"/>
      <c r="BU438" s="326"/>
      <c r="BV438" s="326"/>
      <c r="BW438" s="326"/>
      <c r="BX438" s="326"/>
      <c r="BY438" s="326"/>
      <c r="BZ438" s="326"/>
      <c r="CA438" s="326"/>
      <c r="CB438" s="326"/>
      <c r="CC438" s="326"/>
      <c r="CD438" s="326"/>
      <c r="CE438" s="326"/>
      <c r="CF438" s="326"/>
      <c r="CG438" s="326"/>
      <c r="CH438" s="326"/>
      <c r="CI438" s="326"/>
      <c r="CJ438" s="326"/>
      <c r="CK438" s="326"/>
      <c r="CL438" s="326"/>
      <c r="CM438" s="326"/>
      <c r="CN438" s="326"/>
      <c r="CO438" s="326"/>
      <c r="CP438" s="326"/>
      <c r="CQ438" s="326"/>
      <c r="CR438" s="326"/>
      <c r="CS438" s="326"/>
    </row>
    <row r="439" spans="2:97" s="289" customFormat="1" ht="51" customHeight="1">
      <c r="B439" s="314"/>
      <c r="C439" s="344"/>
      <c r="D439" s="290"/>
      <c r="E439" s="291"/>
      <c r="F439" s="322"/>
      <c r="G439" s="344"/>
      <c r="H439" s="292"/>
      <c r="I439" s="293"/>
      <c r="J439" s="326"/>
      <c r="K439" s="326"/>
      <c r="L439" s="326"/>
      <c r="M439" s="326"/>
      <c r="N439" s="326"/>
      <c r="O439" s="326"/>
      <c r="P439" s="326"/>
      <c r="Q439" s="326"/>
      <c r="R439" s="326"/>
      <c r="S439" s="326"/>
      <c r="T439" s="326"/>
      <c r="U439" s="326"/>
      <c r="V439" s="326"/>
      <c r="W439" s="326"/>
      <c r="X439" s="326"/>
      <c r="Y439" s="326"/>
      <c r="Z439" s="326"/>
      <c r="AA439" s="326"/>
      <c r="AB439" s="326"/>
      <c r="AC439" s="326"/>
      <c r="AD439" s="326"/>
      <c r="AE439" s="326"/>
      <c r="AF439" s="326"/>
      <c r="AG439" s="326"/>
      <c r="AH439" s="326"/>
      <c r="AI439" s="326"/>
      <c r="AJ439" s="326"/>
      <c r="AK439" s="326"/>
      <c r="AL439" s="326"/>
      <c r="AM439" s="326"/>
      <c r="AN439" s="326"/>
      <c r="AO439" s="326"/>
      <c r="AP439" s="326"/>
      <c r="AQ439" s="326"/>
      <c r="AR439" s="326"/>
      <c r="AS439" s="326"/>
      <c r="AT439" s="326"/>
      <c r="AU439" s="326"/>
      <c r="AV439" s="326"/>
      <c r="AW439" s="326"/>
      <c r="AX439" s="326"/>
      <c r="AY439" s="326"/>
      <c r="AZ439" s="326"/>
      <c r="BA439" s="326"/>
      <c r="BB439" s="326"/>
      <c r="BC439" s="326"/>
      <c r="BD439" s="326"/>
      <c r="BE439" s="326"/>
      <c r="BF439" s="326"/>
      <c r="BG439" s="326"/>
      <c r="BH439" s="326"/>
      <c r="BI439" s="326"/>
      <c r="BJ439" s="326"/>
      <c r="BK439" s="326"/>
      <c r="BL439" s="326"/>
      <c r="BM439" s="326"/>
      <c r="BN439" s="326"/>
      <c r="BO439" s="326"/>
      <c r="BP439" s="326"/>
      <c r="BQ439" s="326"/>
      <c r="BR439" s="326"/>
      <c r="BS439" s="326"/>
      <c r="BT439" s="326"/>
      <c r="BU439" s="326"/>
      <c r="BV439" s="326"/>
      <c r="BW439" s="326"/>
      <c r="BX439" s="326"/>
      <c r="BY439" s="326"/>
      <c r="BZ439" s="326"/>
      <c r="CA439" s="326"/>
      <c r="CB439" s="326"/>
      <c r="CC439" s="326"/>
      <c r="CD439" s="326"/>
      <c r="CE439" s="326"/>
      <c r="CF439" s="326"/>
      <c r="CG439" s="326"/>
      <c r="CH439" s="326"/>
      <c r="CI439" s="326"/>
      <c r="CJ439" s="326"/>
      <c r="CK439" s="326"/>
      <c r="CL439" s="326"/>
      <c r="CM439" s="326"/>
      <c r="CN439" s="326"/>
      <c r="CO439" s="326"/>
      <c r="CP439" s="326"/>
      <c r="CQ439" s="326"/>
      <c r="CR439" s="326"/>
      <c r="CS439" s="326"/>
    </row>
    <row r="440" spans="2:97" s="289" customFormat="1" ht="51" customHeight="1">
      <c r="B440" s="314"/>
      <c r="C440" s="344"/>
      <c r="D440" s="290"/>
      <c r="E440" s="291"/>
      <c r="F440" s="322"/>
      <c r="G440" s="344"/>
      <c r="H440" s="292"/>
      <c r="I440" s="293"/>
      <c r="J440" s="326"/>
      <c r="K440" s="326"/>
      <c r="L440" s="326"/>
      <c r="M440" s="326"/>
      <c r="N440" s="326"/>
      <c r="O440" s="326"/>
      <c r="P440" s="326"/>
      <c r="Q440" s="326"/>
      <c r="R440" s="326"/>
      <c r="S440" s="326"/>
      <c r="T440" s="326"/>
      <c r="U440" s="326"/>
      <c r="V440" s="326"/>
      <c r="W440" s="326"/>
      <c r="X440" s="326"/>
      <c r="Y440" s="326"/>
      <c r="Z440" s="326"/>
      <c r="AA440" s="326"/>
      <c r="AB440" s="326"/>
      <c r="AC440" s="326"/>
      <c r="AD440" s="326"/>
      <c r="AE440" s="326"/>
      <c r="AF440" s="326"/>
      <c r="AG440" s="326"/>
      <c r="AH440" s="326"/>
      <c r="AI440" s="326"/>
      <c r="AJ440" s="326"/>
      <c r="AK440" s="326"/>
      <c r="AL440" s="326"/>
      <c r="AM440" s="326"/>
      <c r="AN440" s="326"/>
      <c r="AO440" s="326"/>
      <c r="AP440" s="326"/>
      <c r="AQ440" s="326"/>
      <c r="AR440" s="326"/>
      <c r="AS440" s="326"/>
      <c r="AT440" s="326"/>
      <c r="AU440" s="326"/>
      <c r="AV440" s="326"/>
      <c r="AW440" s="326"/>
      <c r="AX440" s="326"/>
      <c r="AY440" s="326"/>
      <c r="AZ440" s="326"/>
      <c r="BA440" s="326"/>
      <c r="BB440" s="326"/>
      <c r="BC440" s="326"/>
      <c r="BD440" s="326"/>
      <c r="BE440" s="326"/>
      <c r="BF440" s="326"/>
      <c r="BG440" s="326"/>
      <c r="BH440" s="326"/>
      <c r="BI440" s="326"/>
      <c r="BJ440" s="326"/>
      <c r="BK440" s="326"/>
      <c r="BL440" s="326"/>
      <c r="BM440" s="326"/>
      <c r="BN440" s="326"/>
      <c r="BO440" s="326"/>
      <c r="BP440" s="326"/>
      <c r="BQ440" s="326"/>
      <c r="BR440" s="326"/>
      <c r="BS440" s="326"/>
      <c r="BT440" s="326"/>
      <c r="BU440" s="326"/>
      <c r="BV440" s="326"/>
      <c r="BW440" s="326"/>
      <c r="BX440" s="326"/>
      <c r="BY440" s="326"/>
      <c r="BZ440" s="326"/>
      <c r="CA440" s="326"/>
      <c r="CB440" s="326"/>
      <c r="CC440" s="326"/>
      <c r="CD440" s="326"/>
      <c r="CE440" s="326"/>
      <c r="CF440" s="326"/>
      <c r="CG440" s="326"/>
      <c r="CH440" s="326"/>
      <c r="CI440" s="326"/>
      <c r="CJ440" s="326"/>
      <c r="CK440" s="326"/>
      <c r="CL440" s="326"/>
      <c r="CM440" s="326"/>
      <c r="CN440" s="326"/>
      <c r="CO440" s="326"/>
      <c r="CP440" s="326"/>
      <c r="CQ440" s="326"/>
      <c r="CR440" s="326"/>
      <c r="CS440" s="326"/>
    </row>
    <row r="441" spans="2:97" s="289" customFormat="1" ht="51" customHeight="1">
      <c r="B441" s="314"/>
      <c r="C441" s="344"/>
      <c r="D441" s="290"/>
      <c r="E441" s="291"/>
      <c r="F441" s="322"/>
      <c r="G441" s="344"/>
      <c r="H441" s="292"/>
      <c r="I441" s="293"/>
      <c r="J441" s="326"/>
      <c r="K441" s="326"/>
      <c r="L441" s="326"/>
      <c r="M441" s="326"/>
      <c r="N441" s="326"/>
      <c r="O441" s="326"/>
      <c r="P441" s="326"/>
      <c r="Q441" s="326"/>
      <c r="R441" s="326"/>
      <c r="S441" s="326"/>
      <c r="T441" s="326"/>
      <c r="U441" s="326"/>
      <c r="V441" s="326"/>
      <c r="W441" s="326"/>
      <c r="X441" s="326"/>
      <c r="Y441" s="326"/>
      <c r="Z441" s="326"/>
      <c r="AA441" s="326"/>
      <c r="AB441" s="326"/>
      <c r="AC441" s="326"/>
      <c r="AD441" s="326"/>
      <c r="AE441" s="326"/>
      <c r="AF441" s="326"/>
      <c r="AG441" s="326"/>
      <c r="AH441" s="326"/>
      <c r="AI441" s="326"/>
      <c r="AJ441" s="326"/>
      <c r="AK441" s="326"/>
      <c r="AL441" s="326"/>
      <c r="AM441" s="326"/>
      <c r="AN441" s="326"/>
      <c r="AO441" s="326"/>
      <c r="AP441" s="326"/>
      <c r="AQ441" s="326"/>
      <c r="AR441" s="326"/>
      <c r="AS441" s="326"/>
      <c r="AT441" s="326"/>
      <c r="AU441" s="326"/>
      <c r="AV441" s="326"/>
      <c r="AW441" s="326"/>
      <c r="AX441" s="326"/>
      <c r="AY441" s="326"/>
      <c r="AZ441" s="326"/>
      <c r="BA441" s="326"/>
      <c r="BB441" s="326"/>
      <c r="BC441" s="326"/>
      <c r="BD441" s="326"/>
      <c r="BE441" s="326"/>
      <c r="BF441" s="326"/>
      <c r="BG441" s="326"/>
      <c r="BH441" s="326"/>
      <c r="BI441" s="326"/>
      <c r="BJ441" s="326"/>
      <c r="BK441" s="326"/>
      <c r="BL441" s="326"/>
      <c r="BM441" s="326"/>
      <c r="BN441" s="326"/>
      <c r="BO441" s="326"/>
      <c r="BP441" s="326"/>
      <c r="BQ441" s="326"/>
      <c r="BR441" s="326"/>
      <c r="BS441" s="326"/>
      <c r="BT441" s="326"/>
      <c r="BU441" s="326"/>
      <c r="BV441" s="326"/>
      <c r="BW441" s="326"/>
      <c r="BX441" s="326"/>
      <c r="BY441" s="326"/>
      <c r="BZ441" s="326"/>
      <c r="CA441" s="326"/>
      <c r="CB441" s="326"/>
      <c r="CC441" s="326"/>
      <c r="CD441" s="326"/>
      <c r="CE441" s="326"/>
      <c r="CF441" s="326"/>
      <c r="CG441" s="326"/>
      <c r="CH441" s="326"/>
      <c r="CI441" s="326"/>
      <c r="CJ441" s="326"/>
      <c r="CK441" s="326"/>
      <c r="CL441" s="326"/>
      <c r="CM441" s="326"/>
      <c r="CN441" s="326"/>
      <c r="CO441" s="326"/>
      <c r="CP441" s="326"/>
      <c r="CQ441" s="326"/>
      <c r="CR441" s="326"/>
      <c r="CS441" s="326"/>
    </row>
    <row r="442" spans="2:97" s="289" customFormat="1" ht="51" customHeight="1">
      <c r="B442" s="314"/>
      <c r="C442" s="344"/>
      <c r="D442" s="290"/>
      <c r="E442" s="291"/>
      <c r="F442" s="322"/>
      <c r="G442" s="344"/>
      <c r="H442" s="292"/>
      <c r="I442" s="293"/>
      <c r="J442" s="326"/>
      <c r="K442" s="326"/>
      <c r="L442" s="326"/>
      <c r="M442" s="326"/>
      <c r="N442" s="326"/>
      <c r="O442" s="326"/>
      <c r="P442" s="326"/>
      <c r="Q442" s="326"/>
      <c r="R442" s="326"/>
      <c r="S442" s="326"/>
      <c r="T442" s="326"/>
      <c r="U442" s="326"/>
      <c r="V442" s="326"/>
      <c r="W442" s="326"/>
      <c r="X442" s="326"/>
      <c r="Y442" s="326"/>
      <c r="Z442" s="326"/>
      <c r="AA442" s="326"/>
      <c r="AB442" s="326"/>
      <c r="AC442" s="326"/>
      <c r="AD442" s="326"/>
      <c r="AE442" s="326"/>
      <c r="AF442" s="326"/>
      <c r="AG442" s="326"/>
      <c r="AH442" s="326"/>
      <c r="AI442" s="326"/>
      <c r="AJ442" s="326"/>
      <c r="AK442" s="326"/>
      <c r="AL442" s="326"/>
      <c r="AM442" s="326"/>
      <c r="AN442" s="326"/>
      <c r="AO442" s="326"/>
      <c r="AP442" s="326"/>
      <c r="AQ442" s="326"/>
      <c r="AR442" s="326"/>
      <c r="AS442" s="326"/>
      <c r="AT442" s="326"/>
      <c r="AU442" s="326"/>
      <c r="AV442" s="326"/>
      <c r="AW442" s="326"/>
      <c r="AX442" s="326"/>
      <c r="AY442" s="326"/>
      <c r="AZ442" s="326"/>
      <c r="BA442" s="326"/>
      <c r="BB442" s="326"/>
      <c r="BC442" s="326"/>
      <c r="BD442" s="326"/>
      <c r="BE442" s="326"/>
      <c r="BF442" s="326"/>
      <c r="BG442" s="326"/>
      <c r="BH442" s="326"/>
      <c r="BI442" s="326"/>
      <c r="BJ442" s="326"/>
      <c r="BK442" s="326"/>
      <c r="BL442" s="326"/>
      <c r="BM442" s="326"/>
      <c r="BN442" s="326"/>
      <c r="BO442" s="326"/>
      <c r="BP442" s="326"/>
      <c r="BQ442" s="326"/>
      <c r="BR442" s="326"/>
      <c r="BS442" s="326"/>
      <c r="BT442" s="326"/>
      <c r="BU442" s="326"/>
      <c r="BV442" s="326"/>
      <c r="BW442" s="326"/>
      <c r="BX442" s="326"/>
      <c r="BY442" s="326"/>
      <c r="BZ442" s="326"/>
      <c r="CA442" s="326"/>
      <c r="CB442" s="326"/>
      <c r="CC442" s="326"/>
      <c r="CD442" s="326"/>
      <c r="CE442" s="326"/>
      <c r="CF442" s="326"/>
      <c r="CG442" s="326"/>
      <c r="CH442" s="326"/>
      <c r="CI442" s="326"/>
      <c r="CJ442" s="326"/>
      <c r="CK442" s="326"/>
      <c r="CL442" s="326"/>
      <c r="CM442" s="326"/>
      <c r="CN442" s="326"/>
      <c r="CO442" s="326"/>
      <c r="CP442" s="326"/>
      <c r="CQ442" s="326"/>
      <c r="CR442" s="326"/>
      <c r="CS442" s="326"/>
    </row>
    <row r="443" spans="2:97" s="289" customFormat="1" ht="51" customHeight="1">
      <c r="B443" s="314"/>
      <c r="C443" s="344"/>
      <c r="D443" s="290"/>
      <c r="E443" s="291"/>
      <c r="F443" s="322"/>
      <c r="G443" s="344"/>
      <c r="H443" s="292"/>
      <c r="I443" s="293"/>
      <c r="J443" s="326"/>
      <c r="K443" s="326"/>
      <c r="L443" s="326"/>
      <c r="M443" s="326"/>
      <c r="N443" s="326"/>
      <c r="O443" s="326"/>
      <c r="P443" s="326"/>
      <c r="Q443" s="326"/>
      <c r="R443" s="326"/>
      <c r="S443" s="326"/>
      <c r="T443" s="326"/>
      <c r="U443" s="326"/>
      <c r="V443" s="326"/>
      <c r="W443" s="326"/>
      <c r="X443" s="326"/>
      <c r="Y443" s="326"/>
      <c r="Z443" s="326"/>
      <c r="AA443" s="326"/>
      <c r="AB443" s="326"/>
      <c r="AC443" s="326"/>
      <c r="AD443" s="326"/>
      <c r="AE443" s="326"/>
      <c r="AF443" s="326"/>
      <c r="AG443" s="326"/>
      <c r="AH443" s="326"/>
      <c r="AI443" s="326"/>
      <c r="AJ443" s="326"/>
      <c r="AK443" s="326"/>
      <c r="AL443" s="326"/>
      <c r="AM443" s="326"/>
      <c r="AN443" s="326"/>
      <c r="AO443" s="326"/>
      <c r="AP443" s="326"/>
      <c r="AQ443" s="326"/>
      <c r="AR443" s="326"/>
      <c r="AS443" s="326"/>
      <c r="AT443" s="326"/>
      <c r="AU443" s="326"/>
      <c r="AV443" s="326"/>
      <c r="AW443" s="326"/>
      <c r="AX443" s="326"/>
      <c r="AY443" s="326"/>
      <c r="AZ443" s="326"/>
      <c r="BA443" s="326"/>
      <c r="BB443" s="326"/>
      <c r="BC443" s="326"/>
      <c r="BD443" s="326"/>
      <c r="BE443" s="326"/>
      <c r="BF443" s="326"/>
      <c r="BG443" s="326"/>
      <c r="BH443" s="326"/>
      <c r="BI443" s="326"/>
      <c r="BJ443" s="326"/>
      <c r="BK443" s="326"/>
      <c r="BL443" s="326"/>
      <c r="BM443" s="326"/>
      <c r="BN443" s="326"/>
      <c r="BO443" s="326"/>
      <c r="BP443" s="326"/>
      <c r="BQ443" s="326"/>
      <c r="BR443" s="326"/>
      <c r="BS443" s="326"/>
      <c r="BT443" s="326"/>
      <c r="BU443" s="326"/>
      <c r="BV443" s="326"/>
      <c r="BW443" s="326"/>
      <c r="BX443" s="326"/>
      <c r="BY443" s="326"/>
      <c r="BZ443" s="326"/>
      <c r="CA443" s="326"/>
      <c r="CB443" s="326"/>
      <c r="CC443" s="326"/>
      <c r="CD443" s="326"/>
      <c r="CE443" s="326"/>
      <c r="CF443" s="326"/>
      <c r="CG443" s="326"/>
      <c r="CH443" s="326"/>
      <c r="CI443" s="326"/>
      <c r="CJ443" s="326"/>
      <c r="CK443" s="326"/>
      <c r="CL443" s="326"/>
      <c r="CM443" s="326"/>
      <c r="CN443" s="326"/>
      <c r="CO443" s="326"/>
      <c r="CP443" s="326"/>
      <c r="CQ443" s="326"/>
      <c r="CR443" s="326"/>
      <c r="CS443" s="326"/>
    </row>
    <row r="444" spans="2:97" s="289" customFormat="1" ht="51" customHeight="1">
      <c r="B444" s="314"/>
      <c r="C444" s="344"/>
      <c r="D444" s="290"/>
      <c r="E444" s="291"/>
      <c r="F444" s="322"/>
      <c r="G444" s="344"/>
      <c r="H444" s="292"/>
      <c r="I444" s="293"/>
      <c r="J444" s="326"/>
      <c r="K444" s="326"/>
      <c r="L444" s="326"/>
      <c r="M444" s="326"/>
      <c r="N444" s="326"/>
      <c r="O444" s="326"/>
      <c r="P444" s="326"/>
      <c r="Q444" s="326"/>
      <c r="R444" s="326"/>
      <c r="S444" s="326"/>
      <c r="T444" s="326"/>
      <c r="U444" s="326"/>
      <c r="V444" s="326"/>
      <c r="W444" s="326"/>
      <c r="X444" s="326"/>
      <c r="Y444" s="326"/>
      <c r="Z444" s="326"/>
      <c r="AA444" s="326"/>
      <c r="AB444" s="326"/>
      <c r="AC444" s="326"/>
      <c r="AD444" s="326"/>
      <c r="AE444" s="326"/>
      <c r="AF444" s="326"/>
      <c r="AG444" s="326"/>
      <c r="AH444" s="326"/>
      <c r="AI444" s="326"/>
      <c r="AJ444" s="326"/>
      <c r="AK444" s="326"/>
      <c r="AL444" s="326"/>
      <c r="AM444" s="326"/>
      <c r="AN444" s="326"/>
      <c r="AO444" s="326"/>
      <c r="AP444" s="326"/>
      <c r="AQ444" s="326"/>
      <c r="AR444" s="326"/>
      <c r="AS444" s="326"/>
      <c r="AT444" s="326"/>
      <c r="AU444" s="326"/>
      <c r="AV444" s="326"/>
      <c r="AW444" s="326"/>
      <c r="AX444" s="326"/>
      <c r="AY444" s="326"/>
      <c r="AZ444" s="326"/>
      <c r="BA444" s="326"/>
      <c r="BB444" s="326"/>
      <c r="BC444" s="326"/>
      <c r="BD444" s="326"/>
      <c r="BE444" s="326"/>
      <c r="BF444" s="326"/>
      <c r="BG444" s="326"/>
      <c r="BH444" s="326"/>
      <c r="BI444" s="326"/>
      <c r="BJ444" s="326"/>
      <c r="BK444" s="326"/>
      <c r="BL444" s="326"/>
      <c r="BM444" s="326"/>
      <c r="BN444" s="326"/>
      <c r="BO444" s="326"/>
      <c r="BP444" s="326"/>
      <c r="BQ444" s="326"/>
      <c r="BR444" s="326"/>
      <c r="BS444" s="326"/>
      <c r="BT444" s="326"/>
      <c r="BU444" s="326"/>
      <c r="BV444" s="326"/>
      <c r="BW444" s="326"/>
      <c r="BX444" s="326"/>
      <c r="BY444" s="326"/>
      <c r="BZ444" s="326"/>
      <c r="CA444" s="326"/>
      <c r="CB444" s="326"/>
      <c r="CC444" s="326"/>
      <c r="CD444" s="326"/>
      <c r="CE444" s="326"/>
      <c r="CF444" s="326"/>
      <c r="CG444" s="326"/>
      <c r="CH444" s="326"/>
      <c r="CI444" s="326"/>
      <c r="CJ444" s="326"/>
      <c r="CK444" s="326"/>
      <c r="CL444" s="326"/>
      <c r="CM444" s="326"/>
      <c r="CN444" s="326"/>
      <c r="CO444" s="326"/>
      <c r="CP444" s="326"/>
      <c r="CQ444" s="326"/>
      <c r="CR444" s="326"/>
      <c r="CS444" s="326"/>
    </row>
    <row r="445" spans="2:97" s="289" customFormat="1" ht="51" customHeight="1">
      <c r="B445" s="314"/>
      <c r="C445" s="344"/>
      <c r="D445" s="290"/>
      <c r="E445" s="291"/>
      <c r="F445" s="322"/>
      <c r="G445" s="344"/>
      <c r="H445" s="292"/>
      <c r="I445" s="293"/>
      <c r="J445" s="326"/>
      <c r="K445" s="326"/>
      <c r="L445" s="326"/>
      <c r="M445" s="326"/>
      <c r="N445" s="326"/>
      <c r="O445" s="326"/>
      <c r="P445" s="326"/>
      <c r="Q445" s="326"/>
      <c r="R445" s="326"/>
      <c r="S445" s="326"/>
      <c r="T445" s="326"/>
      <c r="U445" s="326"/>
      <c r="V445" s="326"/>
      <c r="W445" s="326"/>
      <c r="X445" s="326"/>
      <c r="Y445" s="326"/>
      <c r="Z445" s="326"/>
      <c r="AA445" s="326"/>
      <c r="AB445" s="326"/>
      <c r="AC445" s="326"/>
      <c r="AD445" s="326"/>
      <c r="AE445" s="326"/>
      <c r="AF445" s="326"/>
      <c r="AG445" s="326"/>
      <c r="AH445" s="326"/>
      <c r="AI445" s="326"/>
      <c r="AJ445" s="326"/>
      <c r="AK445" s="326"/>
      <c r="AL445" s="326"/>
      <c r="AM445" s="326"/>
      <c r="AN445" s="326"/>
      <c r="AO445" s="326"/>
      <c r="AP445" s="326"/>
      <c r="AQ445" s="326"/>
      <c r="AR445" s="326"/>
      <c r="AS445" s="326"/>
      <c r="AT445" s="326"/>
      <c r="AU445" s="326"/>
      <c r="AV445" s="326"/>
      <c r="AW445" s="326"/>
      <c r="AX445" s="326"/>
      <c r="AY445" s="326"/>
      <c r="AZ445" s="326"/>
      <c r="BA445" s="326"/>
      <c r="BB445" s="326"/>
      <c r="BC445" s="326"/>
      <c r="BD445" s="326"/>
      <c r="BE445" s="326"/>
      <c r="BF445" s="326"/>
      <c r="BG445" s="326"/>
      <c r="BH445" s="326"/>
      <c r="BI445" s="326"/>
      <c r="BJ445" s="326"/>
      <c r="BK445" s="326"/>
      <c r="BL445" s="326"/>
      <c r="BM445" s="326"/>
      <c r="BN445" s="326"/>
      <c r="BO445" s="326"/>
      <c r="BP445" s="326"/>
      <c r="BQ445" s="326"/>
      <c r="BR445" s="326"/>
      <c r="BS445" s="326"/>
      <c r="BT445" s="326"/>
      <c r="BU445" s="326"/>
      <c r="BV445" s="326"/>
      <c r="BW445" s="326"/>
      <c r="BX445" s="326"/>
      <c r="BY445" s="326"/>
      <c r="BZ445" s="326"/>
      <c r="CA445" s="326"/>
      <c r="CB445" s="326"/>
      <c r="CC445" s="326"/>
      <c r="CD445" s="326"/>
      <c r="CE445" s="326"/>
      <c r="CF445" s="326"/>
      <c r="CG445" s="326"/>
      <c r="CH445" s="326"/>
      <c r="CI445" s="326"/>
      <c r="CJ445" s="326"/>
      <c r="CK445" s="326"/>
      <c r="CL445" s="326"/>
      <c r="CM445" s="326"/>
      <c r="CN445" s="326"/>
      <c r="CO445" s="326"/>
      <c r="CP445" s="326"/>
      <c r="CQ445" s="326"/>
      <c r="CR445" s="326"/>
      <c r="CS445" s="326"/>
    </row>
    <row r="446" spans="2:97" s="289" customFormat="1" ht="51" customHeight="1">
      <c r="B446" s="314"/>
      <c r="C446" s="344"/>
      <c r="D446" s="290"/>
      <c r="E446" s="291"/>
      <c r="F446" s="322"/>
      <c r="G446" s="344"/>
      <c r="H446" s="292"/>
      <c r="I446" s="293"/>
      <c r="J446" s="326"/>
      <c r="K446" s="326"/>
      <c r="L446" s="326"/>
      <c r="M446" s="326"/>
      <c r="N446" s="326"/>
      <c r="O446" s="326"/>
      <c r="P446" s="326"/>
      <c r="Q446" s="326"/>
      <c r="R446" s="326"/>
      <c r="S446" s="326"/>
      <c r="T446" s="326"/>
      <c r="U446" s="326"/>
      <c r="V446" s="326"/>
      <c r="W446" s="326"/>
      <c r="X446" s="326"/>
      <c r="Y446" s="326"/>
      <c r="Z446" s="326"/>
      <c r="AA446" s="326"/>
      <c r="AB446" s="326"/>
      <c r="AC446" s="326"/>
      <c r="AD446" s="326"/>
      <c r="AE446" s="326"/>
      <c r="AF446" s="326"/>
      <c r="AG446" s="326"/>
      <c r="AH446" s="326"/>
      <c r="AI446" s="326"/>
      <c r="AJ446" s="326"/>
      <c r="AK446" s="326"/>
      <c r="AL446" s="326"/>
      <c r="AM446" s="326"/>
      <c r="AN446" s="326"/>
      <c r="AO446" s="326"/>
      <c r="AP446" s="326"/>
      <c r="AQ446" s="326"/>
      <c r="AR446" s="326"/>
      <c r="AS446" s="326"/>
      <c r="AT446" s="326"/>
      <c r="AU446" s="326"/>
      <c r="AV446" s="326"/>
      <c r="AW446" s="326"/>
      <c r="AX446" s="326"/>
      <c r="AY446" s="326"/>
      <c r="AZ446" s="326"/>
      <c r="BA446" s="326"/>
      <c r="BB446" s="326"/>
      <c r="BC446" s="326"/>
      <c r="BD446" s="326"/>
      <c r="BE446" s="326"/>
      <c r="BF446" s="326"/>
      <c r="BG446" s="326"/>
      <c r="BH446" s="326"/>
      <c r="BI446" s="326"/>
      <c r="BJ446" s="326"/>
      <c r="BK446" s="326"/>
      <c r="BL446" s="326"/>
      <c r="BM446" s="326"/>
      <c r="BN446" s="326"/>
      <c r="BO446" s="326"/>
      <c r="BP446" s="326"/>
      <c r="BQ446" s="326"/>
      <c r="BR446" s="326"/>
      <c r="BS446" s="326"/>
      <c r="BT446" s="326"/>
      <c r="BU446" s="326"/>
      <c r="BV446" s="326"/>
      <c r="BW446" s="326"/>
      <c r="BX446" s="326"/>
      <c r="BY446" s="326"/>
      <c r="BZ446" s="326"/>
      <c r="CA446" s="326"/>
      <c r="CB446" s="326"/>
      <c r="CC446" s="326"/>
      <c r="CD446" s="326"/>
      <c r="CE446" s="326"/>
      <c r="CF446" s="326"/>
      <c r="CG446" s="326"/>
      <c r="CH446" s="326"/>
      <c r="CI446" s="326"/>
      <c r="CJ446" s="326"/>
      <c r="CK446" s="326"/>
      <c r="CL446" s="326"/>
      <c r="CM446" s="326"/>
      <c r="CN446" s="326"/>
      <c r="CO446" s="326"/>
      <c r="CP446" s="326"/>
      <c r="CQ446" s="326"/>
      <c r="CR446" s="326"/>
      <c r="CS446" s="326"/>
    </row>
    <row r="447" spans="2:97" s="289" customFormat="1" ht="51" customHeight="1">
      <c r="B447" s="314"/>
      <c r="C447" s="344"/>
      <c r="D447" s="290"/>
      <c r="E447" s="291"/>
      <c r="F447" s="322"/>
      <c r="G447" s="344"/>
      <c r="H447" s="292"/>
      <c r="I447" s="293"/>
      <c r="J447" s="326"/>
      <c r="K447" s="326"/>
      <c r="L447" s="326"/>
      <c r="M447" s="326"/>
      <c r="N447" s="326"/>
      <c r="O447" s="326"/>
      <c r="P447" s="326"/>
      <c r="Q447" s="326"/>
      <c r="R447" s="326"/>
      <c r="S447" s="326"/>
      <c r="T447" s="326"/>
      <c r="U447" s="326"/>
      <c r="V447" s="326"/>
      <c r="W447" s="326"/>
      <c r="X447" s="326"/>
      <c r="Y447" s="326"/>
      <c r="Z447" s="326"/>
      <c r="AA447" s="326"/>
      <c r="AB447" s="326"/>
      <c r="AC447" s="326"/>
      <c r="AD447" s="326"/>
      <c r="AE447" s="326"/>
      <c r="AF447" s="326"/>
      <c r="AG447" s="326"/>
      <c r="AH447" s="326"/>
      <c r="AI447" s="326"/>
      <c r="AJ447" s="326"/>
      <c r="AK447" s="326"/>
      <c r="AL447" s="326"/>
      <c r="AM447" s="326"/>
      <c r="AN447" s="326"/>
      <c r="AO447" s="326"/>
      <c r="AP447" s="326"/>
      <c r="AQ447" s="326"/>
      <c r="AR447" s="326"/>
      <c r="AS447" s="326"/>
      <c r="AT447" s="326"/>
      <c r="AU447" s="326"/>
      <c r="AV447" s="326"/>
      <c r="AW447" s="326"/>
      <c r="AX447" s="326"/>
      <c r="AY447" s="326"/>
      <c r="AZ447" s="326"/>
      <c r="BA447" s="326"/>
      <c r="BB447" s="326"/>
      <c r="BC447" s="326"/>
      <c r="BD447" s="326"/>
      <c r="BE447" s="326"/>
      <c r="BF447" s="326"/>
      <c r="BG447" s="326"/>
      <c r="BH447" s="326"/>
      <c r="BI447" s="326"/>
      <c r="BJ447" s="326"/>
      <c r="BK447" s="326"/>
      <c r="BL447" s="326"/>
      <c r="BM447" s="326"/>
      <c r="BN447" s="326"/>
      <c r="BO447" s="326"/>
      <c r="BP447" s="326"/>
      <c r="BQ447" s="326"/>
      <c r="BR447" s="326"/>
      <c r="BS447" s="326"/>
      <c r="BT447" s="326"/>
      <c r="BU447" s="326"/>
      <c r="BV447" s="326"/>
      <c r="BW447" s="326"/>
      <c r="BX447" s="326"/>
      <c r="BY447" s="326"/>
      <c r="BZ447" s="326"/>
      <c r="CA447" s="326"/>
      <c r="CB447" s="326"/>
      <c r="CC447" s="326"/>
      <c r="CD447" s="326"/>
      <c r="CE447" s="326"/>
      <c r="CF447" s="326"/>
      <c r="CG447" s="326"/>
      <c r="CH447" s="326"/>
      <c r="CI447" s="326"/>
      <c r="CJ447" s="326"/>
      <c r="CK447" s="326"/>
      <c r="CL447" s="326"/>
      <c r="CM447" s="326"/>
      <c r="CN447" s="326"/>
      <c r="CO447" s="326"/>
      <c r="CP447" s="326"/>
      <c r="CQ447" s="326"/>
      <c r="CR447" s="326"/>
      <c r="CS447" s="326"/>
    </row>
    <row r="448" spans="2:97" s="289" customFormat="1" ht="51" customHeight="1">
      <c r="B448" s="314"/>
      <c r="C448" s="344"/>
      <c r="D448" s="290"/>
      <c r="E448" s="291"/>
      <c r="F448" s="322"/>
      <c r="G448" s="344"/>
      <c r="H448" s="292"/>
      <c r="I448" s="293"/>
      <c r="J448" s="326"/>
      <c r="K448" s="326"/>
      <c r="L448" s="326"/>
      <c r="M448" s="326"/>
      <c r="N448" s="326"/>
      <c r="O448" s="326"/>
      <c r="P448" s="326"/>
      <c r="Q448" s="326"/>
      <c r="R448" s="326"/>
      <c r="S448" s="326"/>
      <c r="T448" s="326"/>
      <c r="U448" s="326"/>
      <c r="V448" s="326"/>
      <c r="W448" s="326"/>
      <c r="X448" s="326"/>
      <c r="Y448" s="326"/>
      <c r="Z448" s="326"/>
      <c r="AA448" s="326"/>
      <c r="AB448" s="326"/>
      <c r="AC448" s="326"/>
      <c r="AD448" s="326"/>
      <c r="AE448" s="326"/>
      <c r="AF448" s="326"/>
      <c r="AG448" s="326"/>
      <c r="AH448" s="326"/>
      <c r="AI448" s="326"/>
      <c r="AJ448" s="326"/>
      <c r="AK448" s="326"/>
      <c r="AL448" s="326"/>
      <c r="AM448" s="326"/>
      <c r="AN448" s="326"/>
      <c r="AO448" s="326"/>
      <c r="AP448" s="326"/>
      <c r="AQ448" s="326"/>
      <c r="AR448" s="326"/>
      <c r="AS448" s="326"/>
      <c r="AT448" s="326"/>
      <c r="AU448" s="326"/>
      <c r="AV448" s="326"/>
      <c r="AW448" s="326"/>
      <c r="AX448" s="326"/>
      <c r="AY448" s="326"/>
      <c r="AZ448" s="326"/>
      <c r="BA448" s="326"/>
      <c r="BB448" s="326"/>
      <c r="BC448" s="326"/>
      <c r="BD448" s="326"/>
      <c r="BE448" s="326"/>
      <c r="BF448" s="326"/>
      <c r="BG448" s="326"/>
      <c r="BH448" s="326"/>
      <c r="BI448" s="326"/>
      <c r="BJ448" s="326"/>
      <c r="BK448" s="326"/>
      <c r="BL448" s="326"/>
      <c r="BM448" s="326"/>
      <c r="BN448" s="326"/>
      <c r="BO448" s="326"/>
      <c r="BP448" s="326"/>
      <c r="BQ448" s="326"/>
      <c r="BR448" s="326"/>
      <c r="BS448" s="326"/>
      <c r="BT448" s="326"/>
      <c r="BU448" s="326"/>
      <c r="BV448" s="326"/>
      <c r="BW448" s="326"/>
      <c r="BX448" s="326"/>
      <c r="BY448" s="326"/>
      <c r="BZ448" s="326"/>
      <c r="CA448" s="326"/>
      <c r="CB448" s="326"/>
      <c r="CC448" s="326"/>
      <c r="CD448" s="326"/>
      <c r="CE448" s="326"/>
      <c r="CF448" s="326"/>
      <c r="CG448" s="326"/>
      <c r="CH448" s="326"/>
      <c r="CI448" s="326"/>
      <c r="CJ448" s="326"/>
      <c r="CK448" s="326"/>
      <c r="CL448" s="326"/>
      <c r="CM448" s="326"/>
      <c r="CN448" s="326"/>
      <c r="CO448" s="326"/>
      <c r="CP448" s="326"/>
      <c r="CQ448" s="326"/>
      <c r="CR448" s="326"/>
      <c r="CS448" s="326"/>
    </row>
    <row r="449" spans="2:97" s="289" customFormat="1" ht="51" customHeight="1">
      <c r="B449" s="314"/>
      <c r="C449" s="344"/>
      <c r="D449" s="290"/>
      <c r="E449" s="291"/>
      <c r="F449" s="322"/>
      <c r="G449" s="344"/>
      <c r="H449" s="292"/>
      <c r="I449" s="293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326"/>
      <c r="Z449" s="326"/>
      <c r="AA449" s="326"/>
      <c r="AB449" s="326"/>
      <c r="AC449" s="326"/>
      <c r="AD449" s="326"/>
      <c r="AE449" s="326"/>
      <c r="AF449" s="326"/>
      <c r="AG449" s="326"/>
      <c r="AH449" s="326"/>
      <c r="AI449" s="326"/>
      <c r="AJ449" s="326"/>
      <c r="AK449" s="326"/>
      <c r="AL449" s="326"/>
      <c r="AM449" s="326"/>
      <c r="AN449" s="326"/>
      <c r="AO449" s="326"/>
      <c r="AP449" s="326"/>
      <c r="AQ449" s="326"/>
      <c r="AR449" s="326"/>
      <c r="AS449" s="326"/>
      <c r="AT449" s="326"/>
      <c r="AU449" s="326"/>
      <c r="AV449" s="326"/>
      <c r="AW449" s="326"/>
      <c r="AX449" s="326"/>
      <c r="AY449" s="326"/>
      <c r="AZ449" s="326"/>
      <c r="BA449" s="326"/>
      <c r="BB449" s="326"/>
      <c r="BC449" s="326"/>
      <c r="BD449" s="326"/>
      <c r="BE449" s="326"/>
      <c r="BF449" s="326"/>
      <c r="BG449" s="326"/>
      <c r="BH449" s="326"/>
      <c r="BI449" s="326"/>
      <c r="BJ449" s="326"/>
      <c r="BK449" s="326"/>
      <c r="BL449" s="326"/>
      <c r="BM449" s="326"/>
      <c r="BN449" s="326"/>
      <c r="BO449" s="326"/>
      <c r="BP449" s="326"/>
      <c r="BQ449" s="326"/>
      <c r="BR449" s="326"/>
      <c r="BS449" s="326"/>
      <c r="BT449" s="326"/>
      <c r="BU449" s="326"/>
      <c r="BV449" s="326"/>
      <c r="BW449" s="326"/>
      <c r="BX449" s="326"/>
      <c r="BY449" s="326"/>
      <c r="BZ449" s="326"/>
      <c r="CA449" s="326"/>
      <c r="CB449" s="326"/>
      <c r="CC449" s="326"/>
      <c r="CD449" s="326"/>
      <c r="CE449" s="326"/>
      <c r="CF449" s="326"/>
      <c r="CG449" s="326"/>
      <c r="CH449" s="326"/>
      <c r="CI449" s="326"/>
      <c r="CJ449" s="326"/>
      <c r="CK449" s="326"/>
      <c r="CL449" s="326"/>
      <c r="CM449" s="326"/>
      <c r="CN449" s="326"/>
      <c r="CO449" s="326"/>
      <c r="CP449" s="326"/>
      <c r="CQ449" s="326"/>
      <c r="CR449" s="326"/>
      <c r="CS449" s="326"/>
    </row>
    <row r="450" spans="2:97" s="289" customFormat="1" ht="51" customHeight="1">
      <c r="B450" s="314" t="s">
        <v>397</v>
      </c>
      <c r="C450" s="345" t="e">
        <f>C303-G303</f>
        <v>#VALUE!</v>
      </c>
      <c r="D450" s="290"/>
      <c r="E450" s="290"/>
      <c r="F450" s="290" t="e">
        <f>C450*E450</f>
        <v>#VALUE!</v>
      </c>
      <c r="G450" s="344"/>
      <c r="H450" s="292"/>
      <c r="J450" s="326"/>
      <c r="K450" s="326"/>
      <c r="L450" s="326"/>
      <c r="M450" s="326"/>
      <c r="N450" s="326"/>
      <c r="O450" s="326"/>
      <c r="P450" s="326"/>
      <c r="Q450" s="326"/>
      <c r="R450" s="326"/>
      <c r="S450" s="326"/>
      <c r="T450" s="326"/>
      <c r="U450" s="326"/>
      <c r="V450" s="326"/>
      <c r="W450" s="326"/>
      <c r="X450" s="326"/>
      <c r="Y450" s="326"/>
      <c r="Z450" s="326"/>
      <c r="AA450" s="326"/>
      <c r="AB450" s="326"/>
      <c r="AC450" s="326"/>
      <c r="AD450" s="326"/>
      <c r="AE450" s="326"/>
      <c r="AF450" s="326"/>
      <c r="AG450" s="326"/>
      <c r="AH450" s="326"/>
      <c r="AI450" s="326"/>
      <c r="AJ450" s="326"/>
      <c r="AK450" s="326"/>
      <c r="AL450" s="326"/>
      <c r="AM450" s="326"/>
      <c r="AN450" s="326"/>
      <c r="AO450" s="326"/>
      <c r="AP450" s="326"/>
      <c r="AQ450" s="326"/>
      <c r="AR450" s="326"/>
      <c r="AS450" s="326"/>
      <c r="AT450" s="326"/>
      <c r="AU450" s="326"/>
      <c r="AV450" s="326"/>
      <c r="AW450" s="326"/>
      <c r="AX450" s="326"/>
      <c r="AY450" s="326"/>
      <c r="AZ450" s="326"/>
      <c r="BA450" s="326"/>
      <c r="BB450" s="326"/>
      <c r="BC450" s="326"/>
      <c r="BD450" s="326"/>
      <c r="BE450" s="326"/>
      <c r="BF450" s="326"/>
      <c r="BG450" s="326"/>
      <c r="BH450" s="326"/>
      <c r="BI450" s="326"/>
      <c r="BJ450" s="326"/>
      <c r="BK450" s="326"/>
      <c r="BL450" s="326"/>
      <c r="BM450" s="326"/>
      <c r="BN450" s="326"/>
      <c r="BO450" s="326"/>
      <c r="BP450" s="326"/>
      <c r="BQ450" s="326"/>
      <c r="BR450" s="326"/>
      <c r="BS450" s="326"/>
      <c r="BT450" s="326"/>
      <c r="BU450" s="326"/>
      <c r="BV450" s="326"/>
      <c r="BW450" s="326"/>
      <c r="BX450" s="326"/>
      <c r="BY450" s="326"/>
      <c r="BZ450" s="326"/>
      <c r="CA450" s="326"/>
      <c r="CB450" s="326"/>
      <c r="CC450" s="326"/>
      <c r="CD450" s="326"/>
      <c r="CE450" s="326"/>
      <c r="CF450" s="326"/>
      <c r="CG450" s="326"/>
      <c r="CH450" s="326"/>
      <c r="CI450" s="326"/>
      <c r="CJ450" s="326"/>
      <c r="CK450" s="326"/>
      <c r="CL450" s="326"/>
      <c r="CM450" s="326"/>
      <c r="CN450" s="326"/>
      <c r="CO450" s="326"/>
      <c r="CP450" s="326"/>
      <c r="CQ450" s="326"/>
      <c r="CR450" s="326"/>
      <c r="CS450" s="326"/>
    </row>
    <row r="451" spans="2:97" s="289" customFormat="1" ht="51" customHeight="1">
      <c r="B451" s="314"/>
      <c r="C451" s="346"/>
      <c r="D451" s="290"/>
      <c r="E451" s="290"/>
      <c r="F451" s="290"/>
      <c r="G451" s="344"/>
      <c r="H451" s="292"/>
      <c r="J451" s="326"/>
      <c r="K451" s="326"/>
      <c r="L451" s="326"/>
      <c r="M451" s="326"/>
      <c r="N451" s="326"/>
      <c r="O451" s="326"/>
      <c r="P451" s="326"/>
      <c r="Q451" s="326"/>
      <c r="R451" s="326"/>
      <c r="S451" s="326"/>
      <c r="T451" s="326"/>
      <c r="U451" s="326"/>
      <c r="V451" s="326"/>
      <c r="W451" s="326"/>
      <c r="X451" s="326"/>
      <c r="Y451" s="326"/>
      <c r="Z451" s="326"/>
      <c r="AA451" s="326"/>
      <c r="AB451" s="326"/>
      <c r="AC451" s="326"/>
      <c r="AD451" s="326"/>
      <c r="AE451" s="326"/>
      <c r="AF451" s="326"/>
      <c r="AG451" s="326"/>
      <c r="AH451" s="326"/>
      <c r="AI451" s="326"/>
      <c r="AJ451" s="326"/>
      <c r="AK451" s="326"/>
      <c r="AL451" s="326"/>
      <c r="AM451" s="326"/>
      <c r="AN451" s="326"/>
      <c r="AO451" s="326"/>
      <c r="AP451" s="326"/>
      <c r="AQ451" s="326"/>
      <c r="AR451" s="326"/>
      <c r="AS451" s="326"/>
      <c r="AT451" s="326"/>
      <c r="AU451" s="326"/>
      <c r="AV451" s="326"/>
      <c r="AW451" s="326"/>
      <c r="AX451" s="326"/>
      <c r="AY451" s="326"/>
      <c r="AZ451" s="326"/>
      <c r="BA451" s="326"/>
      <c r="BB451" s="326"/>
      <c r="BC451" s="326"/>
      <c r="BD451" s="326"/>
      <c r="BE451" s="326"/>
      <c r="BF451" s="326"/>
      <c r="BG451" s="326"/>
      <c r="BH451" s="326"/>
      <c r="BI451" s="326"/>
      <c r="BJ451" s="326"/>
      <c r="BK451" s="326"/>
      <c r="BL451" s="326"/>
      <c r="BM451" s="326"/>
      <c r="BN451" s="326"/>
      <c r="BO451" s="326"/>
      <c r="BP451" s="326"/>
      <c r="BQ451" s="326"/>
      <c r="BR451" s="326"/>
      <c r="BS451" s="326"/>
      <c r="BT451" s="326"/>
      <c r="BU451" s="326"/>
      <c r="BV451" s="326"/>
      <c r="BW451" s="326"/>
      <c r="BX451" s="326"/>
      <c r="BY451" s="326"/>
      <c r="BZ451" s="326"/>
      <c r="CA451" s="326"/>
      <c r="CB451" s="326"/>
      <c r="CC451" s="326"/>
      <c r="CD451" s="326"/>
      <c r="CE451" s="326"/>
      <c r="CF451" s="326"/>
      <c r="CG451" s="326"/>
      <c r="CH451" s="326"/>
      <c r="CI451" s="326"/>
      <c r="CJ451" s="326"/>
      <c r="CK451" s="326"/>
      <c r="CL451" s="326"/>
      <c r="CM451" s="326"/>
      <c r="CN451" s="326"/>
      <c r="CO451" s="326"/>
      <c r="CP451" s="326"/>
      <c r="CQ451" s="326"/>
      <c r="CR451" s="326"/>
      <c r="CS451" s="326"/>
    </row>
    <row r="452" spans="2:97" ht="51" customHeight="1">
      <c r="B452" s="315" t="s">
        <v>392</v>
      </c>
      <c r="C452" s="347" t="s">
        <v>391</v>
      </c>
      <c r="D452" s="294" t="s">
        <v>390</v>
      </c>
      <c r="E452" s="294" t="s">
        <v>389</v>
      </c>
      <c r="F452" s="294" t="s">
        <v>388</v>
      </c>
      <c r="G452" s="344"/>
      <c r="H452" s="292"/>
      <c r="I452" s="289"/>
      <c r="J452" s="326"/>
      <c r="K452" s="326"/>
      <c r="L452" s="326"/>
      <c r="M452" s="326"/>
      <c r="N452" s="326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27"/>
      <c r="Z452" s="327"/>
      <c r="AA452" s="327"/>
      <c r="AB452" s="327"/>
      <c r="AC452" s="327"/>
      <c r="AD452" s="327"/>
      <c r="AE452" s="327"/>
      <c r="AF452" s="327"/>
      <c r="AG452" s="327"/>
      <c r="AH452" s="327"/>
      <c r="AI452" s="327"/>
      <c r="AJ452" s="327"/>
      <c r="AK452" s="327"/>
      <c r="AL452" s="327"/>
      <c r="AM452" s="327"/>
      <c r="AN452" s="327"/>
      <c r="AO452" s="327"/>
      <c r="AP452" s="327"/>
      <c r="AQ452" s="327"/>
      <c r="AR452" s="327"/>
      <c r="AS452" s="327"/>
      <c r="AT452" s="327"/>
      <c r="AU452" s="327"/>
      <c r="AV452" s="327"/>
      <c r="AW452" s="327"/>
      <c r="AX452" s="327"/>
      <c r="AY452" s="327"/>
      <c r="AZ452" s="327"/>
      <c r="BA452" s="327"/>
      <c r="BB452" s="327"/>
      <c r="BC452" s="327"/>
      <c r="BD452" s="327"/>
      <c r="BE452" s="327"/>
      <c r="BF452" s="327"/>
      <c r="BG452" s="327"/>
      <c r="BH452" s="327"/>
      <c r="BI452" s="327"/>
      <c r="BJ452" s="327"/>
      <c r="BK452" s="327"/>
      <c r="BL452" s="327"/>
      <c r="BM452" s="327"/>
      <c r="BN452" s="327"/>
      <c r="BO452" s="327"/>
      <c r="BP452" s="327"/>
      <c r="BQ452" s="327"/>
      <c r="BR452" s="327"/>
      <c r="BS452" s="327"/>
      <c r="BT452" s="327"/>
      <c r="BU452" s="327"/>
      <c r="BV452" s="327"/>
      <c r="BW452" s="327"/>
      <c r="BX452" s="327"/>
      <c r="BY452" s="327"/>
      <c r="BZ452" s="327"/>
      <c r="CA452" s="327"/>
      <c r="CB452" s="327"/>
      <c r="CC452" s="327"/>
      <c r="CD452" s="327"/>
      <c r="CE452" s="327"/>
      <c r="CF452" s="327"/>
      <c r="CG452" s="327"/>
      <c r="CH452" s="327"/>
      <c r="CI452" s="327"/>
      <c r="CJ452" s="327"/>
      <c r="CK452" s="327"/>
      <c r="CL452" s="327"/>
      <c r="CM452" s="327"/>
      <c r="CN452" s="327"/>
      <c r="CO452" s="327"/>
      <c r="CP452" s="327"/>
      <c r="CQ452" s="327"/>
      <c r="CR452" s="327"/>
      <c r="CS452" s="327"/>
    </row>
    <row r="453" spans="2:97" ht="51" customHeight="1">
      <c r="B453" s="316"/>
      <c r="C453" s="348"/>
      <c r="D453" s="296"/>
      <c r="E453" s="296"/>
      <c r="F453" s="296"/>
      <c r="G453" s="344"/>
      <c r="H453" s="292"/>
      <c r="I453" s="289"/>
      <c r="J453" s="326"/>
      <c r="K453" s="326"/>
      <c r="L453" s="326"/>
      <c r="M453" s="326"/>
      <c r="N453" s="326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27"/>
      <c r="Z453" s="327"/>
      <c r="AA453" s="327"/>
      <c r="AB453" s="327"/>
      <c r="AC453" s="327"/>
      <c r="AD453" s="327"/>
      <c r="AE453" s="327"/>
      <c r="AF453" s="327"/>
      <c r="AG453" s="327"/>
      <c r="AH453" s="327"/>
      <c r="AI453" s="327"/>
      <c r="AJ453" s="327"/>
      <c r="AK453" s="327"/>
      <c r="AL453" s="327"/>
      <c r="AM453" s="327"/>
      <c r="AN453" s="327"/>
      <c r="AO453" s="327"/>
      <c r="AP453" s="327"/>
      <c r="AQ453" s="327"/>
      <c r="AR453" s="327"/>
      <c r="AS453" s="327"/>
      <c r="AT453" s="327"/>
      <c r="AU453" s="327"/>
      <c r="AV453" s="327"/>
      <c r="AW453" s="327"/>
      <c r="AX453" s="327"/>
      <c r="AY453" s="327"/>
      <c r="AZ453" s="327"/>
      <c r="BA453" s="327"/>
      <c r="BB453" s="327"/>
      <c r="BC453" s="327"/>
      <c r="BD453" s="327"/>
      <c r="BE453" s="327"/>
      <c r="BF453" s="327"/>
      <c r="BG453" s="327"/>
      <c r="BH453" s="327"/>
      <c r="BI453" s="327"/>
      <c r="BJ453" s="327"/>
      <c r="BK453" s="327"/>
      <c r="BL453" s="327"/>
      <c r="BM453" s="327"/>
      <c r="BN453" s="327"/>
      <c r="BO453" s="327"/>
      <c r="BP453" s="327"/>
      <c r="BQ453" s="327"/>
      <c r="BR453" s="327"/>
      <c r="BS453" s="327"/>
      <c r="BT453" s="327"/>
      <c r="BU453" s="327"/>
      <c r="BV453" s="327"/>
      <c r="BW453" s="327"/>
      <c r="BX453" s="327"/>
      <c r="BY453" s="327"/>
      <c r="BZ453" s="327"/>
      <c r="CA453" s="327"/>
      <c r="CB453" s="327"/>
      <c r="CC453" s="327"/>
      <c r="CD453" s="327"/>
      <c r="CE453" s="327"/>
      <c r="CF453" s="327"/>
      <c r="CG453" s="327"/>
      <c r="CH453" s="327"/>
      <c r="CI453" s="327"/>
      <c r="CJ453" s="327"/>
      <c r="CK453" s="327"/>
      <c r="CL453" s="327"/>
      <c r="CM453" s="327"/>
      <c r="CN453" s="327"/>
      <c r="CO453" s="327"/>
      <c r="CP453" s="327"/>
      <c r="CQ453" s="327"/>
      <c r="CR453" s="327"/>
      <c r="CS453" s="327"/>
    </row>
    <row r="454" spans="2:97" ht="51" customHeight="1" thickBot="1">
      <c r="B454" s="317">
        <v>12</v>
      </c>
      <c r="C454" s="349">
        <v>12</v>
      </c>
      <c r="D454" s="297">
        <v>12</v>
      </c>
      <c r="E454" s="298">
        <v>12</v>
      </c>
      <c r="F454" s="299"/>
      <c r="G454" s="344"/>
      <c r="H454" s="292"/>
      <c r="I454" s="289"/>
      <c r="J454" s="326"/>
      <c r="K454" s="326"/>
      <c r="L454" s="326"/>
      <c r="M454" s="326"/>
      <c r="N454" s="326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27"/>
      <c r="Z454" s="327"/>
      <c r="AA454" s="327"/>
      <c r="AB454" s="327"/>
      <c r="AC454" s="327"/>
      <c r="AD454" s="327"/>
      <c r="AE454" s="327"/>
      <c r="AF454" s="327"/>
      <c r="AG454" s="327"/>
      <c r="AH454" s="327"/>
      <c r="AI454" s="327"/>
      <c r="AJ454" s="327"/>
      <c r="AK454" s="327"/>
      <c r="AL454" s="327"/>
      <c r="AM454" s="327"/>
      <c r="AN454" s="327"/>
      <c r="AO454" s="327"/>
      <c r="AP454" s="327"/>
      <c r="AQ454" s="327"/>
      <c r="AR454" s="327"/>
      <c r="AS454" s="327"/>
      <c r="AT454" s="327"/>
      <c r="AU454" s="327"/>
      <c r="AV454" s="327"/>
      <c r="AW454" s="327"/>
      <c r="AX454" s="327"/>
      <c r="AY454" s="327"/>
      <c r="AZ454" s="327"/>
      <c r="BA454" s="327"/>
      <c r="BB454" s="327"/>
      <c r="BC454" s="327"/>
      <c r="BD454" s="327"/>
      <c r="BE454" s="327"/>
      <c r="BF454" s="327"/>
      <c r="BG454" s="327"/>
      <c r="BH454" s="327"/>
      <c r="BI454" s="327"/>
      <c r="BJ454" s="327"/>
      <c r="BK454" s="327"/>
      <c r="BL454" s="327"/>
      <c r="BM454" s="327"/>
      <c r="BN454" s="327"/>
      <c r="BO454" s="327"/>
      <c r="BP454" s="327"/>
      <c r="BQ454" s="327"/>
      <c r="BR454" s="327"/>
      <c r="BS454" s="327"/>
      <c r="BT454" s="327"/>
      <c r="BU454" s="327"/>
      <c r="BV454" s="327"/>
      <c r="BW454" s="327"/>
      <c r="BX454" s="327"/>
      <c r="BY454" s="327"/>
      <c r="BZ454" s="327"/>
      <c r="CA454" s="327"/>
      <c r="CB454" s="327"/>
      <c r="CC454" s="327"/>
      <c r="CD454" s="327"/>
      <c r="CE454" s="327"/>
      <c r="CF454" s="327"/>
      <c r="CG454" s="327"/>
      <c r="CH454" s="327"/>
      <c r="CI454" s="327"/>
      <c r="CJ454" s="327"/>
      <c r="CK454" s="327"/>
      <c r="CL454" s="327"/>
      <c r="CM454" s="327"/>
      <c r="CN454" s="327"/>
      <c r="CO454" s="327"/>
      <c r="CP454" s="327"/>
      <c r="CQ454" s="327"/>
      <c r="CR454" s="327"/>
      <c r="CS454" s="327"/>
    </row>
    <row r="455" spans="2:97" ht="51" customHeight="1" thickBot="1">
      <c r="B455" s="318">
        <v>1.4500000000000001E-2</v>
      </c>
      <c r="C455" s="350">
        <v>1.4499999999999999E-2</v>
      </c>
      <c r="D455" s="300">
        <v>1.4499999999999999E-2</v>
      </c>
      <c r="E455" s="301">
        <v>7.6200000000000004E-2</v>
      </c>
      <c r="F455" s="301">
        <v>7.6200000000000004E-2</v>
      </c>
      <c r="G455" s="344"/>
      <c r="H455" s="292"/>
      <c r="I455" s="289"/>
      <c r="J455" s="326"/>
      <c r="K455" s="326"/>
      <c r="L455" s="326"/>
      <c r="M455" s="326"/>
      <c r="N455" s="326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27"/>
      <c r="Z455" s="327"/>
      <c r="AA455" s="327"/>
      <c r="AB455" s="327"/>
      <c r="AC455" s="327"/>
      <c r="AD455" s="327"/>
      <c r="AE455" s="327"/>
      <c r="AF455" s="327"/>
      <c r="AG455" s="327"/>
      <c r="AH455" s="327"/>
      <c r="AI455" s="327"/>
      <c r="AJ455" s="327"/>
      <c r="AK455" s="327"/>
      <c r="AL455" s="327"/>
      <c r="AM455" s="327"/>
      <c r="AN455" s="327"/>
      <c r="AO455" s="327"/>
      <c r="AP455" s="327"/>
      <c r="AQ455" s="327"/>
      <c r="AR455" s="327"/>
      <c r="AS455" s="327"/>
      <c r="AT455" s="327"/>
      <c r="AU455" s="327"/>
      <c r="AV455" s="327"/>
      <c r="AW455" s="327"/>
      <c r="AX455" s="327"/>
      <c r="AY455" s="327"/>
      <c r="AZ455" s="327"/>
      <c r="BA455" s="327"/>
      <c r="BB455" s="327"/>
      <c r="BC455" s="327"/>
      <c r="BD455" s="327"/>
      <c r="BE455" s="327"/>
      <c r="BF455" s="327"/>
      <c r="BG455" s="327"/>
      <c r="BH455" s="327"/>
      <c r="BI455" s="327"/>
      <c r="BJ455" s="327"/>
      <c r="BK455" s="327"/>
      <c r="BL455" s="327"/>
      <c r="BM455" s="327"/>
      <c r="BN455" s="327"/>
      <c r="BO455" s="327"/>
      <c r="BP455" s="327"/>
      <c r="BQ455" s="327"/>
      <c r="BR455" s="327"/>
      <c r="BS455" s="327"/>
      <c r="BT455" s="327"/>
      <c r="BU455" s="327"/>
      <c r="BV455" s="327"/>
      <c r="BW455" s="327"/>
      <c r="BX455" s="327"/>
      <c r="BY455" s="327"/>
      <c r="BZ455" s="327"/>
      <c r="CA455" s="327"/>
      <c r="CB455" s="327"/>
      <c r="CC455" s="327"/>
      <c r="CD455" s="327"/>
      <c r="CE455" s="327"/>
      <c r="CF455" s="327"/>
      <c r="CG455" s="327"/>
      <c r="CH455" s="327"/>
      <c r="CI455" s="327"/>
      <c r="CJ455" s="327"/>
      <c r="CK455" s="327"/>
      <c r="CL455" s="327"/>
      <c r="CM455" s="327"/>
      <c r="CN455" s="327"/>
      <c r="CO455" s="327"/>
      <c r="CP455" s="327"/>
      <c r="CQ455" s="327"/>
      <c r="CR455" s="327"/>
      <c r="CS455" s="327"/>
    </row>
    <row r="456" spans="2:97" ht="51" customHeight="1" thickBot="1">
      <c r="C456" s="351"/>
      <c r="G456" s="344"/>
      <c r="H456" s="292"/>
      <c r="I456" s="289"/>
      <c r="J456" s="326"/>
      <c r="K456" s="326"/>
      <c r="L456" s="326"/>
      <c r="M456" s="326"/>
      <c r="N456" s="326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27"/>
      <c r="Z456" s="327"/>
      <c r="AA456" s="327"/>
      <c r="AB456" s="327"/>
      <c r="AC456" s="327"/>
      <c r="AD456" s="327"/>
      <c r="AE456" s="327"/>
      <c r="AF456" s="327"/>
      <c r="AG456" s="327"/>
      <c r="AH456" s="327"/>
      <c r="AI456" s="327"/>
      <c r="AJ456" s="327"/>
      <c r="AK456" s="327"/>
      <c r="AL456" s="327"/>
      <c r="AM456" s="327"/>
      <c r="AN456" s="327"/>
      <c r="AO456" s="327"/>
      <c r="AP456" s="327"/>
      <c r="AQ456" s="327"/>
      <c r="AR456" s="327"/>
      <c r="AS456" s="327"/>
      <c r="AT456" s="327"/>
      <c r="AU456" s="327"/>
      <c r="AV456" s="327"/>
      <c r="AW456" s="327"/>
      <c r="AX456" s="327"/>
      <c r="AY456" s="327"/>
      <c r="AZ456" s="327"/>
      <c r="BA456" s="327"/>
      <c r="BB456" s="327"/>
      <c r="BC456" s="327"/>
      <c r="BD456" s="327"/>
      <c r="BE456" s="327"/>
      <c r="BF456" s="327"/>
      <c r="BG456" s="327"/>
      <c r="BH456" s="327"/>
      <c r="BI456" s="327"/>
      <c r="BJ456" s="327"/>
      <c r="BK456" s="327"/>
      <c r="BL456" s="327"/>
      <c r="BM456" s="327"/>
      <c r="BN456" s="327"/>
      <c r="BO456" s="327"/>
      <c r="BP456" s="327"/>
      <c r="BQ456" s="327"/>
      <c r="BR456" s="327"/>
      <c r="BS456" s="327"/>
      <c r="BT456" s="327"/>
      <c r="BU456" s="327"/>
      <c r="BV456" s="327"/>
      <c r="BW456" s="327"/>
      <c r="BX456" s="327"/>
      <c r="BY456" s="327"/>
      <c r="BZ456" s="327"/>
      <c r="CA456" s="327"/>
      <c r="CB456" s="327"/>
      <c r="CC456" s="327"/>
      <c r="CD456" s="327"/>
      <c r="CE456" s="327"/>
      <c r="CF456" s="327"/>
      <c r="CG456" s="327"/>
      <c r="CH456" s="327"/>
      <c r="CI456" s="327"/>
      <c r="CJ456" s="327"/>
      <c r="CK456" s="327"/>
      <c r="CL456" s="327"/>
      <c r="CM456" s="327"/>
      <c r="CN456" s="327"/>
      <c r="CO456" s="327"/>
      <c r="CP456" s="327"/>
      <c r="CQ456" s="327"/>
      <c r="CR456" s="327"/>
      <c r="CS456" s="327"/>
    </row>
    <row r="457" spans="2:97" ht="51" customHeight="1" thickBot="1">
      <c r="B457" s="320" t="s">
        <v>18</v>
      </c>
      <c r="C457" s="352">
        <f>Calculation!B39</f>
        <v>-0.31179568759332743</v>
      </c>
      <c r="H457" s="292"/>
      <c r="I457" s="289"/>
      <c r="J457" s="326"/>
      <c r="K457" s="326"/>
      <c r="L457" s="326"/>
      <c r="M457" s="326"/>
      <c r="N457" s="326"/>
      <c r="O457" s="327"/>
      <c r="P457" s="327"/>
      <c r="Q457" s="327"/>
      <c r="R457" s="327"/>
      <c r="S457" s="327"/>
      <c r="T457" s="327"/>
      <c r="U457" s="327"/>
      <c r="V457" s="327"/>
      <c r="W457" s="327"/>
      <c r="X457" s="327"/>
      <c r="Y457" s="327"/>
      <c r="Z457" s="327"/>
      <c r="AA457" s="327"/>
      <c r="AB457" s="327"/>
      <c r="AC457" s="327"/>
      <c r="AD457" s="327"/>
      <c r="AE457" s="327"/>
      <c r="AF457" s="327"/>
      <c r="AG457" s="327"/>
      <c r="AH457" s="327"/>
      <c r="AI457" s="327"/>
      <c r="AJ457" s="327"/>
      <c r="AK457" s="327"/>
      <c r="AL457" s="327"/>
      <c r="AM457" s="327"/>
      <c r="AN457" s="327"/>
      <c r="AO457" s="327"/>
      <c r="AP457" s="327"/>
      <c r="AQ457" s="327"/>
      <c r="AR457" s="327"/>
      <c r="AS457" s="327"/>
      <c r="AT457" s="327"/>
      <c r="AU457" s="327"/>
      <c r="AV457" s="327"/>
      <c r="AW457" s="327"/>
      <c r="AX457" s="327"/>
      <c r="AY457" s="327"/>
      <c r="AZ457" s="327"/>
      <c r="BA457" s="327"/>
      <c r="BB457" s="327"/>
      <c r="BC457" s="327"/>
      <c r="BD457" s="327"/>
      <c r="BE457" s="327"/>
      <c r="BF457" s="327"/>
      <c r="BG457" s="327"/>
      <c r="BH457" s="327"/>
      <c r="BI457" s="327"/>
      <c r="BJ457" s="327"/>
      <c r="BK457" s="327"/>
      <c r="BL457" s="327"/>
      <c r="BM457" s="327"/>
      <c r="BN457" s="327"/>
      <c r="BO457" s="327"/>
      <c r="BP457" s="327"/>
      <c r="BQ457" s="327"/>
      <c r="BR457" s="327"/>
      <c r="BS457" s="327"/>
      <c r="BT457" s="327"/>
      <c r="BU457" s="327"/>
      <c r="BV457" s="327"/>
      <c r="BW457" s="327"/>
      <c r="BX457" s="327"/>
      <c r="BY457" s="327"/>
      <c r="BZ457" s="327"/>
      <c r="CA457" s="327"/>
      <c r="CB457" s="327"/>
      <c r="CC457" s="327"/>
      <c r="CD457" s="327"/>
      <c r="CE457" s="327"/>
      <c r="CF457" s="327"/>
      <c r="CG457" s="327"/>
      <c r="CH457" s="327"/>
      <c r="CI457" s="327"/>
      <c r="CJ457" s="327"/>
      <c r="CK457" s="327"/>
      <c r="CL457" s="327"/>
      <c r="CM457" s="327"/>
      <c r="CN457" s="327"/>
      <c r="CO457" s="327"/>
      <c r="CP457" s="327"/>
      <c r="CQ457" s="327"/>
      <c r="CR457" s="327"/>
      <c r="CS457" s="327"/>
    </row>
    <row r="458" spans="2:97" ht="51" customHeight="1" thickBot="1">
      <c r="B458" s="321"/>
      <c r="C458" s="353"/>
      <c r="H458" s="292"/>
      <c r="I458" s="289"/>
      <c r="J458" s="326"/>
      <c r="K458" s="326"/>
      <c r="L458" s="326"/>
      <c r="M458" s="326"/>
      <c r="N458" s="326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27"/>
      <c r="Z458" s="327"/>
      <c r="AA458" s="327"/>
      <c r="AB458" s="327"/>
      <c r="AC458" s="327"/>
      <c r="AD458" s="327"/>
      <c r="AE458" s="327"/>
      <c r="AF458" s="327"/>
      <c r="AG458" s="327"/>
      <c r="AH458" s="327"/>
      <c r="AI458" s="327"/>
      <c r="AJ458" s="327"/>
      <c r="AK458" s="327"/>
      <c r="AL458" s="327"/>
      <c r="AM458" s="327"/>
      <c r="AN458" s="327"/>
      <c r="AO458" s="327"/>
      <c r="AP458" s="327"/>
      <c r="AQ458" s="327"/>
      <c r="AR458" s="327"/>
      <c r="AS458" s="327"/>
      <c r="AT458" s="327"/>
      <c r="AU458" s="327"/>
      <c r="AV458" s="327"/>
      <c r="AW458" s="327"/>
      <c r="AX458" s="327"/>
      <c r="AY458" s="327"/>
      <c r="AZ458" s="327"/>
      <c r="BA458" s="327"/>
      <c r="BB458" s="327"/>
      <c r="BC458" s="327"/>
      <c r="BD458" s="327"/>
      <c r="BE458" s="327"/>
      <c r="BF458" s="327"/>
      <c r="BG458" s="327"/>
      <c r="BH458" s="327"/>
      <c r="BI458" s="327"/>
      <c r="BJ458" s="327"/>
      <c r="BK458" s="327"/>
      <c r="BL458" s="327"/>
      <c r="BM458" s="327"/>
      <c r="BN458" s="327"/>
      <c r="BO458" s="327"/>
      <c r="BP458" s="327"/>
      <c r="BQ458" s="327"/>
      <c r="BR458" s="327"/>
      <c r="BS458" s="327"/>
      <c r="BT458" s="327"/>
      <c r="BU458" s="327"/>
      <c r="BV458" s="327"/>
      <c r="BW458" s="327"/>
      <c r="BX458" s="327"/>
      <c r="BY458" s="327"/>
      <c r="BZ458" s="327"/>
      <c r="CA458" s="327"/>
      <c r="CB458" s="327"/>
      <c r="CC458" s="327"/>
      <c r="CD458" s="327"/>
      <c r="CE458" s="327"/>
      <c r="CF458" s="327"/>
      <c r="CG458" s="327"/>
      <c r="CH458" s="327"/>
      <c r="CI458" s="327"/>
      <c r="CJ458" s="327"/>
      <c r="CK458" s="327"/>
      <c r="CL458" s="327"/>
      <c r="CM458" s="327"/>
      <c r="CN458" s="327"/>
      <c r="CO458" s="327"/>
      <c r="CP458" s="327"/>
      <c r="CQ458" s="327"/>
      <c r="CR458" s="327"/>
      <c r="CS458" s="327"/>
    </row>
    <row r="459" spans="2:97" ht="51" customHeight="1" thickBot="1">
      <c r="B459" s="320" t="s">
        <v>396</v>
      </c>
      <c r="C459" s="354">
        <v>0</v>
      </c>
      <c r="H459" s="292"/>
      <c r="I459" s="289"/>
      <c r="J459" s="326"/>
      <c r="K459" s="326"/>
      <c r="L459" s="326"/>
      <c r="M459" s="326"/>
      <c r="N459" s="326"/>
      <c r="O459" s="327"/>
      <c r="P459" s="327"/>
      <c r="Q459" s="327"/>
      <c r="R459" s="327"/>
      <c r="S459" s="327"/>
      <c r="T459" s="327"/>
      <c r="U459" s="327"/>
      <c r="V459" s="327"/>
      <c r="W459" s="327"/>
      <c r="X459" s="327"/>
      <c r="Y459" s="327"/>
      <c r="Z459" s="327"/>
      <c r="AA459" s="327"/>
      <c r="AB459" s="327"/>
      <c r="AC459" s="327"/>
      <c r="AD459" s="327"/>
      <c r="AE459" s="327"/>
      <c r="AF459" s="327"/>
      <c r="AG459" s="327"/>
      <c r="AH459" s="327"/>
      <c r="AI459" s="327"/>
      <c r="AJ459" s="327"/>
      <c r="AK459" s="327"/>
      <c r="AL459" s="327"/>
      <c r="AM459" s="327"/>
      <c r="AN459" s="327"/>
      <c r="AO459" s="327"/>
      <c r="AP459" s="327"/>
      <c r="AQ459" s="327"/>
      <c r="AR459" s="327"/>
      <c r="AS459" s="327"/>
      <c r="AT459" s="327"/>
      <c r="AU459" s="327"/>
      <c r="AV459" s="327"/>
      <c r="AW459" s="327"/>
      <c r="AX459" s="327"/>
      <c r="AY459" s="327"/>
      <c r="AZ459" s="327"/>
      <c r="BA459" s="327"/>
      <c r="BB459" s="327"/>
      <c r="BC459" s="327"/>
      <c r="BD459" s="327"/>
      <c r="BE459" s="327"/>
      <c r="BF459" s="327"/>
      <c r="BG459" s="327"/>
      <c r="BH459" s="327"/>
      <c r="BI459" s="327"/>
      <c r="BJ459" s="327"/>
      <c r="BK459" s="327"/>
      <c r="BL459" s="327"/>
      <c r="BM459" s="327"/>
      <c r="BN459" s="327"/>
      <c r="BO459" s="327"/>
      <c r="BP459" s="327"/>
      <c r="BQ459" s="327"/>
      <c r="BR459" s="327"/>
      <c r="BS459" s="327"/>
      <c r="BT459" s="327"/>
      <c r="BU459" s="327"/>
      <c r="BV459" s="327"/>
      <c r="BW459" s="327"/>
      <c r="BX459" s="327"/>
      <c r="BY459" s="327"/>
      <c r="BZ459" s="327"/>
      <c r="CA459" s="327"/>
      <c r="CB459" s="327"/>
      <c r="CC459" s="327"/>
      <c r="CD459" s="327"/>
      <c r="CE459" s="327"/>
      <c r="CF459" s="327"/>
      <c r="CG459" s="327"/>
      <c r="CH459" s="327"/>
      <c r="CI459" s="327"/>
      <c r="CJ459" s="327"/>
      <c r="CK459" s="327"/>
      <c r="CL459" s="327"/>
      <c r="CM459" s="327"/>
      <c r="CN459" s="327"/>
      <c r="CO459" s="327"/>
      <c r="CP459" s="327"/>
      <c r="CQ459" s="327"/>
      <c r="CR459" s="327"/>
      <c r="CS459" s="327"/>
    </row>
    <row r="460" spans="2:97" ht="51" customHeight="1" thickBot="1">
      <c r="B460" s="320" t="s">
        <v>395</v>
      </c>
      <c r="C460" s="354">
        <v>0.85</v>
      </c>
      <c r="D460" s="304" t="s">
        <v>394</v>
      </c>
      <c r="I460" s="289"/>
      <c r="J460" s="326"/>
      <c r="K460" s="326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27"/>
      <c r="Z460" s="327"/>
      <c r="AA460" s="327"/>
      <c r="AB460" s="327"/>
      <c r="AC460" s="327"/>
      <c r="AD460" s="327"/>
      <c r="AE460" s="327"/>
      <c r="AF460" s="327"/>
      <c r="AG460" s="327"/>
      <c r="AH460" s="327"/>
      <c r="AI460" s="327"/>
      <c r="AJ460" s="327"/>
      <c r="AK460" s="327"/>
      <c r="AL460" s="327"/>
      <c r="AM460" s="327"/>
      <c r="AN460" s="327"/>
      <c r="AO460" s="327"/>
      <c r="AP460" s="327"/>
      <c r="AQ460" s="327"/>
      <c r="AR460" s="327"/>
      <c r="AS460" s="327"/>
      <c r="AT460" s="327"/>
      <c r="AU460" s="327"/>
      <c r="AV460" s="327"/>
      <c r="AW460" s="327"/>
      <c r="AX460" s="327"/>
      <c r="AY460" s="327"/>
      <c r="AZ460" s="327"/>
      <c r="BA460" s="327"/>
      <c r="BB460" s="327"/>
      <c r="BC460" s="327"/>
      <c r="BD460" s="327"/>
      <c r="BE460" s="327"/>
      <c r="BF460" s="327"/>
      <c r="BG460" s="327"/>
      <c r="BH460" s="327"/>
      <c r="BI460" s="327"/>
      <c r="BJ460" s="327"/>
      <c r="BK460" s="327"/>
      <c r="BL460" s="327"/>
      <c r="BM460" s="327"/>
      <c r="BN460" s="327"/>
      <c r="BO460" s="327"/>
      <c r="BP460" s="327"/>
      <c r="BQ460" s="327"/>
      <c r="BR460" s="327"/>
      <c r="BS460" s="327"/>
      <c r="BT460" s="327"/>
      <c r="BU460" s="327"/>
      <c r="BV460" s="327"/>
      <c r="BW460" s="327"/>
      <c r="BX460" s="327"/>
      <c r="BY460" s="327"/>
      <c r="BZ460" s="327"/>
      <c r="CA460" s="327"/>
      <c r="CB460" s="327"/>
      <c r="CC460" s="327"/>
      <c r="CD460" s="327"/>
      <c r="CE460" s="327"/>
      <c r="CF460" s="327"/>
      <c r="CG460" s="327"/>
      <c r="CH460" s="327"/>
      <c r="CI460" s="327"/>
      <c r="CJ460" s="327"/>
      <c r="CK460" s="327"/>
      <c r="CL460" s="327"/>
      <c r="CM460" s="327"/>
      <c r="CN460" s="327"/>
      <c r="CO460" s="327"/>
      <c r="CP460" s="327"/>
      <c r="CQ460" s="327"/>
      <c r="CR460" s="327"/>
      <c r="CS460" s="327"/>
    </row>
    <row r="461" spans="2:97" ht="51" customHeight="1">
      <c r="I461" s="289"/>
      <c r="J461" s="326"/>
      <c r="K461" s="326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27"/>
      <c r="Z461" s="327"/>
      <c r="AA461" s="327"/>
      <c r="AB461" s="327"/>
      <c r="AC461" s="327"/>
      <c r="AD461" s="327"/>
      <c r="AE461" s="327"/>
      <c r="AF461" s="327"/>
      <c r="AG461" s="327"/>
      <c r="AH461" s="327"/>
      <c r="AI461" s="327"/>
      <c r="AJ461" s="327"/>
      <c r="AK461" s="327"/>
      <c r="AL461" s="327"/>
      <c r="AM461" s="327"/>
      <c r="AN461" s="327"/>
      <c r="AO461" s="327"/>
      <c r="AP461" s="327"/>
      <c r="AQ461" s="327"/>
      <c r="AR461" s="327"/>
      <c r="AS461" s="327"/>
      <c r="AT461" s="327"/>
      <c r="AU461" s="327"/>
      <c r="AV461" s="327"/>
      <c r="AW461" s="327"/>
      <c r="AX461" s="327"/>
      <c r="AY461" s="327"/>
      <c r="AZ461" s="327"/>
      <c r="BA461" s="327"/>
      <c r="BB461" s="327"/>
      <c r="BC461" s="327"/>
      <c r="BD461" s="327"/>
      <c r="BE461" s="327"/>
      <c r="BF461" s="327"/>
      <c r="BG461" s="327"/>
      <c r="BH461" s="327"/>
      <c r="BI461" s="327"/>
      <c r="BJ461" s="327"/>
      <c r="BK461" s="327"/>
      <c r="BL461" s="327"/>
      <c r="BM461" s="327"/>
      <c r="BN461" s="327"/>
      <c r="BO461" s="327"/>
      <c r="BP461" s="327"/>
      <c r="BQ461" s="327"/>
      <c r="BR461" s="327"/>
      <c r="BS461" s="327"/>
      <c r="BT461" s="327"/>
      <c r="BU461" s="327"/>
      <c r="BV461" s="327"/>
      <c r="BW461" s="327"/>
      <c r="BX461" s="327"/>
      <c r="BY461" s="327"/>
      <c r="BZ461" s="327"/>
      <c r="CA461" s="327"/>
      <c r="CB461" s="327"/>
      <c r="CC461" s="327"/>
      <c r="CD461" s="327"/>
      <c r="CE461" s="327"/>
      <c r="CF461" s="327"/>
      <c r="CG461" s="327"/>
      <c r="CH461" s="327"/>
      <c r="CI461" s="327"/>
      <c r="CJ461" s="327"/>
      <c r="CK461" s="327"/>
      <c r="CL461" s="327"/>
      <c r="CM461" s="327"/>
      <c r="CN461" s="327"/>
      <c r="CO461" s="327"/>
      <c r="CP461" s="327"/>
      <c r="CQ461" s="327"/>
      <c r="CR461" s="327"/>
      <c r="CS461" s="327"/>
    </row>
    <row r="462" spans="2:97" ht="51" customHeight="1">
      <c r="B462" s="314" t="s">
        <v>393</v>
      </c>
      <c r="C462" s="344"/>
      <c r="D462" s="305" t="s">
        <v>392</v>
      </c>
      <c r="E462" s="305" t="s">
        <v>391</v>
      </c>
      <c r="F462" s="305" t="s">
        <v>390</v>
      </c>
      <c r="G462" s="355" t="s">
        <v>389</v>
      </c>
      <c r="H462" s="306"/>
      <c r="I462" s="289"/>
      <c r="J462" s="326"/>
      <c r="K462" s="326"/>
      <c r="L462" s="327"/>
      <c r="M462" s="327"/>
      <c r="N462" s="327"/>
      <c r="O462" s="327"/>
      <c r="P462" s="327"/>
      <c r="Q462" s="327"/>
      <c r="R462" s="327"/>
      <c r="S462" s="327"/>
      <c r="T462" s="327"/>
      <c r="U462" s="327"/>
      <c r="V462" s="328"/>
      <c r="W462" s="327"/>
      <c r="X462" s="327"/>
      <c r="Y462" s="327"/>
      <c r="Z462" s="327"/>
      <c r="AA462" s="327"/>
      <c r="AB462" s="327"/>
      <c r="AC462" s="327"/>
      <c r="AD462" s="327"/>
      <c r="AE462" s="327"/>
      <c r="AF462" s="327"/>
      <c r="AG462" s="327"/>
      <c r="AH462" s="327"/>
      <c r="AI462" s="327"/>
      <c r="AJ462" s="327"/>
      <c r="AK462" s="327"/>
      <c r="AL462" s="327"/>
      <c r="AM462" s="327"/>
      <c r="AN462" s="327"/>
      <c r="AO462" s="327"/>
      <c r="AP462" s="327"/>
      <c r="AQ462" s="327"/>
      <c r="AR462" s="327"/>
      <c r="AS462" s="327"/>
      <c r="AT462" s="327"/>
      <c r="AU462" s="327"/>
      <c r="AV462" s="327"/>
      <c r="AW462" s="327"/>
      <c r="AX462" s="327"/>
      <c r="AY462" s="327"/>
      <c r="AZ462" s="327"/>
      <c r="BA462" s="327"/>
      <c r="BB462" s="327"/>
      <c r="BC462" s="327"/>
      <c r="BD462" s="327"/>
      <c r="BE462" s="327"/>
      <c r="BF462" s="327"/>
      <c r="BG462" s="327"/>
      <c r="BH462" s="327"/>
      <c r="BI462" s="327"/>
      <c r="BJ462" s="327"/>
      <c r="BK462" s="327"/>
      <c r="BL462" s="327"/>
      <c r="BM462" s="327"/>
      <c r="BN462" s="327"/>
      <c r="BO462" s="327"/>
      <c r="BP462" s="327"/>
      <c r="BQ462" s="327"/>
      <c r="BR462" s="327"/>
      <c r="BS462" s="327"/>
      <c r="BT462" s="327"/>
      <c r="BU462" s="327"/>
      <c r="BV462" s="327"/>
      <c r="BW462" s="327"/>
      <c r="BX462" s="327"/>
      <c r="BY462" s="327"/>
      <c r="BZ462" s="327"/>
      <c r="CA462" s="327"/>
      <c r="CB462" s="327"/>
      <c r="CC462" s="327"/>
      <c r="CD462" s="327"/>
      <c r="CE462" s="327"/>
      <c r="CF462" s="327"/>
      <c r="CG462" s="327"/>
      <c r="CH462" s="327"/>
      <c r="CI462" s="327"/>
      <c r="CJ462" s="327"/>
      <c r="CK462" s="327"/>
      <c r="CL462" s="327"/>
      <c r="CM462" s="327"/>
      <c r="CN462" s="327"/>
      <c r="CO462" s="327"/>
      <c r="CP462" s="327"/>
      <c r="CQ462" s="327"/>
      <c r="CR462" s="327"/>
      <c r="CS462" s="327"/>
    </row>
    <row r="463" spans="2:97" ht="51" customHeight="1">
      <c r="B463" s="314">
        <v>239</v>
      </c>
      <c r="C463" s="344">
        <f t="shared" ref="C463:C526" si="26">(1+($B$455/12))^(D463)*(1+($C$455/12))^(E463)*(1+($D$455/12))^(F463)*(1+($E$455/12))^(G463)*(1+($F$455/12))^(H463)</f>
        <v>1.1254975677852688</v>
      </c>
      <c r="D463" s="290">
        <f>IF(B454&lt;&gt;0,B454-1,0)</f>
        <v>11</v>
      </c>
      <c r="E463" s="290">
        <f>C454</f>
        <v>12</v>
      </c>
      <c r="F463" s="290">
        <f>D454</f>
        <v>12</v>
      </c>
      <c r="G463" s="344">
        <f>E454</f>
        <v>12</v>
      </c>
      <c r="H463" s="288"/>
      <c r="I463" s="289"/>
      <c r="J463" s="326"/>
      <c r="K463" s="326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8"/>
      <c r="W463" s="327"/>
      <c r="X463" s="327"/>
      <c r="Y463" s="327"/>
      <c r="Z463" s="327"/>
      <c r="AA463" s="327"/>
      <c r="AB463" s="327"/>
      <c r="AC463" s="327"/>
      <c r="AD463" s="327"/>
      <c r="AE463" s="327"/>
      <c r="AF463" s="327"/>
      <c r="AG463" s="327"/>
      <c r="AH463" s="327"/>
      <c r="AI463" s="327"/>
      <c r="AJ463" s="327"/>
      <c r="AK463" s="327"/>
      <c r="AL463" s="327"/>
      <c r="AM463" s="327"/>
      <c r="AN463" s="327"/>
      <c r="AO463" s="327"/>
      <c r="AP463" s="327"/>
      <c r="AQ463" s="327"/>
      <c r="AR463" s="327"/>
      <c r="AS463" s="327"/>
      <c r="AT463" s="327"/>
      <c r="AU463" s="327"/>
      <c r="AV463" s="327"/>
      <c r="AW463" s="327"/>
      <c r="AX463" s="327"/>
      <c r="AY463" s="327"/>
      <c r="AZ463" s="327"/>
      <c r="BA463" s="327"/>
      <c r="BB463" s="327"/>
      <c r="BC463" s="327"/>
      <c r="BD463" s="327"/>
      <c r="BE463" s="327"/>
      <c r="BF463" s="327"/>
      <c r="BG463" s="327"/>
      <c r="BH463" s="327"/>
      <c r="BI463" s="327"/>
      <c r="BJ463" s="327"/>
      <c r="BK463" s="327"/>
      <c r="BL463" s="327"/>
      <c r="BM463" s="327"/>
      <c r="BN463" s="327"/>
      <c r="BO463" s="327"/>
      <c r="BP463" s="327"/>
      <c r="BQ463" s="327"/>
      <c r="BR463" s="327"/>
      <c r="BS463" s="327"/>
      <c r="BT463" s="327"/>
      <c r="BU463" s="327"/>
      <c r="BV463" s="327"/>
      <c r="BW463" s="327"/>
      <c r="BX463" s="327"/>
      <c r="BY463" s="327"/>
      <c r="BZ463" s="327"/>
      <c r="CA463" s="327"/>
      <c r="CB463" s="327"/>
      <c r="CC463" s="327"/>
      <c r="CD463" s="327"/>
      <c r="CE463" s="327"/>
      <c r="CF463" s="327"/>
      <c r="CG463" s="327"/>
      <c r="CH463" s="327"/>
      <c r="CI463" s="327"/>
      <c r="CJ463" s="327"/>
      <c r="CK463" s="327"/>
      <c r="CL463" s="327"/>
      <c r="CM463" s="327"/>
      <c r="CN463" s="327"/>
      <c r="CO463" s="327"/>
      <c r="CP463" s="327"/>
      <c r="CQ463" s="327"/>
      <c r="CR463" s="327"/>
      <c r="CS463" s="327"/>
    </row>
    <row r="464" spans="2:97" ht="51" customHeight="1">
      <c r="B464" s="314">
        <f t="shared" ref="B464:B527" si="27">B463-1</f>
        <v>238</v>
      </c>
      <c r="C464" s="344">
        <f t="shared" si="26"/>
        <v>1.1241392328788737</v>
      </c>
      <c r="D464" s="290">
        <f t="shared" ref="D464:D527" si="28">IF(D463=0,0,D463-1)</f>
        <v>10</v>
      </c>
      <c r="E464" s="290">
        <f t="shared" ref="E464:E495" si="29">IF(D463&gt;D464,E463,IF(AND(D464&lt;&gt;0,D463=D464),E463,IF(E463=0,0,E463-1)))</f>
        <v>12</v>
      </c>
      <c r="F464" s="290">
        <f t="shared" ref="F464:F495" si="30">IF(E463&gt;E464,F463,IF(AND(E464&lt;&gt;0,E463=E464),F463,IF(F463=0,0,F463-1)))</f>
        <v>12</v>
      </c>
      <c r="G464" s="344">
        <f t="shared" ref="G464:G495" si="31">IF(F463&gt;F464,G463,IF(AND(F464&lt;&gt;0,F463=F464),G463,IF(G463=0,0,G463-1)))</f>
        <v>12</v>
      </c>
      <c r="H464" s="288"/>
      <c r="I464" s="289"/>
      <c r="J464" s="326"/>
      <c r="K464" s="326"/>
      <c r="L464" s="327"/>
      <c r="M464" s="327"/>
      <c r="N464" s="327"/>
      <c r="O464" s="327"/>
      <c r="P464" s="327"/>
      <c r="Q464" s="327"/>
      <c r="R464" s="327"/>
      <c r="S464" s="327"/>
      <c r="T464" s="327"/>
      <c r="U464" s="327"/>
      <c r="V464" s="328"/>
      <c r="W464" s="327"/>
      <c r="X464" s="327"/>
      <c r="Y464" s="327"/>
      <c r="Z464" s="327"/>
      <c r="AA464" s="327"/>
      <c r="AB464" s="327"/>
      <c r="AC464" s="327"/>
      <c r="AD464" s="327"/>
      <c r="AE464" s="327"/>
      <c r="AF464" s="327"/>
      <c r="AG464" s="327"/>
      <c r="AH464" s="327"/>
      <c r="AI464" s="327"/>
      <c r="AJ464" s="327"/>
      <c r="AK464" s="327"/>
      <c r="AL464" s="327"/>
      <c r="AM464" s="327"/>
      <c r="AN464" s="327"/>
      <c r="AO464" s="327"/>
      <c r="AP464" s="327"/>
      <c r="AQ464" s="327"/>
      <c r="AR464" s="327"/>
      <c r="AS464" s="327"/>
      <c r="AT464" s="327"/>
      <c r="AU464" s="327"/>
      <c r="AV464" s="327"/>
      <c r="AW464" s="327"/>
      <c r="AX464" s="327"/>
      <c r="AY464" s="327"/>
      <c r="AZ464" s="327"/>
      <c r="BA464" s="327"/>
      <c r="BB464" s="327"/>
      <c r="BC464" s="327"/>
      <c r="BD464" s="327"/>
      <c r="BE464" s="327"/>
      <c r="BF464" s="327"/>
      <c r="BG464" s="327"/>
      <c r="BH464" s="327"/>
      <c r="BI464" s="327"/>
      <c r="BJ464" s="327"/>
      <c r="BK464" s="327"/>
      <c r="BL464" s="327"/>
      <c r="BM464" s="327"/>
      <c r="BN464" s="327"/>
      <c r="BO464" s="327"/>
      <c r="BP464" s="327"/>
      <c r="BQ464" s="327"/>
      <c r="BR464" s="327"/>
      <c r="BS464" s="327"/>
      <c r="BT464" s="327"/>
      <c r="BU464" s="327"/>
      <c r="BV464" s="327"/>
      <c r="BW464" s="327"/>
      <c r="BX464" s="327"/>
      <c r="BY464" s="327"/>
      <c r="BZ464" s="327"/>
      <c r="CA464" s="327"/>
      <c r="CB464" s="327"/>
      <c r="CC464" s="327"/>
      <c r="CD464" s="327"/>
      <c r="CE464" s="327"/>
      <c r="CF464" s="327"/>
      <c r="CG464" s="327"/>
      <c r="CH464" s="327"/>
      <c r="CI464" s="327"/>
      <c r="CJ464" s="327"/>
      <c r="CK464" s="327"/>
      <c r="CL464" s="327"/>
      <c r="CM464" s="327"/>
      <c r="CN464" s="327"/>
      <c r="CO464" s="327"/>
      <c r="CP464" s="327"/>
      <c r="CQ464" s="327"/>
      <c r="CR464" s="327"/>
      <c r="CS464" s="327"/>
    </row>
    <row r="465" spans="2:97" ht="51" customHeight="1">
      <c r="B465" s="314">
        <f t="shared" si="27"/>
        <v>237</v>
      </c>
      <c r="C465" s="344">
        <f t="shared" si="26"/>
        <v>1.1227825373129539</v>
      </c>
      <c r="D465" s="290">
        <f t="shared" si="28"/>
        <v>9</v>
      </c>
      <c r="E465" s="290">
        <f t="shared" si="29"/>
        <v>12</v>
      </c>
      <c r="F465" s="290">
        <f t="shared" si="30"/>
        <v>12</v>
      </c>
      <c r="G465" s="344">
        <f t="shared" si="31"/>
        <v>12</v>
      </c>
      <c r="H465" s="288"/>
      <c r="I465" s="289"/>
      <c r="J465" s="326"/>
      <c r="K465" s="326"/>
      <c r="L465" s="327"/>
      <c r="M465" s="327"/>
      <c r="N465" s="327"/>
      <c r="O465" s="327"/>
      <c r="P465" s="327"/>
      <c r="Q465" s="327"/>
      <c r="R465" s="327"/>
      <c r="S465" s="327"/>
      <c r="T465" s="327"/>
      <c r="U465" s="327"/>
      <c r="V465" s="328"/>
      <c r="W465" s="327"/>
      <c r="X465" s="327"/>
      <c r="Y465" s="327"/>
      <c r="Z465" s="327"/>
      <c r="AA465" s="327"/>
      <c r="AB465" s="327"/>
      <c r="AC465" s="327"/>
      <c r="AD465" s="327"/>
      <c r="AE465" s="327"/>
      <c r="AF465" s="327"/>
      <c r="AG465" s="327"/>
      <c r="AH465" s="327"/>
      <c r="AI465" s="327"/>
      <c r="AJ465" s="327"/>
      <c r="AK465" s="327"/>
      <c r="AL465" s="327"/>
      <c r="AM465" s="327"/>
      <c r="AN465" s="327"/>
      <c r="AO465" s="327"/>
      <c r="AP465" s="327"/>
      <c r="AQ465" s="327"/>
      <c r="AR465" s="327"/>
      <c r="AS465" s="327"/>
      <c r="AT465" s="327"/>
      <c r="AU465" s="327"/>
      <c r="AV465" s="327"/>
      <c r="AW465" s="327"/>
      <c r="AX465" s="327"/>
      <c r="AY465" s="327"/>
      <c r="AZ465" s="327"/>
      <c r="BA465" s="327"/>
      <c r="BB465" s="327"/>
      <c r="BC465" s="327"/>
      <c r="BD465" s="327"/>
      <c r="BE465" s="327"/>
      <c r="BF465" s="327"/>
      <c r="BG465" s="327"/>
      <c r="BH465" s="327"/>
      <c r="BI465" s="327"/>
      <c r="BJ465" s="327"/>
      <c r="BK465" s="327"/>
      <c r="BL465" s="327"/>
      <c r="BM465" s="327"/>
      <c r="BN465" s="327"/>
      <c r="BO465" s="327"/>
      <c r="BP465" s="327"/>
      <c r="BQ465" s="327"/>
      <c r="BR465" s="327"/>
      <c r="BS465" s="327"/>
      <c r="BT465" s="327"/>
      <c r="BU465" s="327"/>
      <c r="BV465" s="327"/>
      <c r="BW465" s="327"/>
      <c r="BX465" s="327"/>
      <c r="BY465" s="327"/>
      <c r="BZ465" s="327"/>
      <c r="CA465" s="327"/>
      <c r="CB465" s="327"/>
      <c r="CC465" s="327"/>
      <c r="CD465" s="327"/>
      <c r="CE465" s="327"/>
      <c r="CF465" s="327"/>
      <c r="CG465" s="327"/>
      <c r="CH465" s="327"/>
      <c r="CI465" s="327"/>
      <c r="CJ465" s="327"/>
      <c r="CK465" s="327"/>
      <c r="CL465" s="327"/>
      <c r="CM465" s="327"/>
      <c r="CN465" s="327"/>
      <c r="CO465" s="327"/>
      <c r="CP465" s="327"/>
      <c r="CQ465" s="327"/>
      <c r="CR465" s="327"/>
      <c r="CS465" s="327"/>
    </row>
    <row r="466" spans="2:97" ht="51" customHeight="1">
      <c r="B466" s="314">
        <f t="shared" si="27"/>
        <v>236</v>
      </c>
      <c r="C466" s="344">
        <f t="shared" si="26"/>
        <v>1.1214274791090306</v>
      </c>
      <c r="D466" s="290">
        <f t="shared" si="28"/>
        <v>8</v>
      </c>
      <c r="E466" s="290">
        <f t="shared" si="29"/>
        <v>12</v>
      </c>
      <c r="F466" s="290">
        <f t="shared" si="30"/>
        <v>12</v>
      </c>
      <c r="G466" s="344">
        <f t="shared" si="31"/>
        <v>12</v>
      </c>
      <c r="H466" s="288"/>
      <c r="I466" s="289"/>
      <c r="J466" s="326"/>
      <c r="K466" s="326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8"/>
      <c r="W466" s="327"/>
      <c r="X466" s="327"/>
      <c r="Y466" s="327"/>
      <c r="Z466" s="327"/>
      <c r="AA466" s="327"/>
      <c r="AB466" s="327"/>
      <c r="AC466" s="327"/>
      <c r="AD466" s="327"/>
      <c r="AE466" s="327"/>
      <c r="AF466" s="327"/>
      <c r="AG466" s="327"/>
      <c r="AH466" s="327"/>
      <c r="AI466" s="327"/>
      <c r="AJ466" s="327"/>
      <c r="AK466" s="327"/>
      <c r="AL466" s="327"/>
      <c r="AM466" s="327"/>
      <c r="AN466" s="327"/>
      <c r="AO466" s="327"/>
      <c r="AP466" s="327"/>
      <c r="AQ466" s="327"/>
      <c r="AR466" s="327"/>
      <c r="AS466" s="327"/>
      <c r="AT466" s="327"/>
      <c r="AU466" s="327"/>
      <c r="AV466" s="327"/>
      <c r="AW466" s="327"/>
      <c r="AX466" s="327"/>
      <c r="AY466" s="327"/>
      <c r="AZ466" s="327"/>
      <c r="BA466" s="327"/>
      <c r="BB466" s="327"/>
      <c r="BC466" s="327"/>
      <c r="BD466" s="327"/>
      <c r="BE466" s="327"/>
      <c r="BF466" s="327"/>
      <c r="BG466" s="327"/>
      <c r="BH466" s="327"/>
      <c r="BI466" s="327"/>
      <c r="BJ466" s="327"/>
      <c r="BK466" s="327"/>
      <c r="BL466" s="327"/>
      <c r="BM466" s="327"/>
      <c r="BN466" s="327"/>
      <c r="BO466" s="327"/>
      <c r="BP466" s="327"/>
      <c r="BQ466" s="327"/>
      <c r="BR466" s="327"/>
      <c r="BS466" s="327"/>
      <c r="BT466" s="327"/>
      <c r="BU466" s="327"/>
      <c r="BV466" s="327"/>
      <c r="BW466" s="327"/>
      <c r="BX466" s="327"/>
      <c r="BY466" s="327"/>
      <c r="BZ466" s="327"/>
      <c r="CA466" s="327"/>
      <c r="CB466" s="327"/>
      <c r="CC466" s="327"/>
      <c r="CD466" s="327"/>
      <c r="CE466" s="327"/>
      <c r="CF466" s="327"/>
      <c r="CG466" s="327"/>
      <c r="CH466" s="327"/>
      <c r="CI466" s="327"/>
      <c r="CJ466" s="327"/>
      <c r="CK466" s="327"/>
      <c r="CL466" s="327"/>
      <c r="CM466" s="327"/>
      <c r="CN466" s="327"/>
      <c r="CO466" s="327"/>
      <c r="CP466" s="327"/>
      <c r="CQ466" s="327"/>
      <c r="CR466" s="327"/>
      <c r="CS466" s="327"/>
    </row>
    <row r="467" spans="2:97" ht="51" customHeight="1">
      <c r="B467" s="314">
        <f t="shared" si="27"/>
        <v>235</v>
      </c>
      <c r="C467" s="344">
        <f t="shared" si="26"/>
        <v>1.1200740562910121</v>
      </c>
      <c r="D467" s="290">
        <f t="shared" si="28"/>
        <v>7</v>
      </c>
      <c r="E467" s="290">
        <f t="shared" si="29"/>
        <v>12</v>
      </c>
      <c r="F467" s="290">
        <f t="shared" si="30"/>
        <v>12</v>
      </c>
      <c r="G467" s="344">
        <f t="shared" si="31"/>
        <v>12</v>
      </c>
      <c r="H467" s="288"/>
      <c r="I467" s="289"/>
      <c r="J467" s="326"/>
      <c r="K467" s="326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8"/>
      <c r="W467" s="327"/>
      <c r="X467" s="327"/>
      <c r="Y467" s="327"/>
      <c r="Z467" s="327"/>
      <c r="AA467" s="327"/>
      <c r="AB467" s="327"/>
      <c r="AC467" s="327"/>
      <c r="AD467" s="327"/>
      <c r="AE467" s="327"/>
      <c r="AF467" s="327"/>
      <c r="AG467" s="327"/>
      <c r="AH467" s="327"/>
      <c r="AI467" s="327"/>
      <c r="AJ467" s="327"/>
      <c r="AK467" s="327"/>
      <c r="AL467" s="327"/>
      <c r="AM467" s="327"/>
      <c r="AN467" s="327"/>
      <c r="AO467" s="327"/>
      <c r="AP467" s="327"/>
      <c r="AQ467" s="327"/>
      <c r="AR467" s="327"/>
      <c r="AS467" s="327"/>
      <c r="AT467" s="327"/>
      <c r="AU467" s="327"/>
      <c r="AV467" s="327"/>
      <c r="AW467" s="327"/>
      <c r="AX467" s="327"/>
      <c r="AY467" s="327"/>
      <c r="AZ467" s="327"/>
      <c r="BA467" s="327"/>
      <c r="BB467" s="327"/>
      <c r="BC467" s="327"/>
      <c r="BD467" s="327"/>
      <c r="BE467" s="327"/>
      <c r="BF467" s="327"/>
      <c r="BG467" s="327"/>
      <c r="BH467" s="327"/>
      <c r="BI467" s="327"/>
      <c r="BJ467" s="327"/>
      <c r="BK467" s="327"/>
      <c r="BL467" s="327"/>
      <c r="BM467" s="327"/>
      <c r="BN467" s="327"/>
      <c r="BO467" s="327"/>
      <c r="BP467" s="327"/>
      <c r="BQ467" s="327"/>
      <c r="BR467" s="327"/>
      <c r="BS467" s="327"/>
      <c r="BT467" s="327"/>
      <c r="BU467" s="327"/>
      <c r="BV467" s="327"/>
      <c r="BW467" s="327"/>
      <c r="BX467" s="327"/>
      <c r="BY467" s="327"/>
      <c r="BZ467" s="327"/>
      <c r="CA467" s="327"/>
      <c r="CB467" s="327"/>
      <c r="CC467" s="327"/>
      <c r="CD467" s="327"/>
      <c r="CE467" s="327"/>
      <c r="CF467" s="327"/>
      <c r="CG467" s="327"/>
      <c r="CH467" s="327"/>
      <c r="CI467" s="327"/>
      <c r="CJ467" s="327"/>
      <c r="CK467" s="327"/>
      <c r="CL467" s="327"/>
      <c r="CM467" s="327"/>
      <c r="CN467" s="327"/>
      <c r="CO467" s="327"/>
      <c r="CP467" s="327"/>
      <c r="CQ467" s="327"/>
      <c r="CR467" s="327"/>
      <c r="CS467" s="327"/>
    </row>
    <row r="468" spans="2:97" ht="51" customHeight="1">
      <c r="B468" s="314">
        <f t="shared" si="27"/>
        <v>234</v>
      </c>
      <c r="C468" s="344">
        <f t="shared" si="26"/>
        <v>1.1187222668851928</v>
      </c>
      <c r="D468" s="290">
        <f t="shared" si="28"/>
        <v>6</v>
      </c>
      <c r="E468" s="290">
        <f t="shared" si="29"/>
        <v>12</v>
      </c>
      <c r="F468" s="290">
        <f t="shared" si="30"/>
        <v>12</v>
      </c>
      <c r="G468" s="344">
        <f t="shared" si="31"/>
        <v>12</v>
      </c>
      <c r="H468" s="288"/>
      <c r="J468" s="327"/>
      <c r="K468" s="327"/>
      <c r="L468" s="327"/>
      <c r="M468" s="329"/>
      <c r="N468" s="327"/>
      <c r="O468" s="327"/>
      <c r="P468" s="327"/>
      <c r="Q468" s="327"/>
      <c r="R468" s="327"/>
      <c r="S468" s="327"/>
      <c r="T468" s="327"/>
      <c r="U468" s="327"/>
      <c r="V468" s="328"/>
      <c r="W468" s="327"/>
      <c r="X468" s="327"/>
      <c r="Y468" s="327"/>
      <c r="Z468" s="327"/>
      <c r="AA468" s="327"/>
      <c r="AB468" s="327"/>
      <c r="AC468" s="327"/>
      <c r="AD468" s="327"/>
      <c r="AE468" s="327"/>
      <c r="AF468" s="327"/>
      <c r="AG468" s="327"/>
      <c r="AH468" s="327"/>
      <c r="AI468" s="327"/>
      <c r="AJ468" s="327"/>
      <c r="AK468" s="327"/>
      <c r="AL468" s="327"/>
      <c r="AM468" s="327"/>
      <c r="AN468" s="327"/>
      <c r="AO468" s="327"/>
      <c r="AP468" s="327"/>
      <c r="AQ468" s="327"/>
      <c r="AR468" s="327"/>
      <c r="AS468" s="327"/>
      <c r="AT468" s="327"/>
      <c r="AU468" s="327"/>
      <c r="AV468" s="327"/>
      <c r="AW468" s="327"/>
      <c r="AX468" s="327"/>
      <c r="AY468" s="327"/>
      <c r="AZ468" s="327"/>
      <c r="BA468" s="327"/>
      <c r="BB468" s="327"/>
      <c r="BC468" s="327"/>
      <c r="BD468" s="327"/>
      <c r="BE468" s="327"/>
      <c r="BF468" s="327"/>
      <c r="BG468" s="327"/>
      <c r="BH468" s="327"/>
      <c r="BI468" s="327"/>
      <c r="BJ468" s="327"/>
      <c r="BK468" s="327"/>
      <c r="BL468" s="327"/>
      <c r="BM468" s="327"/>
      <c r="BN468" s="327"/>
      <c r="BO468" s="327"/>
      <c r="BP468" s="327"/>
      <c r="BQ468" s="327"/>
      <c r="BR468" s="327"/>
      <c r="BS468" s="327"/>
      <c r="BT468" s="327"/>
      <c r="BU468" s="327"/>
      <c r="BV468" s="327"/>
      <c r="BW468" s="327"/>
      <c r="BX468" s="327"/>
      <c r="BY468" s="327"/>
      <c r="BZ468" s="327"/>
      <c r="CA468" s="327"/>
      <c r="CB468" s="327"/>
      <c r="CC468" s="327"/>
      <c r="CD468" s="327"/>
      <c r="CE468" s="327"/>
      <c r="CF468" s="327"/>
      <c r="CG468" s="327"/>
      <c r="CH468" s="327"/>
      <c r="CI468" s="327"/>
      <c r="CJ468" s="327"/>
      <c r="CK468" s="327"/>
      <c r="CL468" s="327"/>
      <c r="CM468" s="327"/>
      <c r="CN468" s="327"/>
      <c r="CO468" s="327"/>
      <c r="CP468" s="327"/>
      <c r="CQ468" s="327"/>
      <c r="CR468" s="327"/>
      <c r="CS468" s="327"/>
    </row>
    <row r="469" spans="2:97" ht="51" customHeight="1">
      <c r="B469" s="314">
        <f t="shared" si="27"/>
        <v>233</v>
      </c>
      <c r="C469" s="344">
        <f t="shared" si="26"/>
        <v>1.1173721089202475</v>
      </c>
      <c r="D469" s="290">
        <f t="shared" si="28"/>
        <v>5</v>
      </c>
      <c r="E469" s="290">
        <f t="shared" si="29"/>
        <v>12</v>
      </c>
      <c r="F469" s="290">
        <f t="shared" si="30"/>
        <v>12</v>
      </c>
      <c r="G469" s="344">
        <f t="shared" si="31"/>
        <v>12</v>
      </c>
      <c r="H469" s="288"/>
      <c r="J469" s="327"/>
      <c r="K469" s="327"/>
      <c r="L469" s="327"/>
      <c r="M469" s="327"/>
      <c r="N469" s="327"/>
      <c r="O469" s="327"/>
      <c r="P469" s="327"/>
      <c r="Q469" s="327"/>
      <c r="R469" s="327"/>
      <c r="S469" s="327"/>
      <c r="T469" s="327"/>
      <c r="U469" s="327"/>
      <c r="V469" s="328"/>
      <c r="W469" s="327"/>
      <c r="X469" s="327"/>
      <c r="Y469" s="327"/>
      <c r="Z469" s="327"/>
      <c r="AA469" s="327"/>
      <c r="AB469" s="327"/>
      <c r="AC469" s="327"/>
      <c r="AD469" s="327"/>
      <c r="AE469" s="327"/>
      <c r="AF469" s="327"/>
      <c r="AG469" s="327"/>
      <c r="AH469" s="327"/>
      <c r="AI469" s="327"/>
      <c r="AJ469" s="327"/>
      <c r="AK469" s="327"/>
      <c r="AL469" s="327"/>
      <c r="AM469" s="327"/>
      <c r="AN469" s="327"/>
      <c r="AO469" s="327"/>
      <c r="AP469" s="327"/>
      <c r="AQ469" s="327"/>
      <c r="AR469" s="327"/>
      <c r="AS469" s="327"/>
      <c r="AT469" s="327"/>
      <c r="AU469" s="327"/>
      <c r="AV469" s="327"/>
      <c r="AW469" s="327"/>
      <c r="AX469" s="327"/>
      <c r="AY469" s="327"/>
      <c r="AZ469" s="327"/>
      <c r="BA469" s="327"/>
      <c r="BB469" s="327"/>
      <c r="BC469" s="327"/>
      <c r="BD469" s="327"/>
      <c r="BE469" s="327"/>
      <c r="BF469" s="327"/>
      <c r="BG469" s="327"/>
      <c r="BH469" s="327"/>
      <c r="BI469" s="327"/>
      <c r="BJ469" s="327"/>
      <c r="BK469" s="327"/>
      <c r="BL469" s="327"/>
      <c r="BM469" s="327"/>
      <c r="BN469" s="327"/>
      <c r="BO469" s="327"/>
      <c r="BP469" s="327"/>
      <c r="BQ469" s="327"/>
      <c r="BR469" s="327"/>
      <c r="BS469" s="327"/>
      <c r="BT469" s="327"/>
      <c r="BU469" s="327"/>
      <c r="BV469" s="327"/>
      <c r="BW469" s="327"/>
      <c r="BX469" s="327"/>
      <c r="BY469" s="327"/>
      <c r="BZ469" s="327"/>
      <c r="CA469" s="327"/>
      <c r="CB469" s="327"/>
      <c r="CC469" s="327"/>
      <c r="CD469" s="327"/>
      <c r="CE469" s="327"/>
      <c r="CF469" s="327"/>
      <c r="CG469" s="327"/>
      <c r="CH469" s="327"/>
      <c r="CI469" s="327"/>
      <c r="CJ469" s="327"/>
      <c r="CK469" s="327"/>
      <c r="CL469" s="327"/>
      <c r="CM469" s="327"/>
      <c r="CN469" s="327"/>
      <c r="CO469" s="327"/>
      <c r="CP469" s="327"/>
      <c r="CQ469" s="327"/>
      <c r="CR469" s="327"/>
      <c r="CS469" s="327"/>
    </row>
    <row r="470" spans="2:97" ht="51" customHeight="1">
      <c r="B470" s="314">
        <f t="shared" si="27"/>
        <v>232</v>
      </c>
      <c r="C470" s="344">
        <f t="shared" si="26"/>
        <v>1.1160235804272314</v>
      </c>
      <c r="D470" s="290">
        <f t="shared" si="28"/>
        <v>4</v>
      </c>
      <c r="E470" s="290">
        <f t="shared" si="29"/>
        <v>12</v>
      </c>
      <c r="F470" s="290">
        <f t="shared" si="30"/>
        <v>12</v>
      </c>
      <c r="G470" s="344">
        <f t="shared" si="31"/>
        <v>12</v>
      </c>
      <c r="H470" s="288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8"/>
      <c r="W470" s="327"/>
      <c r="X470" s="327"/>
      <c r="Y470" s="327"/>
      <c r="Z470" s="327"/>
      <c r="AA470" s="327"/>
      <c r="AB470" s="327"/>
      <c r="AC470" s="327"/>
      <c r="AD470" s="327"/>
      <c r="AE470" s="327"/>
      <c r="AF470" s="327"/>
      <c r="AG470" s="327"/>
      <c r="AH470" s="327"/>
      <c r="AI470" s="327"/>
      <c r="AJ470" s="327"/>
      <c r="AK470" s="327"/>
      <c r="AL470" s="327"/>
      <c r="AM470" s="327"/>
      <c r="AN470" s="327"/>
      <c r="AO470" s="327"/>
      <c r="AP470" s="327"/>
      <c r="AQ470" s="327"/>
      <c r="AR470" s="327"/>
      <c r="AS470" s="327"/>
      <c r="AT470" s="327"/>
      <c r="AU470" s="327"/>
      <c r="AV470" s="327"/>
      <c r="AW470" s="327"/>
      <c r="AX470" s="327"/>
      <c r="AY470" s="327"/>
      <c r="AZ470" s="327"/>
      <c r="BA470" s="327"/>
      <c r="BB470" s="327"/>
      <c r="BC470" s="327"/>
      <c r="BD470" s="327"/>
      <c r="BE470" s="327"/>
      <c r="BF470" s="327"/>
      <c r="BG470" s="327"/>
      <c r="BH470" s="327"/>
      <c r="BI470" s="327"/>
      <c r="BJ470" s="327"/>
      <c r="BK470" s="327"/>
      <c r="BL470" s="327"/>
      <c r="BM470" s="327"/>
      <c r="BN470" s="327"/>
      <c r="BO470" s="327"/>
      <c r="BP470" s="327"/>
      <c r="BQ470" s="327"/>
      <c r="BR470" s="327"/>
      <c r="BS470" s="327"/>
      <c r="BT470" s="327"/>
      <c r="BU470" s="327"/>
      <c r="BV470" s="327"/>
      <c r="BW470" s="327"/>
      <c r="BX470" s="327"/>
      <c r="BY470" s="327"/>
      <c r="BZ470" s="327"/>
      <c r="CA470" s="327"/>
      <c r="CB470" s="327"/>
      <c r="CC470" s="327"/>
      <c r="CD470" s="327"/>
      <c r="CE470" s="327"/>
      <c r="CF470" s="327"/>
      <c r="CG470" s="327"/>
      <c r="CH470" s="327"/>
      <c r="CI470" s="327"/>
      <c r="CJ470" s="327"/>
      <c r="CK470" s="327"/>
      <c r="CL470" s="327"/>
      <c r="CM470" s="327"/>
      <c r="CN470" s="327"/>
      <c r="CO470" s="327"/>
      <c r="CP470" s="327"/>
      <c r="CQ470" s="327"/>
      <c r="CR470" s="327"/>
      <c r="CS470" s="327"/>
    </row>
    <row r="471" spans="2:97" ht="51" customHeight="1">
      <c r="B471" s="314">
        <f t="shared" si="27"/>
        <v>231</v>
      </c>
      <c r="C471" s="344">
        <f t="shared" si="26"/>
        <v>1.114676679439575</v>
      </c>
      <c r="D471" s="290">
        <f t="shared" si="28"/>
        <v>3</v>
      </c>
      <c r="E471" s="290">
        <f t="shared" si="29"/>
        <v>12</v>
      </c>
      <c r="F471" s="290">
        <f t="shared" si="30"/>
        <v>12</v>
      </c>
      <c r="G471" s="344">
        <f t="shared" si="31"/>
        <v>12</v>
      </c>
      <c r="H471" s="288"/>
      <c r="J471" s="327"/>
      <c r="K471" s="327"/>
      <c r="L471" s="327"/>
      <c r="M471" s="327"/>
      <c r="N471" s="327"/>
      <c r="O471" s="327"/>
      <c r="P471" s="327"/>
      <c r="Q471" s="327"/>
      <c r="R471" s="327"/>
      <c r="S471" s="327"/>
      <c r="T471" s="327"/>
      <c r="U471" s="327"/>
      <c r="V471" s="328"/>
      <c r="W471" s="327"/>
      <c r="X471" s="327"/>
      <c r="Y471" s="327"/>
      <c r="Z471" s="327"/>
      <c r="AA471" s="327"/>
      <c r="AB471" s="327"/>
      <c r="AC471" s="327"/>
      <c r="AD471" s="327"/>
      <c r="AE471" s="327"/>
      <c r="AF471" s="327"/>
      <c r="AG471" s="327"/>
      <c r="AH471" s="327"/>
      <c r="AI471" s="327"/>
      <c r="AJ471" s="327"/>
      <c r="AK471" s="327"/>
      <c r="AL471" s="327"/>
      <c r="AM471" s="327"/>
      <c r="AN471" s="327"/>
      <c r="AO471" s="327"/>
      <c r="AP471" s="327"/>
      <c r="AQ471" s="327"/>
      <c r="AR471" s="327"/>
      <c r="AS471" s="327"/>
      <c r="AT471" s="327"/>
      <c r="AU471" s="327"/>
      <c r="AV471" s="327"/>
      <c r="AW471" s="327"/>
      <c r="AX471" s="327"/>
      <c r="AY471" s="327"/>
      <c r="AZ471" s="327"/>
      <c r="BA471" s="327"/>
      <c r="BB471" s="327"/>
      <c r="BC471" s="327"/>
      <c r="BD471" s="327"/>
      <c r="BE471" s="327"/>
      <c r="BF471" s="327"/>
      <c r="BG471" s="327"/>
      <c r="BH471" s="327"/>
      <c r="BI471" s="327"/>
      <c r="BJ471" s="327"/>
      <c r="BK471" s="327"/>
      <c r="BL471" s="327"/>
      <c r="BM471" s="327"/>
      <c r="BN471" s="327"/>
      <c r="BO471" s="327"/>
      <c r="BP471" s="327"/>
      <c r="BQ471" s="327"/>
      <c r="BR471" s="327"/>
      <c r="BS471" s="327"/>
      <c r="BT471" s="327"/>
      <c r="BU471" s="327"/>
      <c r="BV471" s="327"/>
      <c r="BW471" s="327"/>
      <c r="BX471" s="327"/>
      <c r="BY471" s="327"/>
      <c r="BZ471" s="327"/>
      <c r="CA471" s="327"/>
      <c r="CB471" s="327"/>
      <c r="CC471" s="327"/>
      <c r="CD471" s="327"/>
      <c r="CE471" s="327"/>
      <c r="CF471" s="327"/>
      <c r="CG471" s="327"/>
      <c r="CH471" s="327"/>
      <c r="CI471" s="327"/>
      <c r="CJ471" s="327"/>
      <c r="CK471" s="327"/>
      <c r="CL471" s="327"/>
      <c r="CM471" s="327"/>
      <c r="CN471" s="327"/>
      <c r="CO471" s="327"/>
      <c r="CP471" s="327"/>
      <c r="CQ471" s="327"/>
      <c r="CR471" s="327"/>
      <c r="CS471" s="327"/>
    </row>
    <row r="472" spans="2:97" ht="51" customHeight="1">
      <c r="B472" s="314">
        <f t="shared" si="27"/>
        <v>230</v>
      </c>
      <c r="C472" s="344">
        <f t="shared" si="26"/>
        <v>1.1133314039930835</v>
      </c>
      <c r="D472" s="290">
        <f t="shared" si="28"/>
        <v>2</v>
      </c>
      <c r="E472" s="290">
        <f t="shared" si="29"/>
        <v>12</v>
      </c>
      <c r="F472" s="290">
        <f t="shared" si="30"/>
        <v>12</v>
      </c>
      <c r="G472" s="344">
        <f t="shared" si="31"/>
        <v>12</v>
      </c>
      <c r="H472" s="288"/>
      <c r="J472" s="327"/>
      <c r="K472" s="327"/>
      <c r="L472" s="327"/>
      <c r="M472" s="327"/>
      <c r="N472" s="327"/>
      <c r="O472" s="327"/>
      <c r="P472" s="327"/>
      <c r="Q472" s="327"/>
      <c r="R472" s="327"/>
      <c r="S472" s="327"/>
      <c r="T472" s="327"/>
      <c r="U472" s="327"/>
      <c r="V472" s="328"/>
      <c r="W472" s="327"/>
      <c r="X472" s="327"/>
      <c r="Y472" s="327"/>
      <c r="Z472" s="327"/>
      <c r="AA472" s="327"/>
      <c r="AB472" s="327"/>
      <c r="AC472" s="327"/>
      <c r="AD472" s="327"/>
      <c r="AE472" s="327"/>
      <c r="AF472" s="327"/>
      <c r="AG472" s="327"/>
      <c r="AH472" s="327"/>
      <c r="AI472" s="327"/>
      <c r="AJ472" s="327"/>
      <c r="AK472" s="327"/>
      <c r="AL472" s="327"/>
      <c r="AM472" s="327"/>
      <c r="AN472" s="327"/>
      <c r="AO472" s="327"/>
      <c r="AP472" s="327"/>
      <c r="AQ472" s="327"/>
      <c r="AR472" s="327"/>
      <c r="AS472" s="327"/>
      <c r="AT472" s="327"/>
      <c r="AU472" s="327"/>
      <c r="AV472" s="327"/>
      <c r="AW472" s="327"/>
      <c r="AX472" s="327"/>
      <c r="AY472" s="327"/>
      <c r="AZ472" s="327"/>
      <c r="BA472" s="327"/>
      <c r="BB472" s="327"/>
      <c r="BC472" s="327"/>
      <c r="BD472" s="327"/>
      <c r="BE472" s="327"/>
      <c r="BF472" s="327"/>
      <c r="BG472" s="327"/>
      <c r="BH472" s="327"/>
      <c r="BI472" s="327"/>
      <c r="BJ472" s="327"/>
      <c r="BK472" s="327"/>
      <c r="BL472" s="327"/>
      <c r="BM472" s="327"/>
      <c r="BN472" s="327"/>
      <c r="BO472" s="327"/>
      <c r="BP472" s="327"/>
      <c r="BQ472" s="327"/>
      <c r="BR472" s="327"/>
      <c r="BS472" s="327"/>
      <c r="BT472" s="327"/>
      <c r="BU472" s="327"/>
      <c r="BV472" s="327"/>
      <c r="BW472" s="327"/>
      <c r="BX472" s="327"/>
      <c r="BY472" s="327"/>
      <c r="BZ472" s="327"/>
      <c r="CA472" s="327"/>
      <c r="CB472" s="327"/>
      <c r="CC472" s="327"/>
      <c r="CD472" s="327"/>
      <c r="CE472" s="327"/>
      <c r="CF472" s="327"/>
      <c r="CG472" s="327"/>
      <c r="CH472" s="327"/>
      <c r="CI472" s="327"/>
      <c r="CJ472" s="327"/>
      <c r="CK472" s="327"/>
      <c r="CL472" s="327"/>
      <c r="CM472" s="327"/>
      <c r="CN472" s="327"/>
      <c r="CO472" s="327"/>
      <c r="CP472" s="327"/>
      <c r="CQ472" s="327"/>
      <c r="CR472" s="327"/>
      <c r="CS472" s="327"/>
    </row>
    <row r="473" spans="2:97" ht="51" customHeight="1">
      <c r="B473" s="314">
        <f t="shared" si="27"/>
        <v>229</v>
      </c>
      <c r="C473" s="344">
        <f t="shared" si="26"/>
        <v>1.1119877521259314</v>
      </c>
      <c r="D473" s="290">
        <f t="shared" si="28"/>
        <v>1</v>
      </c>
      <c r="E473" s="290">
        <f t="shared" si="29"/>
        <v>12</v>
      </c>
      <c r="F473" s="290">
        <f t="shared" si="30"/>
        <v>12</v>
      </c>
      <c r="G473" s="344">
        <f t="shared" si="31"/>
        <v>12</v>
      </c>
      <c r="H473" s="288"/>
      <c r="J473" s="327"/>
      <c r="K473" s="327"/>
      <c r="L473" s="327"/>
      <c r="M473" s="327"/>
      <c r="N473" s="327"/>
      <c r="O473" s="327"/>
      <c r="P473" s="327"/>
      <c r="Q473" s="327"/>
      <c r="R473" s="327"/>
      <c r="S473" s="327"/>
      <c r="T473" s="327"/>
      <c r="U473" s="327"/>
      <c r="V473" s="328"/>
      <c r="W473" s="327"/>
      <c r="X473" s="327"/>
      <c r="Y473" s="327"/>
      <c r="Z473" s="327"/>
      <c r="AA473" s="327"/>
      <c r="AB473" s="327"/>
      <c r="AC473" s="327"/>
      <c r="AD473" s="327"/>
      <c r="AE473" s="327"/>
      <c r="AF473" s="327"/>
      <c r="AG473" s="327"/>
      <c r="AH473" s="327"/>
      <c r="AI473" s="327"/>
      <c r="AJ473" s="327"/>
      <c r="AK473" s="327"/>
      <c r="AL473" s="327"/>
      <c r="AM473" s="327"/>
      <c r="AN473" s="327"/>
      <c r="AO473" s="327"/>
      <c r="AP473" s="327"/>
      <c r="AQ473" s="327"/>
      <c r="AR473" s="327"/>
      <c r="AS473" s="327"/>
      <c r="AT473" s="327"/>
      <c r="AU473" s="327"/>
      <c r="AV473" s="327"/>
      <c r="AW473" s="327"/>
      <c r="AX473" s="327"/>
      <c r="AY473" s="327"/>
      <c r="AZ473" s="327"/>
      <c r="BA473" s="327"/>
      <c r="BB473" s="327"/>
      <c r="BC473" s="327"/>
      <c r="BD473" s="327"/>
      <c r="BE473" s="327"/>
      <c r="BF473" s="327"/>
      <c r="BG473" s="327"/>
      <c r="BH473" s="327"/>
      <c r="BI473" s="327"/>
      <c r="BJ473" s="327"/>
      <c r="BK473" s="327"/>
      <c r="BL473" s="327"/>
      <c r="BM473" s="327"/>
      <c r="BN473" s="327"/>
      <c r="BO473" s="327"/>
      <c r="BP473" s="327"/>
      <c r="BQ473" s="327"/>
      <c r="BR473" s="327"/>
      <c r="BS473" s="327"/>
      <c r="BT473" s="327"/>
      <c r="BU473" s="327"/>
      <c r="BV473" s="327"/>
      <c r="BW473" s="327"/>
      <c r="BX473" s="327"/>
      <c r="BY473" s="327"/>
      <c r="BZ473" s="327"/>
      <c r="CA473" s="327"/>
      <c r="CB473" s="327"/>
      <c r="CC473" s="327"/>
      <c r="CD473" s="327"/>
      <c r="CE473" s="327"/>
      <c r="CF473" s="327"/>
      <c r="CG473" s="327"/>
      <c r="CH473" s="327"/>
      <c r="CI473" s="327"/>
      <c r="CJ473" s="327"/>
      <c r="CK473" s="327"/>
      <c r="CL473" s="327"/>
      <c r="CM473" s="327"/>
      <c r="CN473" s="327"/>
      <c r="CO473" s="327"/>
      <c r="CP473" s="327"/>
      <c r="CQ473" s="327"/>
      <c r="CR473" s="327"/>
      <c r="CS473" s="327"/>
    </row>
    <row r="474" spans="2:97" ht="51" customHeight="1">
      <c r="B474" s="314">
        <f t="shared" si="27"/>
        <v>228</v>
      </c>
      <c r="C474" s="344">
        <f t="shared" si="26"/>
        <v>1.1106457218786614</v>
      </c>
      <c r="D474" s="290">
        <f t="shared" si="28"/>
        <v>0</v>
      </c>
      <c r="E474" s="290">
        <f t="shared" si="29"/>
        <v>12</v>
      </c>
      <c r="F474" s="290">
        <f t="shared" si="30"/>
        <v>12</v>
      </c>
      <c r="G474" s="344">
        <f t="shared" si="31"/>
        <v>12</v>
      </c>
      <c r="H474" s="288"/>
      <c r="J474" s="327"/>
      <c r="K474" s="327"/>
      <c r="L474" s="327"/>
      <c r="M474" s="327"/>
      <c r="N474" s="327"/>
      <c r="O474" s="327"/>
      <c r="P474" s="327"/>
      <c r="Q474" s="327"/>
      <c r="R474" s="327"/>
      <c r="S474" s="327"/>
      <c r="T474" s="327"/>
      <c r="U474" s="327"/>
      <c r="V474" s="328"/>
      <c r="W474" s="327"/>
      <c r="X474" s="327"/>
      <c r="Y474" s="327"/>
      <c r="Z474" s="327"/>
      <c r="AA474" s="327"/>
      <c r="AB474" s="327"/>
      <c r="AC474" s="327"/>
      <c r="AD474" s="327"/>
      <c r="AE474" s="327"/>
      <c r="AF474" s="327"/>
      <c r="AG474" s="327"/>
      <c r="AH474" s="327"/>
      <c r="AI474" s="327"/>
      <c r="AJ474" s="327"/>
      <c r="AK474" s="327"/>
      <c r="AL474" s="327"/>
      <c r="AM474" s="327"/>
      <c r="AN474" s="327"/>
      <c r="AO474" s="327"/>
      <c r="AP474" s="327"/>
      <c r="AQ474" s="327"/>
      <c r="AR474" s="327"/>
      <c r="AS474" s="327"/>
      <c r="AT474" s="327"/>
      <c r="AU474" s="327"/>
      <c r="AV474" s="327"/>
      <c r="AW474" s="327"/>
      <c r="AX474" s="327"/>
      <c r="AY474" s="327"/>
      <c r="AZ474" s="327"/>
      <c r="BA474" s="327"/>
      <c r="BB474" s="327"/>
      <c r="BC474" s="327"/>
      <c r="BD474" s="327"/>
      <c r="BE474" s="327"/>
      <c r="BF474" s="327"/>
      <c r="BG474" s="327"/>
      <c r="BH474" s="327"/>
      <c r="BI474" s="327"/>
      <c r="BJ474" s="327"/>
      <c r="BK474" s="327"/>
      <c r="BL474" s="327"/>
      <c r="BM474" s="327"/>
      <c r="BN474" s="327"/>
      <c r="BO474" s="327"/>
      <c r="BP474" s="327"/>
      <c r="BQ474" s="327"/>
      <c r="BR474" s="327"/>
      <c r="BS474" s="327"/>
      <c r="BT474" s="327"/>
      <c r="BU474" s="327"/>
      <c r="BV474" s="327"/>
      <c r="BW474" s="327"/>
      <c r="BX474" s="327"/>
      <c r="BY474" s="327"/>
      <c r="BZ474" s="327"/>
      <c r="CA474" s="327"/>
      <c r="CB474" s="327"/>
      <c r="CC474" s="327"/>
      <c r="CD474" s="327"/>
      <c r="CE474" s="327"/>
      <c r="CF474" s="327"/>
      <c r="CG474" s="327"/>
      <c r="CH474" s="327"/>
      <c r="CI474" s="327"/>
      <c r="CJ474" s="327"/>
      <c r="CK474" s="327"/>
      <c r="CL474" s="327"/>
      <c r="CM474" s="327"/>
      <c r="CN474" s="327"/>
      <c r="CO474" s="327"/>
      <c r="CP474" s="327"/>
      <c r="CQ474" s="327"/>
      <c r="CR474" s="327"/>
      <c r="CS474" s="327"/>
    </row>
    <row r="475" spans="2:97" ht="51" customHeight="1">
      <c r="B475" s="314">
        <f t="shared" si="27"/>
        <v>227</v>
      </c>
      <c r="C475" s="344">
        <f t="shared" si="26"/>
        <v>1.1093053112941811</v>
      </c>
      <c r="D475" s="290">
        <f t="shared" si="28"/>
        <v>0</v>
      </c>
      <c r="E475" s="290">
        <f t="shared" si="29"/>
        <v>11</v>
      </c>
      <c r="F475" s="290">
        <f t="shared" si="30"/>
        <v>12</v>
      </c>
      <c r="G475" s="344">
        <f t="shared" si="31"/>
        <v>12</v>
      </c>
      <c r="H475" s="288"/>
      <c r="J475" s="327"/>
      <c r="K475" s="327"/>
      <c r="L475" s="327"/>
      <c r="M475" s="327"/>
      <c r="N475" s="327"/>
      <c r="O475" s="327"/>
      <c r="P475" s="327"/>
      <c r="Q475" s="327"/>
      <c r="R475" s="327"/>
      <c r="S475" s="327"/>
      <c r="T475" s="327"/>
      <c r="U475" s="327"/>
      <c r="V475" s="328"/>
      <c r="W475" s="327"/>
      <c r="X475" s="327"/>
      <c r="Y475" s="327"/>
      <c r="Z475" s="327"/>
      <c r="AA475" s="327"/>
      <c r="AB475" s="327"/>
      <c r="AC475" s="327"/>
      <c r="AD475" s="327"/>
      <c r="AE475" s="327"/>
      <c r="AF475" s="327"/>
      <c r="AG475" s="327"/>
      <c r="AH475" s="327"/>
      <c r="AI475" s="327"/>
      <c r="AJ475" s="327"/>
      <c r="AK475" s="327"/>
      <c r="AL475" s="327"/>
      <c r="AM475" s="327"/>
      <c r="AN475" s="327"/>
      <c r="AO475" s="327"/>
      <c r="AP475" s="327"/>
      <c r="AQ475" s="327"/>
      <c r="AR475" s="327"/>
      <c r="AS475" s="327"/>
      <c r="AT475" s="327"/>
      <c r="AU475" s="327"/>
      <c r="AV475" s="327"/>
      <c r="AW475" s="327"/>
      <c r="AX475" s="327"/>
      <c r="AY475" s="327"/>
      <c r="AZ475" s="327"/>
      <c r="BA475" s="327"/>
      <c r="BB475" s="327"/>
      <c r="BC475" s="327"/>
      <c r="BD475" s="327"/>
      <c r="BE475" s="327"/>
      <c r="BF475" s="327"/>
      <c r="BG475" s="327"/>
      <c r="BH475" s="327"/>
      <c r="BI475" s="327"/>
      <c r="BJ475" s="327"/>
      <c r="BK475" s="327"/>
      <c r="BL475" s="327"/>
      <c r="BM475" s="327"/>
      <c r="BN475" s="327"/>
      <c r="BO475" s="327"/>
      <c r="BP475" s="327"/>
      <c r="BQ475" s="327"/>
      <c r="BR475" s="327"/>
      <c r="BS475" s="327"/>
      <c r="BT475" s="327"/>
      <c r="BU475" s="327"/>
      <c r="BV475" s="327"/>
      <c r="BW475" s="327"/>
      <c r="BX475" s="327"/>
      <c r="BY475" s="327"/>
      <c r="BZ475" s="327"/>
      <c r="CA475" s="327"/>
      <c r="CB475" s="327"/>
      <c r="CC475" s="327"/>
      <c r="CD475" s="327"/>
      <c r="CE475" s="327"/>
      <c r="CF475" s="327"/>
      <c r="CG475" s="327"/>
      <c r="CH475" s="327"/>
      <c r="CI475" s="327"/>
      <c r="CJ475" s="327"/>
      <c r="CK475" s="327"/>
      <c r="CL475" s="327"/>
      <c r="CM475" s="327"/>
      <c r="CN475" s="327"/>
      <c r="CO475" s="327"/>
      <c r="CP475" s="327"/>
      <c r="CQ475" s="327"/>
      <c r="CR475" s="327"/>
      <c r="CS475" s="327"/>
    </row>
    <row r="476" spans="2:97" ht="51" customHeight="1">
      <c r="B476" s="314">
        <f t="shared" si="27"/>
        <v>226</v>
      </c>
      <c r="C476" s="344">
        <f t="shared" si="26"/>
        <v>1.1079665184177596</v>
      </c>
      <c r="D476" s="290">
        <f t="shared" si="28"/>
        <v>0</v>
      </c>
      <c r="E476" s="290">
        <f t="shared" si="29"/>
        <v>10</v>
      </c>
      <c r="F476" s="290">
        <f t="shared" si="30"/>
        <v>12</v>
      </c>
      <c r="G476" s="344">
        <f t="shared" si="31"/>
        <v>12</v>
      </c>
      <c r="H476" s="288"/>
      <c r="J476" s="327"/>
      <c r="K476" s="327"/>
      <c r="L476" s="327"/>
      <c r="M476" s="327"/>
      <c r="N476" s="327"/>
      <c r="O476" s="327"/>
      <c r="P476" s="327"/>
      <c r="Q476" s="327"/>
      <c r="R476" s="327"/>
      <c r="S476" s="327"/>
      <c r="T476" s="327"/>
      <c r="U476" s="327"/>
      <c r="V476" s="328"/>
      <c r="W476" s="327"/>
      <c r="X476" s="327"/>
      <c r="Y476" s="327"/>
      <c r="Z476" s="327"/>
      <c r="AA476" s="327"/>
      <c r="AB476" s="327"/>
      <c r="AC476" s="327"/>
      <c r="AD476" s="327"/>
      <c r="AE476" s="327"/>
      <c r="AF476" s="327"/>
      <c r="AG476" s="327"/>
      <c r="AH476" s="327"/>
      <c r="AI476" s="327"/>
      <c r="AJ476" s="327"/>
      <c r="AK476" s="327"/>
      <c r="AL476" s="327"/>
      <c r="AM476" s="327"/>
      <c r="AN476" s="327"/>
      <c r="AO476" s="327"/>
      <c r="AP476" s="327"/>
      <c r="AQ476" s="327"/>
      <c r="AR476" s="327"/>
      <c r="AS476" s="327"/>
      <c r="AT476" s="327"/>
      <c r="AU476" s="327"/>
      <c r="AV476" s="327"/>
      <c r="AW476" s="327"/>
      <c r="AX476" s="327"/>
      <c r="AY476" s="327"/>
      <c r="AZ476" s="327"/>
      <c r="BA476" s="327"/>
      <c r="BB476" s="327"/>
      <c r="BC476" s="327"/>
      <c r="BD476" s="327"/>
      <c r="BE476" s="327"/>
      <c r="BF476" s="327"/>
      <c r="BG476" s="327"/>
      <c r="BH476" s="327"/>
      <c r="BI476" s="327"/>
      <c r="BJ476" s="327"/>
      <c r="BK476" s="327"/>
      <c r="BL476" s="327"/>
      <c r="BM476" s="327"/>
      <c r="BN476" s="327"/>
      <c r="BO476" s="327"/>
      <c r="BP476" s="327"/>
      <c r="BQ476" s="327"/>
      <c r="BR476" s="327"/>
      <c r="BS476" s="327"/>
      <c r="BT476" s="327"/>
      <c r="BU476" s="327"/>
      <c r="BV476" s="327"/>
      <c r="BW476" s="327"/>
      <c r="BX476" s="327"/>
      <c r="BY476" s="327"/>
      <c r="BZ476" s="327"/>
      <c r="CA476" s="327"/>
      <c r="CB476" s="327"/>
      <c r="CC476" s="327"/>
      <c r="CD476" s="327"/>
      <c r="CE476" s="327"/>
      <c r="CF476" s="327"/>
      <c r="CG476" s="327"/>
      <c r="CH476" s="327"/>
      <c r="CI476" s="327"/>
      <c r="CJ476" s="327"/>
      <c r="CK476" s="327"/>
      <c r="CL476" s="327"/>
      <c r="CM476" s="327"/>
      <c r="CN476" s="327"/>
      <c r="CO476" s="327"/>
      <c r="CP476" s="327"/>
      <c r="CQ476" s="327"/>
      <c r="CR476" s="327"/>
      <c r="CS476" s="327"/>
    </row>
    <row r="477" spans="2:97" ht="51" customHeight="1">
      <c r="B477" s="314">
        <f t="shared" si="27"/>
        <v>225</v>
      </c>
      <c r="C477" s="344">
        <f t="shared" si="26"/>
        <v>1.1066293412970258</v>
      </c>
      <c r="D477" s="290">
        <f t="shared" si="28"/>
        <v>0</v>
      </c>
      <c r="E477" s="290">
        <f t="shared" si="29"/>
        <v>9</v>
      </c>
      <c r="F477" s="290">
        <f t="shared" si="30"/>
        <v>12</v>
      </c>
      <c r="G477" s="344">
        <f t="shared" si="31"/>
        <v>12</v>
      </c>
      <c r="H477" s="288"/>
      <c r="J477" s="327"/>
      <c r="K477" s="327"/>
      <c r="L477" s="327"/>
      <c r="M477" s="327"/>
      <c r="N477" s="327"/>
      <c r="O477" s="327"/>
      <c r="P477" s="327"/>
      <c r="Q477" s="327"/>
      <c r="R477" s="327"/>
      <c r="S477" s="327"/>
      <c r="T477" s="327"/>
      <c r="U477" s="327"/>
      <c r="V477" s="328"/>
      <c r="W477" s="327"/>
      <c r="X477" s="327"/>
      <c r="Y477" s="327"/>
      <c r="Z477" s="327"/>
      <c r="AA477" s="327"/>
      <c r="AB477" s="327"/>
      <c r="AC477" s="327"/>
      <c r="AD477" s="327"/>
      <c r="AE477" s="327"/>
      <c r="AF477" s="327"/>
      <c r="AG477" s="327"/>
      <c r="AH477" s="327"/>
      <c r="AI477" s="327"/>
      <c r="AJ477" s="327"/>
      <c r="AK477" s="327"/>
      <c r="AL477" s="327"/>
      <c r="AM477" s="327"/>
      <c r="AN477" s="327"/>
      <c r="AO477" s="327"/>
      <c r="AP477" s="327"/>
      <c r="AQ477" s="327"/>
      <c r="AR477" s="327"/>
      <c r="AS477" s="327"/>
      <c r="AT477" s="327"/>
      <c r="AU477" s="327"/>
      <c r="AV477" s="327"/>
      <c r="AW477" s="327"/>
      <c r="AX477" s="327"/>
      <c r="AY477" s="327"/>
      <c r="AZ477" s="327"/>
      <c r="BA477" s="327"/>
      <c r="BB477" s="327"/>
      <c r="BC477" s="327"/>
      <c r="BD477" s="327"/>
      <c r="BE477" s="327"/>
      <c r="BF477" s="327"/>
      <c r="BG477" s="327"/>
      <c r="BH477" s="327"/>
      <c r="BI477" s="327"/>
      <c r="BJ477" s="327"/>
      <c r="BK477" s="327"/>
      <c r="BL477" s="327"/>
      <c r="BM477" s="327"/>
      <c r="BN477" s="327"/>
      <c r="BO477" s="327"/>
      <c r="BP477" s="327"/>
      <c r="BQ477" s="327"/>
      <c r="BR477" s="327"/>
      <c r="BS477" s="327"/>
      <c r="BT477" s="327"/>
      <c r="BU477" s="327"/>
      <c r="BV477" s="327"/>
      <c r="BW477" s="327"/>
      <c r="BX477" s="327"/>
      <c r="BY477" s="327"/>
      <c r="BZ477" s="327"/>
      <c r="CA477" s="327"/>
      <c r="CB477" s="327"/>
      <c r="CC477" s="327"/>
      <c r="CD477" s="327"/>
      <c r="CE477" s="327"/>
      <c r="CF477" s="327"/>
      <c r="CG477" s="327"/>
      <c r="CH477" s="327"/>
      <c r="CI477" s="327"/>
      <c r="CJ477" s="327"/>
      <c r="CK477" s="327"/>
      <c r="CL477" s="327"/>
      <c r="CM477" s="327"/>
      <c r="CN477" s="327"/>
      <c r="CO477" s="327"/>
      <c r="CP477" s="327"/>
      <c r="CQ477" s="327"/>
      <c r="CR477" s="327"/>
      <c r="CS477" s="327"/>
    </row>
    <row r="478" spans="2:97" ht="51" customHeight="1">
      <c r="B478" s="314">
        <f t="shared" si="27"/>
        <v>224</v>
      </c>
      <c r="C478" s="344">
        <f t="shared" si="26"/>
        <v>1.1052937779819645</v>
      </c>
      <c r="D478" s="290">
        <f t="shared" si="28"/>
        <v>0</v>
      </c>
      <c r="E478" s="290">
        <f t="shared" si="29"/>
        <v>8</v>
      </c>
      <c r="F478" s="290">
        <f t="shared" si="30"/>
        <v>12</v>
      </c>
      <c r="G478" s="344">
        <f t="shared" si="31"/>
        <v>12</v>
      </c>
      <c r="H478" s="288"/>
      <c r="J478" s="327"/>
      <c r="K478" s="327"/>
      <c r="L478" s="327"/>
      <c r="M478" s="327"/>
      <c r="N478" s="327"/>
      <c r="O478" s="327"/>
      <c r="P478" s="327"/>
      <c r="Q478" s="327"/>
      <c r="R478" s="327"/>
      <c r="S478" s="327"/>
      <c r="T478" s="327"/>
      <c r="U478" s="327"/>
      <c r="V478" s="328"/>
      <c r="W478" s="327"/>
      <c r="X478" s="327"/>
      <c r="Y478" s="327"/>
      <c r="Z478" s="327"/>
      <c r="AA478" s="327"/>
      <c r="AB478" s="327"/>
      <c r="AC478" s="327"/>
      <c r="AD478" s="327"/>
      <c r="AE478" s="327"/>
      <c r="AF478" s="327"/>
      <c r="AG478" s="327"/>
      <c r="AH478" s="327"/>
      <c r="AI478" s="327"/>
      <c r="AJ478" s="327"/>
      <c r="AK478" s="327"/>
      <c r="AL478" s="327"/>
      <c r="AM478" s="327"/>
      <c r="AN478" s="327"/>
      <c r="AO478" s="327"/>
      <c r="AP478" s="327"/>
      <c r="AQ478" s="327"/>
      <c r="AR478" s="327"/>
      <c r="AS478" s="327"/>
      <c r="AT478" s="327"/>
      <c r="AU478" s="327"/>
      <c r="AV478" s="327"/>
      <c r="AW478" s="327"/>
      <c r="AX478" s="327"/>
      <c r="AY478" s="327"/>
      <c r="AZ478" s="327"/>
      <c r="BA478" s="327"/>
      <c r="BB478" s="327"/>
      <c r="BC478" s="327"/>
      <c r="BD478" s="327"/>
      <c r="BE478" s="327"/>
      <c r="BF478" s="327"/>
      <c r="BG478" s="327"/>
      <c r="BH478" s="327"/>
      <c r="BI478" s="327"/>
      <c r="BJ478" s="327"/>
      <c r="BK478" s="327"/>
      <c r="BL478" s="327"/>
      <c r="BM478" s="327"/>
      <c r="BN478" s="327"/>
      <c r="BO478" s="327"/>
      <c r="BP478" s="327"/>
      <c r="BQ478" s="327"/>
      <c r="BR478" s="327"/>
      <c r="BS478" s="327"/>
      <c r="BT478" s="327"/>
      <c r="BU478" s="327"/>
      <c r="BV478" s="327"/>
      <c r="BW478" s="327"/>
      <c r="BX478" s="327"/>
      <c r="BY478" s="327"/>
      <c r="BZ478" s="327"/>
      <c r="CA478" s="327"/>
      <c r="CB478" s="327"/>
      <c r="CC478" s="327"/>
      <c r="CD478" s="327"/>
      <c r="CE478" s="327"/>
      <c r="CF478" s="327"/>
      <c r="CG478" s="327"/>
      <c r="CH478" s="327"/>
      <c r="CI478" s="327"/>
      <c r="CJ478" s="327"/>
      <c r="CK478" s="327"/>
      <c r="CL478" s="327"/>
      <c r="CM478" s="327"/>
      <c r="CN478" s="327"/>
      <c r="CO478" s="327"/>
      <c r="CP478" s="327"/>
      <c r="CQ478" s="327"/>
      <c r="CR478" s="327"/>
      <c r="CS478" s="327"/>
    </row>
    <row r="479" spans="2:97" ht="51" customHeight="1">
      <c r="B479" s="314">
        <f t="shared" si="27"/>
        <v>223</v>
      </c>
      <c r="C479" s="344">
        <f t="shared" si="26"/>
        <v>1.1039598265249133</v>
      </c>
      <c r="D479" s="290">
        <f t="shared" si="28"/>
        <v>0</v>
      </c>
      <c r="E479" s="290">
        <f t="shared" si="29"/>
        <v>7</v>
      </c>
      <c r="F479" s="290">
        <f t="shared" si="30"/>
        <v>12</v>
      </c>
      <c r="G479" s="344">
        <f t="shared" si="31"/>
        <v>12</v>
      </c>
      <c r="H479" s="288"/>
      <c r="J479" s="327"/>
      <c r="K479" s="327"/>
      <c r="L479" s="327"/>
      <c r="M479" s="327"/>
      <c r="N479" s="327"/>
      <c r="O479" s="327"/>
      <c r="P479" s="327"/>
      <c r="Q479" s="327"/>
      <c r="R479" s="327"/>
      <c r="S479" s="327"/>
      <c r="T479" s="327"/>
      <c r="U479" s="327"/>
      <c r="V479" s="328"/>
      <c r="W479" s="327"/>
      <c r="X479" s="327"/>
      <c r="Y479" s="327"/>
      <c r="Z479" s="327"/>
      <c r="AA479" s="327"/>
      <c r="AB479" s="327"/>
      <c r="AC479" s="327"/>
      <c r="AD479" s="327"/>
      <c r="AE479" s="327"/>
      <c r="AF479" s="327"/>
      <c r="AG479" s="327"/>
      <c r="AH479" s="327"/>
      <c r="AI479" s="327"/>
      <c r="AJ479" s="327"/>
      <c r="AK479" s="327"/>
      <c r="AL479" s="327"/>
      <c r="AM479" s="327"/>
      <c r="AN479" s="327"/>
      <c r="AO479" s="327"/>
      <c r="AP479" s="327"/>
      <c r="AQ479" s="327"/>
      <c r="AR479" s="327"/>
      <c r="AS479" s="327"/>
      <c r="AT479" s="327"/>
      <c r="AU479" s="327"/>
      <c r="AV479" s="327"/>
      <c r="AW479" s="327"/>
      <c r="AX479" s="327"/>
      <c r="AY479" s="327"/>
      <c r="AZ479" s="327"/>
      <c r="BA479" s="327"/>
      <c r="BB479" s="327"/>
      <c r="BC479" s="327"/>
      <c r="BD479" s="327"/>
      <c r="BE479" s="327"/>
      <c r="BF479" s="327"/>
      <c r="BG479" s="327"/>
      <c r="BH479" s="327"/>
      <c r="BI479" s="327"/>
      <c r="BJ479" s="327"/>
      <c r="BK479" s="327"/>
      <c r="BL479" s="327"/>
      <c r="BM479" s="327"/>
      <c r="BN479" s="327"/>
      <c r="BO479" s="327"/>
      <c r="BP479" s="327"/>
      <c r="BQ479" s="327"/>
      <c r="BR479" s="327"/>
      <c r="BS479" s="327"/>
      <c r="BT479" s="327"/>
      <c r="BU479" s="327"/>
      <c r="BV479" s="327"/>
      <c r="BW479" s="327"/>
      <c r="BX479" s="327"/>
      <c r="BY479" s="327"/>
      <c r="BZ479" s="327"/>
      <c r="CA479" s="327"/>
      <c r="CB479" s="327"/>
      <c r="CC479" s="327"/>
      <c r="CD479" s="327"/>
      <c r="CE479" s="327"/>
      <c r="CF479" s="327"/>
      <c r="CG479" s="327"/>
      <c r="CH479" s="327"/>
      <c r="CI479" s="327"/>
      <c r="CJ479" s="327"/>
      <c r="CK479" s="327"/>
      <c r="CL479" s="327"/>
      <c r="CM479" s="327"/>
      <c r="CN479" s="327"/>
      <c r="CO479" s="327"/>
      <c r="CP479" s="327"/>
      <c r="CQ479" s="327"/>
      <c r="CR479" s="327"/>
      <c r="CS479" s="327"/>
    </row>
    <row r="480" spans="2:97" ht="51" customHeight="1">
      <c r="B480" s="314">
        <f t="shared" si="27"/>
        <v>222</v>
      </c>
      <c r="C480" s="344">
        <f t="shared" si="26"/>
        <v>1.1026274849805622</v>
      </c>
      <c r="D480" s="290">
        <f t="shared" si="28"/>
        <v>0</v>
      </c>
      <c r="E480" s="290">
        <f t="shared" si="29"/>
        <v>6</v>
      </c>
      <c r="F480" s="290">
        <f t="shared" si="30"/>
        <v>12</v>
      </c>
      <c r="G480" s="344">
        <f t="shared" si="31"/>
        <v>12</v>
      </c>
      <c r="H480" s="288"/>
      <c r="J480" s="327"/>
      <c r="K480" s="327"/>
      <c r="L480" s="327"/>
      <c r="M480" s="327"/>
      <c r="N480" s="327"/>
      <c r="O480" s="327"/>
      <c r="P480" s="327"/>
      <c r="Q480" s="327"/>
      <c r="R480" s="327"/>
      <c r="S480" s="327"/>
      <c r="T480" s="327"/>
      <c r="U480" s="327"/>
      <c r="V480" s="328"/>
      <c r="W480" s="327"/>
      <c r="X480" s="327"/>
      <c r="Y480" s="327"/>
      <c r="Z480" s="327"/>
      <c r="AA480" s="327"/>
      <c r="AB480" s="327"/>
      <c r="AC480" s="327"/>
      <c r="AD480" s="327"/>
      <c r="AE480" s="327"/>
      <c r="AF480" s="327"/>
      <c r="AG480" s="327"/>
      <c r="AH480" s="327"/>
      <c r="AI480" s="327"/>
      <c r="AJ480" s="327"/>
      <c r="AK480" s="327"/>
      <c r="AL480" s="327"/>
      <c r="AM480" s="327"/>
      <c r="AN480" s="327"/>
      <c r="AO480" s="327"/>
      <c r="AP480" s="327"/>
      <c r="AQ480" s="327"/>
      <c r="AR480" s="327"/>
      <c r="AS480" s="327"/>
      <c r="AT480" s="327"/>
      <c r="AU480" s="327"/>
      <c r="AV480" s="327"/>
      <c r="AW480" s="327"/>
      <c r="AX480" s="327"/>
      <c r="AY480" s="327"/>
      <c r="AZ480" s="327"/>
      <c r="BA480" s="327"/>
      <c r="BB480" s="327"/>
      <c r="BC480" s="327"/>
      <c r="BD480" s="327"/>
      <c r="BE480" s="327"/>
      <c r="BF480" s="327"/>
      <c r="BG480" s="327"/>
      <c r="BH480" s="327"/>
      <c r="BI480" s="327"/>
      <c r="BJ480" s="327"/>
      <c r="BK480" s="327"/>
      <c r="BL480" s="327"/>
      <c r="BM480" s="327"/>
      <c r="BN480" s="327"/>
      <c r="BO480" s="327"/>
      <c r="BP480" s="327"/>
      <c r="BQ480" s="327"/>
      <c r="BR480" s="327"/>
      <c r="BS480" s="327"/>
      <c r="BT480" s="327"/>
      <c r="BU480" s="327"/>
      <c r="BV480" s="327"/>
      <c r="BW480" s="327"/>
      <c r="BX480" s="327"/>
      <c r="BY480" s="327"/>
      <c r="BZ480" s="327"/>
      <c r="CA480" s="327"/>
      <c r="CB480" s="327"/>
      <c r="CC480" s="327"/>
      <c r="CD480" s="327"/>
      <c r="CE480" s="327"/>
      <c r="CF480" s="327"/>
      <c r="CG480" s="327"/>
      <c r="CH480" s="327"/>
      <c r="CI480" s="327"/>
      <c r="CJ480" s="327"/>
      <c r="CK480" s="327"/>
      <c r="CL480" s="327"/>
      <c r="CM480" s="327"/>
      <c r="CN480" s="327"/>
      <c r="CO480" s="327"/>
      <c r="CP480" s="327"/>
      <c r="CQ480" s="327"/>
      <c r="CR480" s="327"/>
      <c r="CS480" s="327"/>
    </row>
    <row r="481" spans="2:97" ht="51" customHeight="1">
      <c r="B481" s="314">
        <f t="shared" si="27"/>
        <v>221</v>
      </c>
      <c r="C481" s="344">
        <f t="shared" si="26"/>
        <v>1.1012967514059466</v>
      </c>
      <c r="D481" s="290">
        <f t="shared" si="28"/>
        <v>0</v>
      </c>
      <c r="E481" s="290">
        <f t="shared" si="29"/>
        <v>5</v>
      </c>
      <c r="F481" s="290">
        <f t="shared" si="30"/>
        <v>12</v>
      </c>
      <c r="G481" s="344">
        <f t="shared" si="31"/>
        <v>12</v>
      </c>
      <c r="H481" s="288"/>
      <c r="J481" s="327"/>
      <c r="K481" s="327"/>
      <c r="L481" s="327"/>
      <c r="M481" s="327"/>
      <c r="N481" s="327"/>
      <c r="O481" s="327"/>
      <c r="P481" s="327"/>
      <c r="Q481" s="327"/>
      <c r="R481" s="327"/>
      <c r="S481" s="327"/>
      <c r="T481" s="327"/>
      <c r="U481" s="327"/>
      <c r="V481" s="328"/>
      <c r="W481" s="327"/>
      <c r="X481" s="327"/>
      <c r="Y481" s="327"/>
      <c r="Z481" s="327"/>
      <c r="AA481" s="327"/>
      <c r="AB481" s="327"/>
      <c r="AC481" s="327"/>
      <c r="AD481" s="327"/>
      <c r="AE481" s="327"/>
      <c r="AF481" s="327"/>
      <c r="AG481" s="327"/>
      <c r="AH481" s="327"/>
      <c r="AI481" s="327"/>
      <c r="AJ481" s="327"/>
      <c r="AK481" s="327"/>
      <c r="AL481" s="327"/>
      <c r="AM481" s="327"/>
      <c r="AN481" s="327"/>
      <c r="AO481" s="327"/>
      <c r="AP481" s="327"/>
      <c r="AQ481" s="327"/>
      <c r="AR481" s="327"/>
      <c r="AS481" s="327"/>
      <c r="AT481" s="327"/>
      <c r="AU481" s="327"/>
      <c r="AV481" s="327"/>
      <c r="AW481" s="327"/>
      <c r="AX481" s="327"/>
      <c r="AY481" s="327"/>
      <c r="AZ481" s="327"/>
      <c r="BA481" s="327"/>
      <c r="BB481" s="327"/>
      <c r="BC481" s="327"/>
      <c r="BD481" s="327"/>
      <c r="BE481" s="327"/>
      <c r="BF481" s="327"/>
      <c r="BG481" s="327"/>
      <c r="BH481" s="327"/>
      <c r="BI481" s="327"/>
      <c r="BJ481" s="327"/>
      <c r="BK481" s="327"/>
      <c r="BL481" s="327"/>
      <c r="BM481" s="327"/>
      <c r="BN481" s="327"/>
      <c r="BO481" s="327"/>
      <c r="BP481" s="327"/>
      <c r="BQ481" s="327"/>
      <c r="BR481" s="327"/>
      <c r="BS481" s="327"/>
      <c r="BT481" s="327"/>
      <c r="BU481" s="327"/>
      <c r="BV481" s="327"/>
      <c r="BW481" s="327"/>
      <c r="BX481" s="327"/>
      <c r="BY481" s="327"/>
      <c r="BZ481" s="327"/>
      <c r="CA481" s="327"/>
      <c r="CB481" s="327"/>
      <c r="CC481" s="327"/>
      <c r="CD481" s="327"/>
      <c r="CE481" s="327"/>
      <c r="CF481" s="327"/>
      <c r="CG481" s="327"/>
      <c r="CH481" s="327"/>
      <c r="CI481" s="327"/>
      <c r="CJ481" s="327"/>
      <c r="CK481" s="327"/>
      <c r="CL481" s="327"/>
      <c r="CM481" s="327"/>
      <c r="CN481" s="327"/>
      <c r="CO481" s="327"/>
      <c r="CP481" s="327"/>
      <c r="CQ481" s="327"/>
      <c r="CR481" s="327"/>
      <c r="CS481" s="327"/>
    </row>
    <row r="482" spans="2:97" ht="51" customHeight="1">
      <c r="B482" s="314">
        <f t="shared" si="27"/>
        <v>220</v>
      </c>
      <c r="C482" s="344">
        <f t="shared" si="26"/>
        <v>1.0999676238604488</v>
      </c>
      <c r="D482" s="290">
        <f t="shared" si="28"/>
        <v>0</v>
      </c>
      <c r="E482" s="290">
        <f t="shared" si="29"/>
        <v>4</v>
      </c>
      <c r="F482" s="290">
        <f t="shared" si="30"/>
        <v>12</v>
      </c>
      <c r="G482" s="344">
        <f t="shared" si="31"/>
        <v>12</v>
      </c>
      <c r="H482" s="288"/>
      <c r="J482" s="327"/>
      <c r="K482" s="327"/>
      <c r="L482" s="327"/>
      <c r="M482" s="327"/>
      <c r="N482" s="327"/>
      <c r="O482" s="327"/>
      <c r="P482" s="327"/>
      <c r="Q482" s="327"/>
      <c r="R482" s="327"/>
      <c r="S482" s="327"/>
      <c r="T482" s="327"/>
      <c r="U482" s="327"/>
      <c r="V482" s="328"/>
      <c r="W482" s="327"/>
      <c r="X482" s="327"/>
      <c r="Y482" s="327"/>
      <c r="Z482" s="327"/>
      <c r="AA482" s="327"/>
      <c r="AB482" s="327"/>
      <c r="AC482" s="327"/>
      <c r="AD482" s="327"/>
      <c r="AE482" s="327"/>
      <c r="AF482" s="327"/>
      <c r="AG482" s="327"/>
      <c r="AH482" s="327"/>
      <c r="AI482" s="327"/>
      <c r="AJ482" s="327"/>
      <c r="AK482" s="327"/>
      <c r="AL482" s="327"/>
      <c r="AM482" s="327"/>
      <c r="AN482" s="327"/>
      <c r="AO482" s="327"/>
      <c r="AP482" s="327"/>
      <c r="AQ482" s="327"/>
      <c r="AR482" s="327"/>
      <c r="AS482" s="327"/>
      <c r="AT482" s="327"/>
      <c r="AU482" s="327"/>
      <c r="AV482" s="327"/>
      <c r="AW482" s="327"/>
      <c r="AX482" s="327"/>
      <c r="AY482" s="327"/>
      <c r="AZ482" s="327"/>
      <c r="BA482" s="327"/>
      <c r="BB482" s="327"/>
      <c r="BC482" s="327"/>
      <c r="BD482" s="327"/>
      <c r="BE482" s="327"/>
      <c r="BF482" s="327"/>
      <c r="BG482" s="327"/>
      <c r="BH482" s="327"/>
      <c r="BI482" s="327"/>
      <c r="BJ482" s="327"/>
      <c r="BK482" s="327"/>
      <c r="BL482" s="327"/>
      <c r="BM482" s="327"/>
      <c r="BN482" s="327"/>
      <c r="BO482" s="327"/>
      <c r="BP482" s="327"/>
      <c r="BQ482" s="327"/>
      <c r="BR482" s="327"/>
      <c r="BS482" s="327"/>
      <c r="BT482" s="327"/>
      <c r="BU482" s="327"/>
      <c r="BV482" s="327"/>
      <c r="BW482" s="327"/>
      <c r="BX482" s="327"/>
      <c r="BY482" s="327"/>
      <c r="BZ482" s="327"/>
      <c r="CA482" s="327"/>
      <c r="CB482" s="327"/>
      <c r="CC482" s="327"/>
      <c r="CD482" s="327"/>
      <c r="CE482" s="327"/>
      <c r="CF482" s="327"/>
      <c r="CG482" s="327"/>
      <c r="CH482" s="327"/>
      <c r="CI482" s="327"/>
      <c r="CJ482" s="327"/>
      <c r="CK482" s="327"/>
      <c r="CL482" s="327"/>
      <c r="CM482" s="327"/>
      <c r="CN482" s="327"/>
      <c r="CO482" s="327"/>
      <c r="CP482" s="327"/>
      <c r="CQ482" s="327"/>
      <c r="CR482" s="327"/>
      <c r="CS482" s="327"/>
    </row>
    <row r="483" spans="2:97" ht="51" customHeight="1">
      <c r="B483" s="314">
        <f t="shared" si="27"/>
        <v>219</v>
      </c>
      <c r="C483" s="344">
        <f t="shared" si="26"/>
        <v>1.0986401004057915</v>
      </c>
      <c r="D483" s="290">
        <f t="shared" si="28"/>
        <v>0</v>
      </c>
      <c r="E483" s="290">
        <f t="shared" si="29"/>
        <v>3</v>
      </c>
      <c r="F483" s="290">
        <f t="shared" si="30"/>
        <v>12</v>
      </c>
      <c r="G483" s="344">
        <f t="shared" si="31"/>
        <v>12</v>
      </c>
      <c r="H483" s="288"/>
      <c r="J483" s="327"/>
      <c r="K483" s="327"/>
      <c r="L483" s="327"/>
      <c r="M483" s="327"/>
      <c r="N483" s="327"/>
      <c r="O483" s="327"/>
      <c r="P483" s="327"/>
      <c r="Q483" s="327"/>
      <c r="R483" s="327"/>
      <c r="S483" s="327"/>
      <c r="T483" s="327"/>
      <c r="U483" s="327"/>
      <c r="V483" s="328"/>
      <c r="W483" s="327"/>
      <c r="X483" s="327"/>
      <c r="Y483" s="327"/>
      <c r="Z483" s="327"/>
      <c r="AA483" s="327"/>
      <c r="AB483" s="327"/>
      <c r="AC483" s="327"/>
      <c r="AD483" s="327"/>
      <c r="AE483" s="327"/>
      <c r="AF483" s="327"/>
      <c r="AG483" s="327"/>
      <c r="AH483" s="327"/>
      <c r="AI483" s="327"/>
      <c r="AJ483" s="327"/>
      <c r="AK483" s="327"/>
      <c r="AL483" s="327"/>
      <c r="AM483" s="327"/>
      <c r="AN483" s="327"/>
      <c r="AO483" s="327"/>
      <c r="AP483" s="327"/>
      <c r="AQ483" s="327"/>
      <c r="AR483" s="327"/>
      <c r="AS483" s="327"/>
      <c r="AT483" s="327"/>
      <c r="AU483" s="327"/>
      <c r="AV483" s="327"/>
      <c r="AW483" s="327"/>
      <c r="AX483" s="327"/>
      <c r="AY483" s="327"/>
      <c r="AZ483" s="327"/>
      <c r="BA483" s="327"/>
      <c r="BB483" s="327"/>
      <c r="BC483" s="327"/>
      <c r="BD483" s="327"/>
      <c r="BE483" s="327"/>
      <c r="BF483" s="327"/>
      <c r="BG483" s="327"/>
      <c r="BH483" s="327"/>
      <c r="BI483" s="327"/>
      <c r="BJ483" s="327"/>
      <c r="BK483" s="327"/>
      <c r="BL483" s="327"/>
      <c r="BM483" s="327"/>
      <c r="BN483" s="327"/>
      <c r="BO483" s="327"/>
      <c r="BP483" s="327"/>
      <c r="BQ483" s="327"/>
      <c r="BR483" s="327"/>
      <c r="BS483" s="327"/>
      <c r="BT483" s="327"/>
      <c r="BU483" s="327"/>
      <c r="BV483" s="327"/>
      <c r="BW483" s="327"/>
      <c r="BX483" s="327"/>
      <c r="BY483" s="327"/>
      <c r="BZ483" s="327"/>
      <c r="CA483" s="327"/>
      <c r="CB483" s="327"/>
      <c r="CC483" s="327"/>
      <c r="CD483" s="327"/>
      <c r="CE483" s="327"/>
      <c r="CF483" s="327"/>
      <c r="CG483" s="327"/>
      <c r="CH483" s="327"/>
      <c r="CI483" s="327"/>
      <c r="CJ483" s="327"/>
      <c r="CK483" s="327"/>
      <c r="CL483" s="327"/>
      <c r="CM483" s="327"/>
      <c r="CN483" s="327"/>
      <c r="CO483" s="327"/>
      <c r="CP483" s="327"/>
      <c r="CQ483" s="327"/>
      <c r="CR483" s="327"/>
      <c r="CS483" s="327"/>
    </row>
    <row r="484" spans="2:97" ht="51" customHeight="1">
      <c r="B484" s="314">
        <f t="shared" si="27"/>
        <v>218</v>
      </c>
      <c r="C484" s="344">
        <f t="shared" si="26"/>
        <v>1.0973141791060386</v>
      </c>
      <c r="D484" s="290">
        <f t="shared" si="28"/>
        <v>0</v>
      </c>
      <c r="E484" s="290">
        <f t="shared" si="29"/>
        <v>2</v>
      </c>
      <c r="F484" s="290">
        <f t="shared" si="30"/>
        <v>12</v>
      </c>
      <c r="G484" s="344">
        <f t="shared" si="31"/>
        <v>12</v>
      </c>
      <c r="H484" s="288"/>
      <c r="J484" s="327"/>
      <c r="K484" s="327"/>
      <c r="L484" s="327"/>
      <c r="M484" s="327"/>
      <c r="N484" s="327"/>
      <c r="O484" s="327"/>
      <c r="P484" s="327"/>
      <c r="Q484" s="327"/>
      <c r="R484" s="327"/>
      <c r="S484" s="327"/>
      <c r="T484" s="327"/>
      <c r="U484" s="327"/>
      <c r="V484" s="328"/>
      <c r="W484" s="327"/>
      <c r="X484" s="327"/>
      <c r="Y484" s="327"/>
      <c r="Z484" s="327"/>
      <c r="AA484" s="327"/>
      <c r="AB484" s="327"/>
      <c r="AC484" s="327"/>
      <c r="AD484" s="327"/>
      <c r="AE484" s="327"/>
      <c r="AF484" s="327"/>
      <c r="AG484" s="327"/>
      <c r="AH484" s="327"/>
      <c r="AI484" s="327"/>
      <c r="AJ484" s="327"/>
      <c r="AK484" s="327"/>
      <c r="AL484" s="327"/>
      <c r="AM484" s="327"/>
      <c r="AN484" s="327"/>
      <c r="AO484" s="327"/>
      <c r="AP484" s="327"/>
      <c r="AQ484" s="327"/>
      <c r="AR484" s="327"/>
      <c r="AS484" s="327"/>
      <c r="AT484" s="327"/>
      <c r="AU484" s="327"/>
      <c r="AV484" s="327"/>
      <c r="AW484" s="327"/>
      <c r="AX484" s="327"/>
      <c r="AY484" s="327"/>
      <c r="AZ484" s="327"/>
      <c r="BA484" s="327"/>
      <c r="BB484" s="327"/>
      <c r="BC484" s="327"/>
      <c r="BD484" s="327"/>
      <c r="BE484" s="327"/>
      <c r="BF484" s="327"/>
      <c r="BG484" s="327"/>
      <c r="BH484" s="327"/>
      <c r="BI484" s="327"/>
      <c r="BJ484" s="327"/>
      <c r="BK484" s="327"/>
      <c r="BL484" s="327"/>
      <c r="BM484" s="327"/>
      <c r="BN484" s="327"/>
      <c r="BO484" s="327"/>
      <c r="BP484" s="327"/>
      <c r="BQ484" s="327"/>
      <c r="BR484" s="327"/>
      <c r="BS484" s="327"/>
      <c r="BT484" s="327"/>
      <c r="BU484" s="327"/>
      <c r="BV484" s="327"/>
      <c r="BW484" s="327"/>
      <c r="BX484" s="327"/>
      <c r="BY484" s="327"/>
      <c r="BZ484" s="327"/>
      <c r="CA484" s="327"/>
      <c r="CB484" s="327"/>
      <c r="CC484" s="327"/>
      <c r="CD484" s="327"/>
      <c r="CE484" s="327"/>
      <c r="CF484" s="327"/>
      <c r="CG484" s="327"/>
      <c r="CH484" s="327"/>
      <c r="CI484" s="327"/>
      <c r="CJ484" s="327"/>
      <c r="CK484" s="327"/>
      <c r="CL484" s="327"/>
      <c r="CM484" s="327"/>
      <c r="CN484" s="327"/>
      <c r="CO484" s="327"/>
      <c r="CP484" s="327"/>
      <c r="CQ484" s="327"/>
      <c r="CR484" s="327"/>
      <c r="CS484" s="327"/>
    </row>
    <row r="485" spans="2:97" ht="51" customHeight="1">
      <c r="B485" s="314">
        <f t="shared" si="27"/>
        <v>217</v>
      </c>
      <c r="C485" s="344">
        <f t="shared" si="26"/>
        <v>1.0959898580275886</v>
      </c>
      <c r="D485" s="290">
        <f t="shared" si="28"/>
        <v>0</v>
      </c>
      <c r="E485" s="290">
        <f t="shared" si="29"/>
        <v>1</v>
      </c>
      <c r="F485" s="290">
        <f t="shared" si="30"/>
        <v>12</v>
      </c>
      <c r="G485" s="344">
        <f t="shared" si="31"/>
        <v>12</v>
      </c>
      <c r="H485" s="288"/>
      <c r="J485" s="327"/>
      <c r="K485" s="327"/>
      <c r="L485" s="327"/>
      <c r="M485" s="327"/>
      <c r="N485" s="327"/>
      <c r="O485" s="327"/>
      <c r="P485" s="327"/>
      <c r="Q485" s="327"/>
      <c r="R485" s="327"/>
      <c r="S485" s="327"/>
      <c r="T485" s="327"/>
      <c r="U485" s="327"/>
      <c r="V485" s="328"/>
      <c r="W485" s="327"/>
      <c r="X485" s="327"/>
      <c r="Y485" s="327"/>
      <c r="Z485" s="327"/>
      <c r="AA485" s="327"/>
      <c r="AB485" s="327"/>
      <c r="AC485" s="327"/>
      <c r="AD485" s="327"/>
      <c r="AE485" s="327"/>
      <c r="AF485" s="327"/>
      <c r="AG485" s="327"/>
      <c r="AH485" s="327"/>
      <c r="AI485" s="327"/>
      <c r="AJ485" s="327"/>
      <c r="AK485" s="327"/>
      <c r="AL485" s="327"/>
      <c r="AM485" s="327"/>
      <c r="AN485" s="327"/>
      <c r="AO485" s="327"/>
      <c r="AP485" s="327"/>
      <c r="AQ485" s="327"/>
      <c r="AR485" s="327"/>
      <c r="AS485" s="327"/>
      <c r="AT485" s="327"/>
      <c r="AU485" s="327"/>
      <c r="AV485" s="327"/>
      <c r="AW485" s="327"/>
      <c r="AX485" s="327"/>
      <c r="AY485" s="327"/>
      <c r="AZ485" s="327"/>
      <c r="BA485" s="327"/>
      <c r="BB485" s="327"/>
      <c r="BC485" s="327"/>
      <c r="BD485" s="327"/>
      <c r="BE485" s="327"/>
      <c r="BF485" s="327"/>
      <c r="BG485" s="327"/>
      <c r="BH485" s="327"/>
      <c r="BI485" s="327"/>
      <c r="BJ485" s="327"/>
      <c r="BK485" s="327"/>
      <c r="BL485" s="327"/>
      <c r="BM485" s="327"/>
      <c r="BN485" s="327"/>
      <c r="BO485" s="327"/>
      <c r="BP485" s="327"/>
      <c r="BQ485" s="327"/>
      <c r="BR485" s="327"/>
      <c r="BS485" s="327"/>
      <c r="BT485" s="327"/>
      <c r="BU485" s="327"/>
      <c r="BV485" s="327"/>
      <c r="BW485" s="327"/>
      <c r="BX485" s="327"/>
      <c r="BY485" s="327"/>
      <c r="BZ485" s="327"/>
      <c r="CA485" s="327"/>
      <c r="CB485" s="327"/>
      <c r="CC485" s="327"/>
      <c r="CD485" s="327"/>
      <c r="CE485" s="327"/>
      <c r="CF485" s="327"/>
      <c r="CG485" s="327"/>
      <c r="CH485" s="327"/>
      <c r="CI485" s="327"/>
      <c r="CJ485" s="327"/>
      <c r="CK485" s="327"/>
      <c r="CL485" s="327"/>
      <c r="CM485" s="327"/>
      <c r="CN485" s="327"/>
      <c r="CO485" s="327"/>
      <c r="CP485" s="327"/>
      <c r="CQ485" s="327"/>
      <c r="CR485" s="327"/>
      <c r="CS485" s="327"/>
    </row>
    <row r="486" spans="2:97" ht="51" customHeight="1">
      <c r="B486" s="314">
        <f t="shared" si="27"/>
        <v>216</v>
      </c>
      <c r="C486" s="344">
        <f t="shared" si="26"/>
        <v>1.0946671352391748</v>
      </c>
      <c r="D486" s="290">
        <f t="shared" si="28"/>
        <v>0</v>
      </c>
      <c r="E486" s="290">
        <f t="shared" si="29"/>
        <v>0</v>
      </c>
      <c r="F486" s="290">
        <f t="shared" si="30"/>
        <v>12</v>
      </c>
      <c r="G486" s="344">
        <f t="shared" si="31"/>
        <v>12</v>
      </c>
      <c r="H486" s="288"/>
      <c r="J486" s="327"/>
      <c r="K486" s="327"/>
      <c r="L486" s="327"/>
      <c r="M486" s="327"/>
      <c r="N486" s="327"/>
      <c r="O486" s="327"/>
      <c r="P486" s="327"/>
      <c r="Q486" s="327"/>
      <c r="R486" s="327"/>
      <c r="S486" s="327"/>
      <c r="T486" s="327"/>
      <c r="U486" s="327"/>
      <c r="V486" s="328"/>
      <c r="W486" s="327"/>
      <c r="X486" s="327"/>
      <c r="Y486" s="327"/>
      <c r="Z486" s="327"/>
      <c r="AA486" s="327"/>
      <c r="AB486" s="327"/>
      <c r="AC486" s="327"/>
      <c r="AD486" s="327"/>
      <c r="AE486" s="327"/>
      <c r="AF486" s="327"/>
      <c r="AG486" s="327"/>
      <c r="AH486" s="327"/>
      <c r="AI486" s="327"/>
      <c r="AJ486" s="327"/>
      <c r="AK486" s="327"/>
      <c r="AL486" s="327"/>
      <c r="AM486" s="327"/>
      <c r="AN486" s="327"/>
      <c r="AO486" s="327"/>
      <c r="AP486" s="327"/>
      <c r="AQ486" s="327"/>
      <c r="AR486" s="327"/>
      <c r="AS486" s="327"/>
      <c r="AT486" s="327"/>
      <c r="AU486" s="327"/>
      <c r="AV486" s="327"/>
      <c r="AW486" s="327"/>
      <c r="AX486" s="327"/>
      <c r="AY486" s="327"/>
      <c r="AZ486" s="327"/>
      <c r="BA486" s="327"/>
      <c r="BB486" s="327"/>
      <c r="BC486" s="327"/>
      <c r="BD486" s="327"/>
      <c r="BE486" s="327"/>
      <c r="BF486" s="327"/>
      <c r="BG486" s="327"/>
      <c r="BH486" s="327"/>
      <c r="BI486" s="327"/>
      <c r="BJ486" s="327"/>
      <c r="BK486" s="327"/>
      <c r="BL486" s="327"/>
      <c r="BM486" s="327"/>
      <c r="BN486" s="327"/>
      <c r="BO486" s="327"/>
      <c r="BP486" s="327"/>
      <c r="BQ486" s="327"/>
      <c r="BR486" s="327"/>
      <c r="BS486" s="327"/>
      <c r="BT486" s="327"/>
      <c r="BU486" s="327"/>
      <c r="BV486" s="327"/>
      <c r="BW486" s="327"/>
      <c r="BX486" s="327"/>
      <c r="BY486" s="327"/>
      <c r="BZ486" s="327"/>
      <c r="CA486" s="327"/>
      <c r="CB486" s="327"/>
      <c r="CC486" s="327"/>
      <c r="CD486" s="327"/>
      <c r="CE486" s="327"/>
      <c r="CF486" s="327"/>
      <c r="CG486" s="327"/>
      <c r="CH486" s="327"/>
      <c r="CI486" s="327"/>
      <c r="CJ486" s="327"/>
      <c r="CK486" s="327"/>
      <c r="CL486" s="327"/>
      <c r="CM486" s="327"/>
      <c r="CN486" s="327"/>
      <c r="CO486" s="327"/>
      <c r="CP486" s="327"/>
      <c r="CQ486" s="327"/>
      <c r="CR486" s="327"/>
      <c r="CS486" s="327"/>
    </row>
    <row r="487" spans="2:97" ht="51" customHeight="1">
      <c r="B487" s="314">
        <f t="shared" si="27"/>
        <v>215</v>
      </c>
      <c r="C487" s="344">
        <f t="shared" si="26"/>
        <v>1.0933460088118603</v>
      </c>
      <c r="D487" s="290">
        <f t="shared" si="28"/>
        <v>0</v>
      </c>
      <c r="E487" s="290">
        <f t="shared" si="29"/>
        <v>0</v>
      </c>
      <c r="F487" s="290">
        <f t="shared" si="30"/>
        <v>11</v>
      </c>
      <c r="G487" s="344">
        <f t="shared" si="31"/>
        <v>12</v>
      </c>
      <c r="H487" s="288"/>
      <c r="V487" s="307"/>
    </row>
    <row r="488" spans="2:97" ht="51" customHeight="1">
      <c r="B488" s="314">
        <f t="shared" si="27"/>
        <v>214</v>
      </c>
      <c r="C488" s="344">
        <f t="shared" si="26"/>
        <v>1.0920264768190373</v>
      </c>
      <c r="D488" s="290">
        <f t="shared" si="28"/>
        <v>0</v>
      </c>
      <c r="E488" s="290">
        <f t="shared" si="29"/>
        <v>0</v>
      </c>
      <c r="F488" s="290">
        <f t="shared" si="30"/>
        <v>10</v>
      </c>
      <c r="G488" s="344">
        <f t="shared" si="31"/>
        <v>12</v>
      </c>
      <c r="H488" s="288"/>
      <c r="V488" s="307"/>
    </row>
    <row r="489" spans="2:97" ht="51" customHeight="1">
      <c r="B489" s="314">
        <f t="shared" si="27"/>
        <v>213</v>
      </c>
      <c r="C489" s="344">
        <f t="shared" si="26"/>
        <v>1.0907085373364225</v>
      </c>
      <c r="D489" s="290">
        <f t="shared" si="28"/>
        <v>0</v>
      </c>
      <c r="E489" s="290">
        <f t="shared" si="29"/>
        <v>0</v>
      </c>
      <c r="F489" s="290">
        <f t="shared" si="30"/>
        <v>9</v>
      </c>
      <c r="G489" s="344">
        <f t="shared" si="31"/>
        <v>12</v>
      </c>
      <c r="H489" s="288"/>
      <c r="V489" s="307"/>
    </row>
    <row r="490" spans="2:97" ht="51" customHeight="1">
      <c r="B490" s="314">
        <f t="shared" si="27"/>
        <v>212</v>
      </c>
      <c r="C490" s="344">
        <f t="shared" si="26"/>
        <v>1.0893921884420552</v>
      </c>
      <c r="D490" s="290">
        <f t="shared" si="28"/>
        <v>0</v>
      </c>
      <c r="E490" s="290">
        <f t="shared" si="29"/>
        <v>0</v>
      </c>
      <c r="F490" s="290">
        <f t="shared" si="30"/>
        <v>8</v>
      </c>
      <c r="G490" s="344">
        <f t="shared" si="31"/>
        <v>12</v>
      </c>
      <c r="H490" s="288"/>
      <c r="V490" s="307"/>
    </row>
    <row r="491" spans="2:97" ht="51" customHeight="1">
      <c r="B491" s="314">
        <f t="shared" si="27"/>
        <v>211</v>
      </c>
      <c r="C491" s="344">
        <f t="shared" si="26"/>
        <v>1.0880774282162939</v>
      </c>
      <c r="D491" s="290">
        <f t="shared" si="28"/>
        <v>0</v>
      </c>
      <c r="E491" s="290">
        <f t="shared" si="29"/>
        <v>0</v>
      </c>
      <c r="F491" s="290">
        <f t="shared" si="30"/>
        <v>7</v>
      </c>
      <c r="G491" s="344">
        <f t="shared" si="31"/>
        <v>12</v>
      </c>
      <c r="H491" s="288"/>
      <c r="V491" s="307"/>
    </row>
    <row r="492" spans="2:97" ht="51" customHeight="1">
      <c r="B492" s="314">
        <f t="shared" si="27"/>
        <v>210</v>
      </c>
      <c r="C492" s="344">
        <f t="shared" si="26"/>
        <v>1.0867642547418144</v>
      </c>
      <c r="D492" s="290">
        <f t="shared" si="28"/>
        <v>0</v>
      </c>
      <c r="E492" s="290">
        <f t="shared" si="29"/>
        <v>0</v>
      </c>
      <c r="F492" s="290">
        <f t="shared" si="30"/>
        <v>6</v>
      </c>
      <c r="G492" s="344">
        <f t="shared" si="31"/>
        <v>12</v>
      </c>
      <c r="H492" s="288"/>
      <c r="V492" s="307"/>
    </row>
    <row r="493" spans="2:97" ht="51" customHeight="1">
      <c r="B493" s="314">
        <f t="shared" si="27"/>
        <v>209</v>
      </c>
      <c r="C493" s="344">
        <f t="shared" si="26"/>
        <v>1.0854526661036059</v>
      </c>
      <c r="D493" s="290">
        <f t="shared" si="28"/>
        <v>0</v>
      </c>
      <c r="E493" s="290">
        <f t="shared" si="29"/>
        <v>0</v>
      </c>
      <c r="F493" s="290">
        <f t="shared" si="30"/>
        <v>5</v>
      </c>
      <c r="G493" s="344">
        <f t="shared" si="31"/>
        <v>12</v>
      </c>
      <c r="H493" s="288"/>
      <c r="V493" s="307"/>
    </row>
    <row r="494" spans="2:97" ht="51" customHeight="1">
      <c r="B494" s="314">
        <f t="shared" si="27"/>
        <v>208</v>
      </c>
      <c r="C494" s="344">
        <f t="shared" si="26"/>
        <v>1.0841426603889692</v>
      </c>
      <c r="D494" s="290">
        <f t="shared" si="28"/>
        <v>0</v>
      </c>
      <c r="E494" s="290">
        <f t="shared" si="29"/>
        <v>0</v>
      </c>
      <c r="F494" s="290">
        <f t="shared" si="30"/>
        <v>4</v>
      </c>
      <c r="G494" s="344">
        <f t="shared" si="31"/>
        <v>12</v>
      </c>
      <c r="H494" s="288"/>
      <c r="V494" s="307"/>
    </row>
    <row r="495" spans="2:97" ht="51" customHeight="1">
      <c r="B495" s="314">
        <f t="shared" si="27"/>
        <v>207</v>
      </c>
      <c r="C495" s="344">
        <f t="shared" si="26"/>
        <v>1.0828342356875134</v>
      </c>
      <c r="D495" s="290">
        <f t="shared" si="28"/>
        <v>0</v>
      </c>
      <c r="E495" s="290">
        <f t="shared" si="29"/>
        <v>0</v>
      </c>
      <c r="F495" s="290">
        <f t="shared" si="30"/>
        <v>3</v>
      </c>
      <c r="G495" s="344">
        <f t="shared" si="31"/>
        <v>12</v>
      </c>
      <c r="H495" s="288"/>
      <c r="V495" s="307"/>
    </row>
    <row r="496" spans="2:97" ht="51" customHeight="1">
      <c r="B496" s="314">
        <f t="shared" si="27"/>
        <v>206</v>
      </c>
      <c r="C496" s="344">
        <f t="shared" si="26"/>
        <v>1.0815273900911535</v>
      </c>
      <c r="D496" s="290">
        <f t="shared" si="28"/>
        <v>0</v>
      </c>
      <c r="E496" s="290">
        <f t="shared" ref="E496:E527" si="32">IF(D495&gt;D496,E495,IF(AND(D496&lt;&gt;0,D495=D496),E495,IF(E495=0,0,E495-1)))</f>
        <v>0</v>
      </c>
      <c r="F496" s="290">
        <f t="shared" ref="F496:F527" si="33">IF(E495&gt;E496,F495,IF(AND(E496&lt;&gt;0,E495=E496),F495,IF(F495=0,0,F495-1)))</f>
        <v>2</v>
      </c>
      <c r="G496" s="344">
        <f t="shared" ref="G496:G527" si="34">IF(F495&gt;F496,G495,IF(AND(F496&lt;&gt;0,F495=F496),G495,IF(G495=0,0,G495-1)))</f>
        <v>12</v>
      </c>
      <c r="H496" s="288"/>
      <c r="V496" s="307"/>
    </row>
    <row r="497" spans="2:22" ht="51" customHeight="1">
      <c r="B497" s="314">
        <f t="shared" si="27"/>
        <v>205</v>
      </c>
      <c r="C497" s="344">
        <f t="shared" si="26"/>
        <v>1.0802221216941064</v>
      </c>
      <c r="D497" s="290">
        <f t="shared" si="28"/>
        <v>0</v>
      </c>
      <c r="E497" s="290">
        <f t="shared" si="32"/>
        <v>0</v>
      </c>
      <c r="F497" s="290">
        <f t="shared" si="33"/>
        <v>1</v>
      </c>
      <c r="G497" s="344">
        <f t="shared" si="34"/>
        <v>12</v>
      </c>
      <c r="H497" s="288"/>
      <c r="V497" s="307"/>
    </row>
    <row r="498" spans="2:22" ht="51" customHeight="1">
      <c r="B498" s="314">
        <f t="shared" si="27"/>
        <v>204</v>
      </c>
      <c r="C498" s="344">
        <f t="shared" si="26"/>
        <v>1.0789184285928901</v>
      </c>
      <c r="D498" s="290">
        <f t="shared" si="28"/>
        <v>0</v>
      </c>
      <c r="E498" s="290">
        <f t="shared" si="32"/>
        <v>0</v>
      </c>
      <c r="F498" s="290">
        <f t="shared" si="33"/>
        <v>0</v>
      </c>
      <c r="G498" s="344">
        <f t="shared" si="34"/>
        <v>12</v>
      </c>
      <c r="H498" s="288"/>
      <c r="V498" s="307"/>
    </row>
    <row r="499" spans="2:22" ht="51" customHeight="1">
      <c r="B499" s="314">
        <f t="shared" si="27"/>
        <v>203</v>
      </c>
      <c r="C499" s="344">
        <f t="shared" si="26"/>
        <v>1.07211052674804</v>
      </c>
      <c r="D499" s="290">
        <f t="shared" si="28"/>
        <v>0</v>
      </c>
      <c r="E499" s="290">
        <f t="shared" si="32"/>
        <v>0</v>
      </c>
      <c r="F499" s="290">
        <f t="shared" si="33"/>
        <v>0</v>
      </c>
      <c r="G499" s="344">
        <f t="shared" si="34"/>
        <v>11</v>
      </c>
      <c r="H499" s="288"/>
      <c r="V499" s="307"/>
    </row>
    <row r="500" spans="2:22" ht="51" customHeight="1">
      <c r="B500" s="314">
        <f t="shared" si="27"/>
        <v>202</v>
      </c>
      <c r="C500" s="344">
        <f t="shared" si="26"/>
        <v>1.0653455823004321</v>
      </c>
      <c r="D500" s="290">
        <f t="shared" si="28"/>
        <v>0</v>
      </c>
      <c r="E500" s="290">
        <f t="shared" si="32"/>
        <v>0</v>
      </c>
      <c r="F500" s="290">
        <f t="shared" si="33"/>
        <v>0</v>
      </c>
      <c r="G500" s="344">
        <f t="shared" si="34"/>
        <v>10</v>
      </c>
      <c r="H500" s="288"/>
      <c r="V500" s="307"/>
    </row>
    <row r="501" spans="2:22" ht="51" customHeight="1">
      <c r="B501" s="314">
        <f t="shared" si="27"/>
        <v>201</v>
      </c>
      <c r="C501" s="344">
        <f t="shared" si="26"/>
        <v>1.0586233241918137</v>
      </c>
      <c r="D501" s="290">
        <f t="shared" si="28"/>
        <v>0</v>
      </c>
      <c r="E501" s="290">
        <f t="shared" si="32"/>
        <v>0</v>
      </c>
      <c r="F501" s="290">
        <f t="shared" si="33"/>
        <v>0</v>
      </c>
      <c r="G501" s="344">
        <f t="shared" si="34"/>
        <v>9</v>
      </c>
      <c r="H501" s="288"/>
      <c r="V501" s="307"/>
    </row>
    <row r="502" spans="2:22" ht="51" customHeight="1">
      <c r="B502" s="314">
        <f t="shared" si="27"/>
        <v>200</v>
      </c>
      <c r="C502" s="344">
        <f t="shared" si="26"/>
        <v>1.051943483074292</v>
      </c>
      <c r="D502" s="290">
        <f t="shared" si="28"/>
        <v>0</v>
      </c>
      <c r="E502" s="290">
        <f t="shared" si="32"/>
        <v>0</v>
      </c>
      <c r="F502" s="290">
        <f t="shared" si="33"/>
        <v>0</v>
      </c>
      <c r="G502" s="344">
        <f t="shared" si="34"/>
        <v>8</v>
      </c>
      <c r="H502" s="288"/>
      <c r="V502" s="307"/>
    </row>
    <row r="503" spans="2:22" ht="51" customHeight="1">
      <c r="B503" s="314">
        <f t="shared" si="27"/>
        <v>199</v>
      </c>
      <c r="C503" s="344">
        <f t="shared" si="26"/>
        <v>1.0453057912995398</v>
      </c>
      <c r="D503" s="290">
        <f t="shared" si="28"/>
        <v>0</v>
      </c>
      <c r="E503" s="290">
        <f t="shared" si="32"/>
        <v>0</v>
      </c>
      <c r="F503" s="290">
        <f t="shared" si="33"/>
        <v>0</v>
      </c>
      <c r="G503" s="344">
        <f t="shared" si="34"/>
        <v>7</v>
      </c>
      <c r="H503" s="288"/>
      <c r="V503" s="307"/>
    </row>
    <row r="504" spans="2:22" ht="51" customHeight="1">
      <c r="B504" s="314">
        <f t="shared" si="27"/>
        <v>198</v>
      </c>
      <c r="C504" s="344">
        <f t="shared" si="26"/>
        <v>1.0387099829080733</v>
      </c>
      <c r="D504" s="290">
        <f t="shared" si="28"/>
        <v>0</v>
      </c>
      <c r="E504" s="290">
        <f t="shared" si="32"/>
        <v>0</v>
      </c>
      <c r="F504" s="290">
        <f t="shared" si="33"/>
        <v>0</v>
      </c>
      <c r="G504" s="344">
        <f t="shared" si="34"/>
        <v>6</v>
      </c>
      <c r="H504" s="288"/>
      <c r="V504" s="307"/>
    </row>
    <row r="505" spans="2:22" ht="51" customHeight="1">
      <c r="B505" s="314">
        <f t="shared" si="27"/>
        <v>197</v>
      </c>
      <c r="C505" s="344">
        <f t="shared" si="26"/>
        <v>1.032155793618595</v>
      </c>
      <c r="D505" s="290">
        <f t="shared" si="28"/>
        <v>0</v>
      </c>
      <c r="E505" s="290">
        <f t="shared" si="32"/>
        <v>0</v>
      </c>
      <c r="F505" s="290">
        <f t="shared" si="33"/>
        <v>0</v>
      </c>
      <c r="G505" s="344">
        <f t="shared" si="34"/>
        <v>5</v>
      </c>
      <c r="H505" s="288"/>
      <c r="V505" s="307"/>
    </row>
    <row r="506" spans="2:22" ht="51" customHeight="1">
      <c r="B506" s="314">
        <f t="shared" si="27"/>
        <v>196</v>
      </c>
      <c r="C506" s="344">
        <f t="shared" si="26"/>
        <v>1.0256429608174045</v>
      </c>
      <c r="D506" s="290">
        <f t="shared" si="28"/>
        <v>0</v>
      </c>
      <c r="E506" s="290">
        <f t="shared" si="32"/>
        <v>0</v>
      </c>
      <c r="F506" s="290">
        <f t="shared" si="33"/>
        <v>0</v>
      </c>
      <c r="G506" s="344">
        <f t="shared" si="34"/>
        <v>4</v>
      </c>
      <c r="H506" s="288"/>
      <c r="V506" s="307"/>
    </row>
    <row r="507" spans="2:22" ht="51" customHeight="1">
      <c r="B507" s="314">
        <f t="shared" si="27"/>
        <v>195</v>
      </c>
      <c r="C507" s="344">
        <f t="shared" si="26"/>
        <v>1.0191712235478754</v>
      </c>
      <c r="D507" s="290">
        <f t="shared" si="28"/>
        <v>0</v>
      </c>
      <c r="E507" s="290">
        <f t="shared" si="32"/>
        <v>0</v>
      </c>
      <c r="F507" s="290">
        <f t="shared" si="33"/>
        <v>0</v>
      </c>
      <c r="G507" s="344">
        <f t="shared" si="34"/>
        <v>3</v>
      </c>
      <c r="H507" s="288"/>
      <c r="V507" s="307"/>
    </row>
    <row r="508" spans="2:22" ht="51" customHeight="1">
      <c r="B508" s="314">
        <f t="shared" si="27"/>
        <v>194</v>
      </c>
      <c r="C508" s="344">
        <f t="shared" si="26"/>
        <v>1.0127403225000002</v>
      </c>
      <c r="D508" s="290">
        <f t="shared" si="28"/>
        <v>0</v>
      </c>
      <c r="E508" s="290">
        <f t="shared" si="32"/>
        <v>0</v>
      </c>
      <c r="F508" s="290">
        <f t="shared" si="33"/>
        <v>0</v>
      </c>
      <c r="G508" s="344">
        <f t="shared" si="34"/>
        <v>2</v>
      </c>
      <c r="H508" s="288"/>
      <c r="V508" s="307"/>
    </row>
    <row r="509" spans="2:22" ht="51" customHeight="1">
      <c r="B509" s="314">
        <f t="shared" si="27"/>
        <v>193</v>
      </c>
      <c r="C509" s="344">
        <f t="shared" si="26"/>
        <v>1.0063500000000001</v>
      </c>
      <c r="D509" s="290">
        <f t="shared" si="28"/>
        <v>0</v>
      </c>
      <c r="E509" s="290">
        <f t="shared" si="32"/>
        <v>0</v>
      </c>
      <c r="F509" s="290">
        <f t="shared" si="33"/>
        <v>0</v>
      </c>
      <c r="G509" s="344">
        <f t="shared" si="34"/>
        <v>1</v>
      </c>
      <c r="H509" s="288"/>
      <c r="V509" s="307"/>
    </row>
    <row r="510" spans="2:22" ht="51" customHeight="1">
      <c r="B510" s="314">
        <f t="shared" si="27"/>
        <v>192</v>
      </c>
      <c r="C510" s="344">
        <f t="shared" si="26"/>
        <v>1</v>
      </c>
      <c r="D510" s="290">
        <f t="shared" si="28"/>
        <v>0</v>
      </c>
      <c r="E510" s="290">
        <f t="shared" si="32"/>
        <v>0</v>
      </c>
      <c r="F510" s="290">
        <f t="shared" si="33"/>
        <v>0</v>
      </c>
      <c r="G510" s="344">
        <f t="shared" si="34"/>
        <v>0</v>
      </c>
      <c r="H510" s="288"/>
      <c r="V510" s="307"/>
    </row>
    <row r="511" spans="2:22" ht="51" customHeight="1">
      <c r="B511" s="314">
        <f t="shared" si="27"/>
        <v>191</v>
      </c>
      <c r="C511" s="344">
        <f t="shared" si="26"/>
        <v>1</v>
      </c>
      <c r="D511" s="290">
        <f t="shared" si="28"/>
        <v>0</v>
      </c>
      <c r="E511" s="290">
        <f t="shared" si="32"/>
        <v>0</v>
      </c>
      <c r="F511" s="290">
        <f t="shared" si="33"/>
        <v>0</v>
      </c>
      <c r="G511" s="344">
        <f t="shared" si="34"/>
        <v>0</v>
      </c>
      <c r="H511" s="288"/>
      <c r="V511" s="307"/>
    </row>
    <row r="512" spans="2:22" ht="51" customHeight="1">
      <c r="B512" s="314">
        <f t="shared" si="27"/>
        <v>190</v>
      </c>
      <c r="C512" s="344">
        <f t="shared" si="26"/>
        <v>1</v>
      </c>
      <c r="D512" s="290">
        <f t="shared" si="28"/>
        <v>0</v>
      </c>
      <c r="E512" s="290">
        <f t="shared" si="32"/>
        <v>0</v>
      </c>
      <c r="F512" s="290">
        <f t="shared" si="33"/>
        <v>0</v>
      </c>
      <c r="G512" s="344">
        <f t="shared" si="34"/>
        <v>0</v>
      </c>
      <c r="H512" s="288"/>
      <c r="V512" s="307"/>
    </row>
    <row r="513" spans="2:22" ht="51" customHeight="1">
      <c r="B513" s="314">
        <f t="shared" si="27"/>
        <v>189</v>
      </c>
      <c r="C513" s="344">
        <f t="shared" si="26"/>
        <v>1</v>
      </c>
      <c r="D513" s="290">
        <f t="shared" si="28"/>
        <v>0</v>
      </c>
      <c r="E513" s="290">
        <f t="shared" si="32"/>
        <v>0</v>
      </c>
      <c r="F513" s="290">
        <f t="shared" si="33"/>
        <v>0</v>
      </c>
      <c r="G513" s="344">
        <f t="shared" si="34"/>
        <v>0</v>
      </c>
      <c r="H513" s="288"/>
      <c r="V513" s="307"/>
    </row>
    <row r="514" spans="2:22" ht="51" customHeight="1">
      <c r="B514" s="314">
        <f t="shared" si="27"/>
        <v>188</v>
      </c>
      <c r="C514" s="344">
        <f t="shared" si="26"/>
        <v>1</v>
      </c>
      <c r="D514" s="290">
        <f t="shared" si="28"/>
        <v>0</v>
      </c>
      <c r="E514" s="290">
        <f t="shared" si="32"/>
        <v>0</v>
      </c>
      <c r="F514" s="290">
        <f t="shared" si="33"/>
        <v>0</v>
      </c>
      <c r="G514" s="344">
        <f t="shared" si="34"/>
        <v>0</v>
      </c>
      <c r="H514" s="288"/>
      <c r="V514" s="307"/>
    </row>
    <row r="515" spans="2:22" ht="51" customHeight="1">
      <c r="B515" s="314">
        <f t="shared" si="27"/>
        <v>187</v>
      </c>
      <c r="C515" s="344">
        <f t="shared" si="26"/>
        <v>1</v>
      </c>
      <c r="D515" s="290">
        <f t="shared" si="28"/>
        <v>0</v>
      </c>
      <c r="E515" s="290">
        <f t="shared" si="32"/>
        <v>0</v>
      </c>
      <c r="F515" s="290">
        <f t="shared" si="33"/>
        <v>0</v>
      </c>
      <c r="G515" s="344">
        <f t="shared" si="34"/>
        <v>0</v>
      </c>
      <c r="H515" s="288"/>
      <c r="V515" s="307"/>
    </row>
    <row r="516" spans="2:22" ht="51" customHeight="1">
      <c r="B516" s="314">
        <f t="shared" si="27"/>
        <v>186</v>
      </c>
      <c r="C516" s="344">
        <f t="shared" si="26"/>
        <v>1</v>
      </c>
      <c r="D516" s="290">
        <f t="shared" si="28"/>
        <v>0</v>
      </c>
      <c r="E516" s="290">
        <f t="shared" si="32"/>
        <v>0</v>
      </c>
      <c r="F516" s="290">
        <f t="shared" si="33"/>
        <v>0</v>
      </c>
      <c r="G516" s="344">
        <f t="shared" si="34"/>
        <v>0</v>
      </c>
      <c r="H516" s="288"/>
      <c r="V516" s="307"/>
    </row>
    <row r="517" spans="2:22" ht="51" customHeight="1">
      <c r="B517" s="314">
        <f t="shared" si="27"/>
        <v>185</v>
      </c>
      <c r="C517" s="344">
        <f t="shared" si="26"/>
        <v>1</v>
      </c>
      <c r="D517" s="290">
        <f t="shared" si="28"/>
        <v>0</v>
      </c>
      <c r="E517" s="290">
        <f t="shared" si="32"/>
        <v>0</v>
      </c>
      <c r="F517" s="290">
        <f t="shared" si="33"/>
        <v>0</v>
      </c>
      <c r="G517" s="344">
        <f t="shared" si="34"/>
        <v>0</v>
      </c>
      <c r="H517" s="288"/>
      <c r="V517" s="307"/>
    </row>
    <row r="518" spans="2:22" ht="51" customHeight="1">
      <c r="B518" s="314">
        <f t="shared" si="27"/>
        <v>184</v>
      </c>
      <c r="C518" s="344">
        <f t="shared" si="26"/>
        <v>1</v>
      </c>
      <c r="D518" s="290">
        <f t="shared" si="28"/>
        <v>0</v>
      </c>
      <c r="E518" s="290">
        <f t="shared" si="32"/>
        <v>0</v>
      </c>
      <c r="F518" s="290">
        <f t="shared" si="33"/>
        <v>0</v>
      </c>
      <c r="G518" s="344">
        <f t="shared" si="34"/>
        <v>0</v>
      </c>
      <c r="H518" s="288"/>
      <c r="V518" s="307"/>
    </row>
    <row r="519" spans="2:22" ht="51" customHeight="1">
      <c r="B519" s="314">
        <f t="shared" si="27"/>
        <v>183</v>
      </c>
      <c r="C519" s="344">
        <f t="shared" si="26"/>
        <v>1</v>
      </c>
      <c r="D519" s="290">
        <f t="shared" si="28"/>
        <v>0</v>
      </c>
      <c r="E519" s="290">
        <f t="shared" si="32"/>
        <v>0</v>
      </c>
      <c r="F519" s="290">
        <f t="shared" si="33"/>
        <v>0</v>
      </c>
      <c r="G519" s="344">
        <f t="shared" si="34"/>
        <v>0</v>
      </c>
      <c r="H519" s="288"/>
      <c r="V519" s="307"/>
    </row>
    <row r="520" spans="2:22" ht="51" customHeight="1">
      <c r="B520" s="314">
        <f t="shared" si="27"/>
        <v>182</v>
      </c>
      <c r="C520" s="344">
        <f t="shared" si="26"/>
        <v>1</v>
      </c>
      <c r="D520" s="290">
        <f t="shared" si="28"/>
        <v>0</v>
      </c>
      <c r="E520" s="290">
        <f t="shared" si="32"/>
        <v>0</v>
      </c>
      <c r="F520" s="290">
        <f t="shared" si="33"/>
        <v>0</v>
      </c>
      <c r="G520" s="344">
        <f t="shared" si="34"/>
        <v>0</v>
      </c>
      <c r="H520" s="288"/>
      <c r="V520" s="307"/>
    </row>
    <row r="521" spans="2:22" ht="51" customHeight="1">
      <c r="B521" s="314">
        <f t="shared" si="27"/>
        <v>181</v>
      </c>
      <c r="C521" s="344">
        <f t="shared" si="26"/>
        <v>1</v>
      </c>
      <c r="D521" s="290">
        <f t="shared" si="28"/>
        <v>0</v>
      </c>
      <c r="E521" s="290">
        <f t="shared" si="32"/>
        <v>0</v>
      </c>
      <c r="F521" s="290">
        <f t="shared" si="33"/>
        <v>0</v>
      </c>
      <c r="G521" s="344">
        <f t="shared" si="34"/>
        <v>0</v>
      </c>
      <c r="H521" s="288"/>
      <c r="I521" s="308"/>
      <c r="V521" s="307"/>
    </row>
    <row r="522" spans="2:22" ht="51" customHeight="1">
      <c r="B522" s="314">
        <f t="shared" si="27"/>
        <v>180</v>
      </c>
      <c r="C522" s="344">
        <f t="shared" si="26"/>
        <v>1</v>
      </c>
      <c r="D522" s="290">
        <f t="shared" si="28"/>
        <v>0</v>
      </c>
      <c r="E522" s="290">
        <f t="shared" si="32"/>
        <v>0</v>
      </c>
      <c r="F522" s="290">
        <f t="shared" si="33"/>
        <v>0</v>
      </c>
      <c r="G522" s="344">
        <f t="shared" si="34"/>
        <v>0</v>
      </c>
      <c r="H522" s="288"/>
      <c r="I522" s="308"/>
      <c r="V522" s="307"/>
    </row>
    <row r="523" spans="2:22" ht="51" customHeight="1">
      <c r="B523" s="314">
        <f t="shared" si="27"/>
        <v>179</v>
      </c>
      <c r="C523" s="344">
        <f t="shared" si="26"/>
        <v>1</v>
      </c>
      <c r="D523" s="290">
        <f t="shared" si="28"/>
        <v>0</v>
      </c>
      <c r="E523" s="290">
        <f t="shared" si="32"/>
        <v>0</v>
      </c>
      <c r="F523" s="290">
        <f t="shared" si="33"/>
        <v>0</v>
      </c>
      <c r="G523" s="344">
        <f t="shared" si="34"/>
        <v>0</v>
      </c>
      <c r="H523" s="288"/>
      <c r="V523" s="307"/>
    </row>
    <row r="524" spans="2:22" ht="51" customHeight="1">
      <c r="B524" s="314">
        <f t="shared" si="27"/>
        <v>178</v>
      </c>
      <c r="C524" s="344">
        <f t="shared" si="26"/>
        <v>1</v>
      </c>
      <c r="D524" s="290">
        <f t="shared" si="28"/>
        <v>0</v>
      </c>
      <c r="E524" s="290">
        <f t="shared" si="32"/>
        <v>0</v>
      </c>
      <c r="F524" s="290">
        <f t="shared" si="33"/>
        <v>0</v>
      </c>
      <c r="G524" s="344">
        <f t="shared" si="34"/>
        <v>0</v>
      </c>
      <c r="H524" s="288"/>
      <c r="V524" s="307"/>
    </row>
    <row r="525" spans="2:22" ht="51" customHeight="1">
      <c r="B525" s="314">
        <f t="shared" si="27"/>
        <v>177</v>
      </c>
      <c r="C525" s="344">
        <f t="shared" si="26"/>
        <v>1</v>
      </c>
      <c r="D525" s="290">
        <f t="shared" si="28"/>
        <v>0</v>
      </c>
      <c r="E525" s="290">
        <f t="shared" si="32"/>
        <v>0</v>
      </c>
      <c r="F525" s="290">
        <f t="shared" si="33"/>
        <v>0</v>
      </c>
      <c r="G525" s="344">
        <f t="shared" si="34"/>
        <v>0</v>
      </c>
      <c r="H525" s="288"/>
      <c r="V525" s="307"/>
    </row>
    <row r="526" spans="2:22" ht="51" customHeight="1">
      <c r="B526" s="314">
        <f t="shared" si="27"/>
        <v>176</v>
      </c>
      <c r="C526" s="344">
        <f t="shared" si="26"/>
        <v>1</v>
      </c>
      <c r="D526" s="290">
        <f t="shared" si="28"/>
        <v>0</v>
      </c>
      <c r="E526" s="290">
        <f t="shared" si="32"/>
        <v>0</v>
      </c>
      <c r="F526" s="290">
        <f t="shared" si="33"/>
        <v>0</v>
      </c>
      <c r="G526" s="344">
        <f t="shared" si="34"/>
        <v>0</v>
      </c>
      <c r="H526" s="288"/>
      <c r="V526" s="307"/>
    </row>
    <row r="527" spans="2:22" ht="51" customHeight="1">
      <c r="B527" s="314">
        <f t="shared" si="27"/>
        <v>175</v>
      </c>
      <c r="C527" s="344">
        <f t="shared" ref="C527:C590" si="35">(1+($B$455/12))^(D527)*(1+($C$455/12))^(E527)*(1+($D$455/12))^(F527)*(1+($E$455/12))^(G527)*(1+($F$455/12))^(H527)</f>
        <v>1</v>
      </c>
      <c r="D527" s="290">
        <f t="shared" si="28"/>
        <v>0</v>
      </c>
      <c r="E527" s="290">
        <f t="shared" si="32"/>
        <v>0</v>
      </c>
      <c r="F527" s="290">
        <f t="shared" si="33"/>
        <v>0</v>
      </c>
      <c r="G527" s="344">
        <f t="shared" si="34"/>
        <v>0</v>
      </c>
      <c r="H527" s="288"/>
      <c r="V527" s="307"/>
    </row>
    <row r="528" spans="2:22" ht="51" customHeight="1">
      <c r="B528" s="314">
        <f t="shared" ref="B528:B591" si="36">B527-1</f>
        <v>174</v>
      </c>
      <c r="C528" s="344">
        <f t="shared" si="35"/>
        <v>1</v>
      </c>
      <c r="D528" s="290">
        <f t="shared" ref="D528:D591" si="37">IF(D527=0,0,D527-1)</f>
        <v>0</v>
      </c>
      <c r="E528" s="290">
        <f t="shared" ref="E528:E546" si="38">IF(D527&gt;D528,E527,IF(AND(D528&lt;&gt;0,D527=D528),E527,IF(E527=0,0,E527-1)))</f>
        <v>0</v>
      </c>
      <c r="F528" s="290">
        <f t="shared" ref="F528:F546" si="39">IF(E527&gt;E528,F527,IF(AND(E528&lt;&gt;0,E527=E528),F527,IF(F527=0,0,F527-1)))</f>
        <v>0</v>
      </c>
      <c r="G528" s="344">
        <f t="shared" ref="G528:G546" si="40">IF(F527&gt;F528,G527,IF(AND(F528&lt;&gt;0,F527=F528),G527,IF(G527=0,0,G527-1)))</f>
        <v>0</v>
      </c>
      <c r="H528" s="288"/>
      <c r="V528" s="307"/>
    </row>
    <row r="529" spans="2:22" ht="51" customHeight="1">
      <c r="B529" s="314">
        <f t="shared" si="36"/>
        <v>173</v>
      </c>
      <c r="C529" s="344">
        <f t="shared" si="35"/>
        <v>1</v>
      </c>
      <c r="D529" s="290">
        <f t="shared" si="37"/>
        <v>0</v>
      </c>
      <c r="E529" s="290">
        <f t="shared" si="38"/>
        <v>0</v>
      </c>
      <c r="F529" s="290">
        <f t="shared" si="39"/>
        <v>0</v>
      </c>
      <c r="G529" s="344">
        <f t="shared" si="40"/>
        <v>0</v>
      </c>
      <c r="H529" s="288"/>
      <c r="V529" s="307"/>
    </row>
    <row r="530" spans="2:22" ht="51" customHeight="1">
      <c r="B530" s="314">
        <f t="shared" si="36"/>
        <v>172</v>
      </c>
      <c r="C530" s="344">
        <f t="shared" si="35"/>
        <v>1</v>
      </c>
      <c r="D530" s="290">
        <f t="shared" si="37"/>
        <v>0</v>
      </c>
      <c r="E530" s="290">
        <f t="shared" si="38"/>
        <v>0</v>
      </c>
      <c r="F530" s="290">
        <f t="shared" si="39"/>
        <v>0</v>
      </c>
      <c r="G530" s="344">
        <f t="shared" si="40"/>
        <v>0</v>
      </c>
      <c r="H530" s="288"/>
      <c r="V530" s="307"/>
    </row>
    <row r="531" spans="2:22" ht="51" customHeight="1">
      <c r="B531" s="314">
        <f t="shared" si="36"/>
        <v>171</v>
      </c>
      <c r="C531" s="344">
        <f t="shared" si="35"/>
        <v>1</v>
      </c>
      <c r="D531" s="290">
        <f t="shared" si="37"/>
        <v>0</v>
      </c>
      <c r="E531" s="290">
        <f t="shared" si="38"/>
        <v>0</v>
      </c>
      <c r="F531" s="290">
        <f t="shared" si="39"/>
        <v>0</v>
      </c>
      <c r="G531" s="344">
        <f t="shared" si="40"/>
        <v>0</v>
      </c>
      <c r="H531" s="288"/>
      <c r="V531" s="307"/>
    </row>
    <row r="532" spans="2:22" ht="51" customHeight="1">
      <c r="B532" s="314">
        <f t="shared" si="36"/>
        <v>170</v>
      </c>
      <c r="C532" s="344">
        <f t="shared" si="35"/>
        <v>1</v>
      </c>
      <c r="D532" s="290">
        <f t="shared" si="37"/>
        <v>0</v>
      </c>
      <c r="E532" s="290">
        <f t="shared" si="38"/>
        <v>0</v>
      </c>
      <c r="F532" s="290">
        <f t="shared" si="39"/>
        <v>0</v>
      </c>
      <c r="G532" s="344">
        <f t="shared" si="40"/>
        <v>0</v>
      </c>
      <c r="H532" s="288"/>
      <c r="V532" s="307"/>
    </row>
    <row r="533" spans="2:22" ht="51" customHeight="1">
      <c r="B533" s="314">
        <f t="shared" si="36"/>
        <v>169</v>
      </c>
      <c r="C533" s="344">
        <f t="shared" si="35"/>
        <v>1</v>
      </c>
      <c r="D533" s="290">
        <f t="shared" si="37"/>
        <v>0</v>
      </c>
      <c r="E533" s="290">
        <f t="shared" si="38"/>
        <v>0</v>
      </c>
      <c r="F533" s="290">
        <f t="shared" si="39"/>
        <v>0</v>
      </c>
      <c r="G533" s="344">
        <f t="shared" si="40"/>
        <v>0</v>
      </c>
      <c r="H533" s="288"/>
      <c r="I533" s="309"/>
      <c r="V533" s="307"/>
    </row>
    <row r="534" spans="2:22" ht="51" customHeight="1">
      <c r="B534" s="314">
        <f t="shared" si="36"/>
        <v>168</v>
      </c>
      <c r="C534" s="344">
        <f t="shared" si="35"/>
        <v>1</v>
      </c>
      <c r="D534" s="290">
        <f t="shared" si="37"/>
        <v>0</v>
      </c>
      <c r="E534" s="290">
        <f t="shared" si="38"/>
        <v>0</v>
      </c>
      <c r="F534" s="290">
        <f t="shared" si="39"/>
        <v>0</v>
      </c>
      <c r="G534" s="344">
        <f t="shared" si="40"/>
        <v>0</v>
      </c>
      <c r="H534" s="288"/>
      <c r="I534" s="309"/>
      <c r="V534" s="307"/>
    </row>
    <row r="535" spans="2:22" ht="51" customHeight="1">
      <c r="B535" s="314">
        <f t="shared" si="36"/>
        <v>167</v>
      </c>
      <c r="C535" s="344">
        <f t="shared" si="35"/>
        <v>1</v>
      </c>
      <c r="D535" s="290">
        <f t="shared" si="37"/>
        <v>0</v>
      </c>
      <c r="E535" s="290">
        <f t="shared" si="38"/>
        <v>0</v>
      </c>
      <c r="F535" s="290">
        <f t="shared" si="39"/>
        <v>0</v>
      </c>
      <c r="G535" s="344">
        <f t="shared" si="40"/>
        <v>0</v>
      </c>
      <c r="H535" s="288"/>
      <c r="V535" s="307"/>
    </row>
    <row r="536" spans="2:22" ht="51" customHeight="1">
      <c r="B536" s="314">
        <f t="shared" si="36"/>
        <v>166</v>
      </c>
      <c r="C536" s="344">
        <f t="shared" si="35"/>
        <v>1</v>
      </c>
      <c r="D536" s="290">
        <f t="shared" si="37"/>
        <v>0</v>
      </c>
      <c r="E536" s="290">
        <f t="shared" si="38"/>
        <v>0</v>
      </c>
      <c r="F536" s="290">
        <f t="shared" si="39"/>
        <v>0</v>
      </c>
      <c r="G536" s="344">
        <f t="shared" si="40"/>
        <v>0</v>
      </c>
      <c r="H536" s="288"/>
      <c r="V536" s="307"/>
    </row>
    <row r="537" spans="2:22" ht="51" customHeight="1">
      <c r="B537" s="314">
        <f t="shared" si="36"/>
        <v>165</v>
      </c>
      <c r="C537" s="344">
        <f t="shared" si="35"/>
        <v>1</v>
      </c>
      <c r="D537" s="290">
        <f t="shared" si="37"/>
        <v>0</v>
      </c>
      <c r="E537" s="290">
        <f t="shared" si="38"/>
        <v>0</v>
      </c>
      <c r="F537" s="290">
        <f t="shared" si="39"/>
        <v>0</v>
      </c>
      <c r="G537" s="344">
        <f t="shared" si="40"/>
        <v>0</v>
      </c>
      <c r="H537" s="288"/>
      <c r="V537" s="307"/>
    </row>
    <row r="538" spans="2:22" ht="51" customHeight="1">
      <c r="B538" s="314">
        <f t="shared" si="36"/>
        <v>164</v>
      </c>
      <c r="C538" s="344">
        <f t="shared" si="35"/>
        <v>1</v>
      </c>
      <c r="D538" s="290">
        <f t="shared" si="37"/>
        <v>0</v>
      </c>
      <c r="E538" s="290">
        <f t="shared" si="38"/>
        <v>0</v>
      </c>
      <c r="F538" s="290">
        <f t="shared" si="39"/>
        <v>0</v>
      </c>
      <c r="G538" s="344">
        <f t="shared" si="40"/>
        <v>0</v>
      </c>
      <c r="H538" s="288"/>
      <c r="V538" s="307"/>
    </row>
    <row r="539" spans="2:22" ht="51" customHeight="1">
      <c r="B539" s="314">
        <f t="shared" si="36"/>
        <v>163</v>
      </c>
      <c r="C539" s="344">
        <f t="shared" si="35"/>
        <v>1</v>
      </c>
      <c r="D539" s="290">
        <f t="shared" si="37"/>
        <v>0</v>
      </c>
      <c r="E539" s="290">
        <f t="shared" si="38"/>
        <v>0</v>
      </c>
      <c r="F539" s="290">
        <f t="shared" si="39"/>
        <v>0</v>
      </c>
      <c r="G539" s="344">
        <f t="shared" si="40"/>
        <v>0</v>
      </c>
      <c r="H539" s="288"/>
      <c r="V539" s="307"/>
    </row>
    <row r="540" spans="2:22" ht="51" customHeight="1">
      <c r="B540" s="314">
        <f t="shared" si="36"/>
        <v>162</v>
      </c>
      <c r="C540" s="344">
        <f t="shared" si="35"/>
        <v>1</v>
      </c>
      <c r="D540" s="290">
        <f t="shared" si="37"/>
        <v>0</v>
      </c>
      <c r="E540" s="290">
        <f t="shared" si="38"/>
        <v>0</v>
      </c>
      <c r="F540" s="290">
        <f t="shared" si="39"/>
        <v>0</v>
      </c>
      <c r="G540" s="344">
        <f t="shared" si="40"/>
        <v>0</v>
      </c>
      <c r="H540" s="288"/>
      <c r="V540" s="307"/>
    </row>
    <row r="541" spans="2:22" ht="51" customHeight="1">
      <c r="B541" s="314">
        <f t="shared" si="36"/>
        <v>161</v>
      </c>
      <c r="C541" s="344">
        <f t="shared" si="35"/>
        <v>1</v>
      </c>
      <c r="D541" s="290">
        <f t="shared" si="37"/>
        <v>0</v>
      </c>
      <c r="E541" s="290">
        <f t="shared" si="38"/>
        <v>0</v>
      </c>
      <c r="F541" s="290">
        <f t="shared" si="39"/>
        <v>0</v>
      </c>
      <c r="G541" s="344">
        <f t="shared" si="40"/>
        <v>0</v>
      </c>
      <c r="H541" s="288"/>
      <c r="V541" s="307"/>
    </row>
    <row r="542" spans="2:22" ht="51" customHeight="1">
      <c r="B542" s="314">
        <f t="shared" si="36"/>
        <v>160</v>
      </c>
      <c r="C542" s="344">
        <f t="shared" si="35"/>
        <v>1</v>
      </c>
      <c r="D542" s="290">
        <f t="shared" si="37"/>
        <v>0</v>
      </c>
      <c r="E542" s="290">
        <f t="shared" si="38"/>
        <v>0</v>
      </c>
      <c r="F542" s="290">
        <f t="shared" si="39"/>
        <v>0</v>
      </c>
      <c r="G542" s="344">
        <f t="shared" si="40"/>
        <v>0</v>
      </c>
      <c r="H542" s="288"/>
      <c r="V542" s="307"/>
    </row>
    <row r="543" spans="2:22" ht="51" customHeight="1">
      <c r="B543" s="314">
        <f t="shared" si="36"/>
        <v>159</v>
      </c>
      <c r="C543" s="344">
        <f t="shared" si="35"/>
        <v>1</v>
      </c>
      <c r="D543" s="290">
        <f t="shared" si="37"/>
        <v>0</v>
      </c>
      <c r="E543" s="290">
        <f t="shared" si="38"/>
        <v>0</v>
      </c>
      <c r="F543" s="290">
        <f t="shared" si="39"/>
        <v>0</v>
      </c>
      <c r="G543" s="344">
        <f t="shared" si="40"/>
        <v>0</v>
      </c>
      <c r="H543" s="288"/>
      <c r="V543" s="307"/>
    </row>
    <row r="544" spans="2:22" ht="51" customHeight="1">
      <c r="B544" s="314">
        <f t="shared" si="36"/>
        <v>158</v>
      </c>
      <c r="C544" s="344">
        <f t="shared" si="35"/>
        <v>1</v>
      </c>
      <c r="D544" s="290">
        <f t="shared" si="37"/>
        <v>0</v>
      </c>
      <c r="E544" s="290">
        <f t="shared" si="38"/>
        <v>0</v>
      </c>
      <c r="F544" s="290">
        <f t="shared" si="39"/>
        <v>0</v>
      </c>
      <c r="G544" s="344">
        <f t="shared" si="40"/>
        <v>0</v>
      </c>
      <c r="H544" s="288"/>
      <c r="V544" s="307"/>
    </row>
    <row r="545" spans="2:22" ht="51" customHeight="1">
      <c r="B545" s="314">
        <f t="shared" si="36"/>
        <v>157</v>
      </c>
      <c r="C545" s="344">
        <f t="shared" si="35"/>
        <v>1</v>
      </c>
      <c r="D545" s="290">
        <f t="shared" si="37"/>
        <v>0</v>
      </c>
      <c r="E545" s="290">
        <f t="shared" si="38"/>
        <v>0</v>
      </c>
      <c r="F545" s="290">
        <f t="shared" si="39"/>
        <v>0</v>
      </c>
      <c r="G545" s="344">
        <f t="shared" si="40"/>
        <v>0</v>
      </c>
      <c r="H545" s="288"/>
      <c r="I545" s="310"/>
      <c r="V545" s="307"/>
    </row>
    <row r="546" spans="2:22" ht="51" customHeight="1">
      <c r="B546" s="314">
        <f t="shared" si="36"/>
        <v>156</v>
      </c>
      <c r="C546" s="344">
        <f t="shared" si="35"/>
        <v>1</v>
      </c>
      <c r="D546" s="290">
        <f t="shared" si="37"/>
        <v>0</v>
      </c>
      <c r="E546" s="290">
        <f t="shared" si="38"/>
        <v>0</v>
      </c>
      <c r="F546" s="290">
        <f t="shared" si="39"/>
        <v>0</v>
      </c>
      <c r="G546" s="344">
        <f t="shared" si="40"/>
        <v>0</v>
      </c>
      <c r="H546" s="288"/>
      <c r="I546" s="310"/>
      <c r="V546" s="307"/>
    </row>
    <row r="547" spans="2:22" ht="51" customHeight="1">
      <c r="B547" s="314">
        <f t="shared" si="36"/>
        <v>155</v>
      </c>
      <c r="C547" s="344">
        <f t="shared" si="35"/>
        <v>1</v>
      </c>
      <c r="D547" s="290">
        <f t="shared" si="37"/>
        <v>0</v>
      </c>
      <c r="E547" s="290">
        <f t="shared" ref="E547:E578" si="41">IF(D546&gt;D547,E546,IF(AND(D547&lt;&gt;0,D546=D547),E546,IF(E546=0,0,E546-1)))</f>
        <v>0</v>
      </c>
      <c r="F547" s="290">
        <f t="shared" ref="F547:F578" si="42">IF(F546=0,0,F546-1)</f>
        <v>0</v>
      </c>
      <c r="G547" s="344">
        <f t="shared" ref="G547:G578" si="43">IF(G546=0,0,G546-1)</f>
        <v>0</v>
      </c>
      <c r="H547" s="288"/>
      <c r="V547" s="307"/>
    </row>
    <row r="548" spans="2:22" ht="51" customHeight="1">
      <c r="B548" s="314">
        <f t="shared" si="36"/>
        <v>154</v>
      </c>
      <c r="C548" s="344">
        <f t="shared" si="35"/>
        <v>1</v>
      </c>
      <c r="D548" s="290">
        <f t="shared" si="37"/>
        <v>0</v>
      </c>
      <c r="E548" s="290">
        <f t="shared" si="41"/>
        <v>0</v>
      </c>
      <c r="F548" s="290">
        <f t="shared" si="42"/>
        <v>0</v>
      </c>
      <c r="G548" s="344">
        <f t="shared" si="43"/>
        <v>0</v>
      </c>
      <c r="H548" s="288"/>
      <c r="V548" s="307"/>
    </row>
    <row r="549" spans="2:22" ht="51" customHeight="1">
      <c r="B549" s="314">
        <f t="shared" si="36"/>
        <v>153</v>
      </c>
      <c r="C549" s="344">
        <f t="shared" si="35"/>
        <v>1</v>
      </c>
      <c r="D549" s="290">
        <f t="shared" si="37"/>
        <v>0</v>
      </c>
      <c r="E549" s="290">
        <f t="shared" si="41"/>
        <v>0</v>
      </c>
      <c r="F549" s="290">
        <f t="shared" si="42"/>
        <v>0</v>
      </c>
      <c r="G549" s="344">
        <f t="shared" si="43"/>
        <v>0</v>
      </c>
      <c r="H549" s="288"/>
      <c r="V549" s="307"/>
    </row>
    <row r="550" spans="2:22" ht="51" customHeight="1">
      <c r="B550" s="314">
        <f t="shared" si="36"/>
        <v>152</v>
      </c>
      <c r="C550" s="344">
        <f t="shared" si="35"/>
        <v>1</v>
      </c>
      <c r="D550" s="290">
        <f t="shared" si="37"/>
        <v>0</v>
      </c>
      <c r="E550" s="290">
        <f t="shared" si="41"/>
        <v>0</v>
      </c>
      <c r="F550" s="290">
        <f t="shared" si="42"/>
        <v>0</v>
      </c>
      <c r="G550" s="344">
        <f t="shared" si="43"/>
        <v>0</v>
      </c>
      <c r="H550" s="288"/>
      <c r="V550" s="307"/>
    </row>
    <row r="551" spans="2:22" ht="51" customHeight="1">
      <c r="B551" s="314">
        <f t="shared" si="36"/>
        <v>151</v>
      </c>
      <c r="C551" s="344">
        <f t="shared" si="35"/>
        <v>1</v>
      </c>
      <c r="D551" s="290">
        <f t="shared" si="37"/>
        <v>0</v>
      </c>
      <c r="E551" s="290">
        <f t="shared" si="41"/>
        <v>0</v>
      </c>
      <c r="F551" s="290">
        <f t="shared" si="42"/>
        <v>0</v>
      </c>
      <c r="G551" s="344">
        <f t="shared" si="43"/>
        <v>0</v>
      </c>
      <c r="H551" s="288"/>
      <c r="V551" s="307"/>
    </row>
    <row r="552" spans="2:22" ht="51" customHeight="1">
      <c r="B552" s="314">
        <f t="shared" si="36"/>
        <v>150</v>
      </c>
      <c r="C552" s="344">
        <f t="shared" si="35"/>
        <v>1</v>
      </c>
      <c r="D552" s="290">
        <f t="shared" si="37"/>
        <v>0</v>
      </c>
      <c r="E552" s="290">
        <f t="shared" si="41"/>
        <v>0</v>
      </c>
      <c r="F552" s="290">
        <f t="shared" si="42"/>
        <v>0</v>
      </c>
      <c r="G552" s="344">
        <f t="shared" si="43"/>
        <v>0</v>
      </c>
      <c r="H552" s="288"/>
      <c r="V552" s="307"/>
    </row>
    <row r="553" spans="2:22" ht="51" customHeight="1">
      <c r="B553" s="314">
        <f t="shared" si="36"/>
        <v>149</v>
      </c>
      <c r="C553" s="344">
        <f t="shared" si="35"/>
        <v>1</v>
      </c>
      <c r="D553" s="290">
        <f t="shared" si="37"/>
        <v>0</v>
      </c>
      <c r="E553" s="290">
        <f t="shared" si="41"/>
        <v>0</v>
      </c>
      <c r="F553" s="290">
        <f t="shared" si="42"/>
        <v>0</v>
      </c>
      <c r="G553" s="344">
        <f t="shared" si="43"/>
        <v>0</v>
      </c>
      <c r="H553" s="288"/>
      <c r="V553" s="307"/>
    </row>
    <row r="554" spans="2:22" ht="51" customHeight="1">
      <c r="B554" s="314">
        <f t="shared" si="36"/>
        <v>148</v>
      </c>
      <c r="C554" s="344">
        <f t="shared" si="35"/>
        <v>1</v>
      </c>
      <c r="D554" s="290">
        <f t="shared" si="37"/>
        <v>0</v>
      </c>
      <c r="E554" s="290">
        <f t="shared" si="41"/>
        <v>0</v>
      </c>
      <c r="F554" s="290">
        <f t="shared" si="42"/>
        <v>0</v>
      </c>
      <c r="G554" s="344">
        <f t="shared" si="43"/>
        <v>0</v>
      </c>
      <c r="H554" s="288"/>
      <c r="V554" s="307"/>
    </row>
    <row r="555" spans="2:22" ht="51" customHeight="1">
      <c r="B555" s="314">
        <f t="shared" si="36"/>
        <v>147</v>
      </c>
      <c r="C555" s="344">
        <f t="shared" si="35"/>
        <v>1</v>
      </c>
      <c r="D555" s="290">
        <f t="shared" si="37"/>
        <v>0</v>
      </c>
      <c r="E555" s="290">
        <f t="shared" si="41"/>
        <v>0</v>
      </c>
      <c r="F555" s="290">
        <f t="shared" si="42"/>
        <v>0</v>
      </c>
      <c r="G555" s="344">
        <f t="shared" si="43"/>
        <v>0</v>
      </c>
      <c r="H555" s="288"/>
      <c r="V555" s="307"/>
    </row>
    <row r="556" spans="2:22" ht="51" customHeight="1">
      <c r="B556" s="314">
        <f t="shared" si="36"/>
        <v>146</v>
      </c>
      <c r="C556" s="344">
        <f t="shared" si="35"/>
        <v>1</v>
      </c>
      <c r="D556" s="290">
        <f t="shared" si="37"/>
        <v>0</v>
      </c>
      <c r="E556" s="290">
        <f t="shared" si="41"/>
        <v>0</v>
      </c>
      <c r="F556" s="290">
        <f t="shared" si="42"/>
        <v>0</v>
      </c>
      <c r="G556" s="344">
        <f t="shared" si="43"/>
        <v>0</v>
      </c>
      <c r="H556" s="288"/>
      <c r="V556" s="307"/>
    </row>
    <row r="557" spans="2:22" ht="51" customHeight="1">
      <c r="B557" s="314">
        <f t="shared" si="36"/>
        <v>145</v>
      </c>
      <c r="C557" s="344">
        <f t="shared" si="35"/>
        <v>1</v>
      </c>
      <c r="D557" s="290">
        <f t="shared" si="37"/>
        <v>0</v>
      </c>
      <c r="E557" s="290">
        <f t="shared" si="41"/>
        <v>0</v>
      </c>
      <c r="F557" s="290">
        <f t="shared" si="42"/>
        <v>0</v>
      </c>
      <c r="G557" s="344">
        <f t="shared" si="43"/>
        <v>0</v>
      </c>
      <c r="H557" s="288"/>
      <c r="V557" s="307"/>
    </row>
    <row r="558" spans="2:22" ht="51" customHeight="1">
      <c r="B558" s="314">
        <f t="shared" si="36"/>
        <v>144</v>
      </c>
      <c r="C558" s="344">
        <f t="shared" si="35"/>
        <v>1</v>
      </c>
      <c r="D558" s="290">
        <f t="shared" si="37"/>
        <v>0</v>
      </c>
      <c r="E558" s="290">
        <f t="shared" si="41"/>
        <v>0</v>
      </c>
      <c r="F558" s="290">
        <f t="shared" si="42"/>
        <v>0</v>
      </c>
      <c r="G558" s="344">
        <f t="shared" si="43"/>
        <v>0</v>
      </c>
      <c r="H558" s="288"/>
      <c r="V558" s="307"/>
    </row>
    <row r="559" spans="2:22" ht="51" customHeight="1">
      <c r="B559" s="314">
        <f t="shared" si="36"/>
        <v>143</v>
      </c>
      <c r="C559" s="344">
        <f t="shared" si="35"/>
        <v>1</v>
      </c>
      <c r="D559" s="290">
        <f t="shared" si="37"/>
        <v>0</v>
      </c>
      <c r="E559" s="290">
        <f t="shared" si="41"/>
        <v>0</v>
      </c>
      <c r="F559" s="290">
        <f t="shared" si="42"/>
        <v>0</v>
      </c>
      <c r="G559" s="344">
        <f t="shared" si="43"/>
        <v>0</v>
      </c>
      <c r="H559" s="288"/>
      <c r="V559" s="307"/>
    </row>
    <row r="560" spans="2:22" ht="51" customHeight="1">
      <c r="B560" s="314">
        <f t="shared" si="36"/>
        <v>142</v>
      </c>
      <c r="C560" s="344">
        <f t="shared" si="35"/>
        <v>1</v>
      </c>
      <c r="D560" s="290">
        <f t="shared" si="37"/>
        <v>0</v>
      </c>
      <c r="E560" s="290">
        <f t="shared" si="41"/>
        <v>0</v>
      </c>
      <c r="F560" s="290">
        <f t="shared" si="42"/>
        <v>0</v>
      </c>
      <c r="G560" s="344">
        <f t="shared" si="43"/>
        <v>0</v>
      </c>
      <c r="H560" s="288"/>
      <c r="V560" s="307"/>
    </row>
    <row r="561" spans="2:22" ht="51" customHeight="1">
      <c r="B561" s="314">
        <f t="shared" si="36"/>
        <v>141</v>
      </c>
      <c r="C561" s="344">
        <f t="shared" si="35"/>
        <v>1</v>
      </c>
      <c r="D561" s="290">
        <f t="shared" si="37"/>
        <v>0</v>
      </c>
      <c r="E561" s="290">
        <f t="shared" si="41"/>
        <v>0</v>
      </c>
      <c r="F561" s="290">
        <f t="shared" si="42"/>
        <v>0</v>
      </c>
      <c r="G561" s="344">
        <f t="shared" si="43"/>
        <v>0</v>
      </c>
      <c r="H561" s="288"/>
      <c r="V561" s="307"/>
    </row>
    <row r="562" spans="2:22" ht="51" customHeight="1">
      <c r="B562" s="314">
        <f t="shared" si="36"/>
        <v>140</v>
      </c>
      <c r="C562" s="344">
        <f t="shared" si="35"/>
        <v>1</v>
      </c>
      <c r="D562" s="290">
        <f t="shared" si="37"/>
        <v>0</v>
      </c>
      <c r="E562" s="290">
        <f t="shared" si="41"/>
        <v>0</v>
      </c>
      <c r="F562" s="290">
        <f t="shared" si="42"/>
        <v>0</v>
      </c>
      <c r="G562" s="344">
        <f t="shared" si="43"/>
        <v>0</v>
      </c>
      <c r="H562" s="288"/>
      <c r="V562" s="307"/>
    </row>
    <row r="563" spans="2:22" ht="51" customHeight="1">
      <c r="B563" s="314">
        <f t="shared" si="36"/>
        <v>139</v>
      </c>
      <c r="C563" s="344">
        <f t="shared" si="35"/>
        <v>1</v>
      </c>
      <c r="D563" s="290">
        <f t="shared" si="37"/>
        <v>0</v>
      </c>
      <c r="E563" s="290">
        <f t="shared" si="41"/>
        <v>0</v>
      </c>
      <c r="F563" s="290">
        <f t="shared" si="42"/>
        <v>0</v>
      </c>
      <c r="G563" s="344">
        <f t="shared" si="43"/>
        <v>0</v>
      </c>
      <c r="H563" s="288"/>
      <c r="V563" s="307"/>
    </row>
    <row r="564" spans="2:22" ht="51" customHeight="1">
      <c r="B564" s="314">
        <f t="shared" si="36"/>
        <v>138</v>
      </c>
      <c r="C564" s="344">
        <f t="shared" si="35"/>
        <v>1</v>
      </c>
      <c r="D564" s="290">
        <f t="shared" si="37"/>
        <v>0</v>
      </c>
      <c r="E564" s="290">
        <f t="shared" si="41"/>
        <v>0</v>
      </c>
      <c r="F564" s="290">
        <f t="shared" si="42"/>
        <v>0</v>
      </c>
      <c r="G564" s="344">
        <f t="shared" si="43"/>
        <v>0</v>
      </c>
      <c r="H564" s="288"/>
      <c r="V564" s="307"/>
    </row>
    <row r="565" spans="2:22" ht="51" customHeight="1">
      <c r="B565" s="314">
        <f t="shared" si="36"/>
        <v>137</v>
      </c>
      <c r="C565" s="344">
        <f t="shared" si="35"/>
        <v>1</v>
      </c>
      <c r="D565" s="290">
        <f t="shared" si="37"/>
        <v>0</v>
      </c>
      <c r="E565" s="290">
        <f t="shared" si="41"/>
        <v>0</v>
      </c>
      <c r="F565" s="290">
        <f t="shared" si="42"/>
        <v>0</v>
      </c>
      <c r="G565" s="344">
        <f t="shared" si="43"/>
        <v>0</v>
      </c>
      <c r="H565" s="288"/>
      <c r="V565" s="307"/>
    </row>
    <row r="566" spans="2:22" ht="51" customHeight="1">
      <c r="B566" s="314">
        <f t="shared" si="36"/>
        <v>136</v>
      </c>
      <c r="C566" s="344">
        <f t="shared" si="35"/>
        <v>1</v>
      </c>
      <c r="D566" s="290">
        <f t="shared" si="37"/>
        <v>0</v>
      </c>
      <c r="E566" s="290">
        <f t="shared" si="41"/>
        <v>0</v>
      </c>
      <c r="F566" s="290">
        <f t="shared" si="42"/>
        <v>0</v>
      </c>
      <c r="G566" s="344">
        <f t="shared" si="43"/>
        <v>0</v>
      </c>
      <c r="H566" s="288"/>
      <c r="V566" s="307"/>
    </row>
    <row r="567" spans="2:22" ht="51" customHeight="1">
      <c r="B567" s="314">
        <f t="shared" si="36"/>
        <v>135</v>
      </c>
      <c r="C567" s="344">
        <f t="shared" si="35"/>
        <v>1</v>
      </c>
      <c r="D567" s="290">
        <f t="shared" si="37"/>
        <v>0</v>
      </c>
      <c r="E567" s="290">
        <f t="shared" si="41"/>
        <v>0</v>
      </c>
      <c r="F567" s="290">
        <f t="shared" si="42"/>
        <v>0</v>
      </c>
      <c r="G567" s="344">
        <f t="shared" si="43"/>
        <v>0</v>
      </c>
      <c r="H567" s="288"/>
      <c r="V567" s="307"/>
    </row>
    <row r="568" spans="2:22" ht="51" customHeight="1">
      <c r="B568" s="314">
        <f t="shared" si="36"/>
        <v>134</v>
      </c>
      <c r="C568" s="344">
        <f t="shared" si="35"/>
        <v>1</v>
      </c>
      <c r="D568" s="290">
        <f t="shared" si="37"/>
        <v>0</v>
      </c>
      <c r="E568" s="290">
        <f t="shared" si="41"/>
        <v>0</v>
      </c>
      <c r="F568" s="290">
        <f t="shared" si="42"/>
        <v>0</v>
      </c>
      <c r="G568" s="344">
        <f t="shared" si="43"/>
        <v>0</v>
      </c>
      <c r="H568" s="288"/>
      <c r="V568" s="307"/>
    </row>
    <row r="569" spans="2:22" ht="51" customHeight="1">
      <c r="B569" s="314">
        <f t="shared" si="36"/>
        <v>133</v>
      </c>
      <c r="C569" s="344">
        <f t="shared" si="35"/>
        <v>1</v>
      </c>
      <c r="D569" s="290">
        <f t="shared" si="37"/>
        <v>0</v>
      </c>
      <c r="E569" s="290">
        <f t="shared" si="41"/>
        <v>0</v>
      </c>
      <c r="F569" s="290">
        <f t="shared" si="42"/>
        <v>0</v>
      </c>
      <c r="G569" s="344">
        <f t="shared" si="43"/>
        <v>0</v>
      </c>
      <c r="H569" s="288"/>
      <c r="V569" s="307"/>
    </row>
    <row r="570" spans="2:22" ht="51" customHeight="1">
      <c r="B570" s="314">
        <f t="shared" si="36"/>
        <v>132</v>
      </c>
      <c r="C570" s="344">
        <f t="shared" si="35"/>
        <v>1</v>
      </c>
      <c r="D570" s="290">
        <f t="shared" si="37"/>
        <v>0</v>
      </c>
      <c r="E570" s="290">
        <f t="shared" si="41"/>
        <v>0</v>
      </c>
      <c r="F570" s="290">
        <f t="shared" si="42"/>
        <v>0</v>
      </c>
      <c r="G570" s="344">
        <f t="shared" si="43"/>
        <v>0</v>
      </c>
      <c r="H570" s="288"/>
      <c r="V570" s="307"/>
    </row>
    <row r="571" spans="2:22" ht="51" customHeight="1">
      <c r="B571" s="314">
        <f t="shared" si="36"/>
        <v>131</v>
      </c>
      <c r="C571" s="344">
        <f t="shared" si="35"/>
        <v>1</v>
      </c>
      <c r="D571" s="290">
        <f t="shared" si="37"/>
        <v>0</v>
      </c>
      <c r="E571" s="290">
        <f t="shared" si="41"/>
        <v>0</v>
      </c>
      <c r="F571" s="290">
        <f t="shared" si="42"/>
        <v>0</v>
      </c>
      <c r="G571" s="344">
        <f t="shared" si="43"/>
        <v>0</v>
      </c>
      <c r="H571" s="288"/>
      <c r="V571" s="307"/>
    </row>
    <row r="572" spans="2:22" ht="51" customHeight="1">
      <c r="B572" s="314">
        <f t="shared" si="36"/>
        <v>130</v>
      </c>
      <c r="C572" s="344">
        <f t="shared" si="35"/>
        <v>1</v>
      </c>
      <c r="D572" s="290">
        <f t="shared" si="37"/>
        <v>0</v>
      </c>
      <c r="E572" s="290">
        <f t="shared" si="41"/>
        <v>0</v>
      </c>
      <c r="F572" s="290">
        <f t="shared" si="42"/>
        <v>0</v>
      </c>
      <c r="G572" s="344">
        <f t="shared" si="43"/>
        <v>0</v>
      </c>
      <c r="H572" s="288"/>
      <c r="V572" s="307"/>
    </row>
    <row r="573" spans="2:22" ht="51" customHeight="1">
      <c r="B573" s="314">
        <f t="shared" si="36"/>
        <v>129</v>
      </c>
      <c r="C573" s="344">
        <f t="shared" si="35"/>
        <v>1</v>
      </c>
      <c r="D573" s="290">
        <f t="shared" si="37"/>
        <v>0</v>
      </c>
      <c r="E573" s="290">
        <f t="shared" si="41"/>
        <v>0</v>
      </c>
      <c r="F573" s="290">
        <f t="shared" si="42"/>
        <v>0</v>
      </c>
      <c r="G573" s="344">
        <f t="shared" si="43"/>
        <v>0</v>
      </c>
      <c r="H573" s="288"/>
      <c r="V573" s="307"/>
    </row>
    <row r="574" spans="2:22" ht="51" customHeight="1">
      <c r="B574" s="314">
        <f t="shared" si="36"/>
        <v>128</v>
      </c>
      <c r="C574" s="344">
        <f t="shared" si="35"/>
        <v>1</v>
      </c>
      <c r="D574" s="290">
        <f t="shared" si="37"/>
        <v>0</v>
      </c>
      <c r="E574" s="290">
        <f t="shared" si="41"/>
        <v>0</v>
      </c>
      <c r="F574" s="290">
        <f t="shared" si="42"/>
        <v>0</v>
      </c>
      <c r="G574" s="344">
        <f t="shared" si="43"/>
        <v>0</v>
      </c>
      <c r="H574" s="288"/>
      <c r="V574" s="307"/>
    </row>
    <row r="575" spans="2:22" ht="51" customHeight="1">
      <c r="B575" s="314">
        <f t="shared" si="36"/>
        <v>127</v>
      </c>
      <c r="C575" s="344">
        <f t="shared" si="35"/>
        <v>1</v>
      </c>
      <c r="D575" s="290">
        <f t="shared" si="37"/>
        <v>0</v>
      </c>
      <c r="E575" s="290">
        <f t="shared" si="41"/>
        <v>0</v>
      </c>
      <c r="F575" s="290">
        <f t="shared" si="42"/>
        <v>0</v>
      </c>
      <c r="G575" s="344">
        <f t="shared" si="43"/>
        <v>0</v>
      </c>
      <c r="H575" s="288"/>
      <c r="V575" s="307"/>
    </row>
    <row r="576" spans="2:22" ht="51" customHeight="1">
      <c r="B576" s="314">
        <f t="shared" si="36"/>
        <v>126</v>
      </c>
      <c r="C576" s="344">
        <f t="shared" si="35"/>
        <v>1</v>
      </c>
      <c r="D576" s="290">
        <f t="shared" si="37"/>
        <v>0</v>
      </c>
      <c r="E576" s="290">
        <f t="shared" si="41"/>
        <v>0</v>
      </c>
      <c r="F576" s="290">
        <f t="shared" si="42"/>
        <v>0</v>
      </c>
      <c r="G576" s="344">
        <f t="shared" si="43"/>
        <v>0</v>
      </c>
      <c r="H576" s="288"/>
      <c r="V576" s="307"/>
    </row>
    <row r="577" spans="2:22" ht="51" customHeight="1">
      <c r="B577" s="314">
        <f t="shared" si="36"/>
        <v>125</v>
      </c>
      <c r="C577" s="344">
        <f t="shared" si="35"/>
        <v>1</v>
      </c>
      <c r="D577" s="290">
        <f t="shared" si="37"/>
        <v>0</v>
      </c>
      <c r="E577" s="290">
        <f t="shared" si="41"/>
        <v>0</v>
      </c>
      <c r="F577" s="290">
        <f t="shared" si="42"/>
        <v>0</v>
      </c>
      <c r="G577" s="344">
        <f t="shared" si="43"/>
        <v>0</v>
      </c>
      <c r="H577" s="288"/>
      <c r="V577" s="307"/>
    </row>
    <row r="578" spans="2:22" ht="51" customHeight="1">
      <c r="B578" s="314">
        <f t="shared" si="36"/>
        <v>124</v>
      </c>
      <c r="C578" s="344">
        <f t="shared" si="35"/>
        <v>1</v>
      </c>
      <c r="D578" s="290">
        <f t="shared" si="37"/>
        <v>0</v>
      </c>
      <c r="E578" s="290">
        <f t="shared" si="41"/>
        <v>0</v>
      </c>
      <c r="F578" s="290">
        <f t="shared" si="42"/>
        <v>0</v>
      </c>
      <c r="G578" s="344">
        <f t="shared" si="43"/>
        <v>0</v>
      </c>
      <c r="H578" s="288"/>
      <c r="V578" s="307"/>
    </row>
    <row r="579" spans="2:22" ht="51" customHeight="1">
      <c r="B579" s="314">
        <f t="shared" si="36"/>
        <v>123</v>
      </c>
      <c r="C579" s="344">
        <f t="shared" si="35"/>
        <v>1</v>
      </c>
      <c r="D579" s="290">
        <f t="shared" si="37"/>
        <v>0</v>
      </c>
      <c r="E579" s="290">
        <f t="shared" ref="E579:E610" si="44">IF(D578&gt;D579,E578,IF(AND(D579&lt;&gt;0,D578=D579),E578,IF(E578=0,0,E578-1)))</f>
        <v>0</v>
      </c>
      <c r="F579" s="290">
        <f t="shared" ref="F579:F610" si="45">IF(F578=0,0,F578-1)</f>
        <v>0</v>
      </c>
      <c r="G579" s="344">
        <f t="shared" ref="G579:G610" si="46">IF(G578=0,0,G578-1)</f>
        <v>0</v>
      </c>
      <c r="H579" s="288"/>
      <c r="V579" s="307"/>
    </row>
    <row r="580" spans="2:22" ht="51" customHeight="1">
      <c r="B580" s="314">
        <f t="shared" si="36"/>
        <v>122</v>
      </c>
      <c r="C580" s="344">
        <f t="shared" si="35"/>
        <v>1</v>
      </c>
      <c r="D580" s="290">
        <f t="shared" si="37"/>
        <v>0</v>
      </c>
      <c r="E580" s="290">
        <f t="shared" si="44"/>
        <v>0</v>
      </c>
      <c r="F580" s="290">
        <f t="shared" si="45"/>
        <v>0</v>
      </c>
      <c r="G580" s="344">
        <f t="shared" si="46"/>
        <v>0</v>
      </c>
      <c r="H580" s="288"/>
      <c r="V580" s="307"/>
    </row>
    <row r="581" spans="2:22" ht="51" customHeight="1">
      <c r="B581" s="314">
        <f t="shared" si="36"/>
        <v>121</v>
      </c>
      <c r="C581" s="344">
        <f t="shared" si="35"/>
        <v>1</v>
      </c>
      <c r="D581" s="290">
        <f t="shared" si="37"/>
        <v>0</v>
      </c>
      <c r="E581" s="290">
        <f t="shared" si="44"/>
        <v>0</v>
      </c>
      <c r="F581" s="290">
        <f t="shared" si="45"/>
        <v>0</v>
      </c>
      <c r="G581" s="344">
        <f t="shared" si="46"/>
        <v>0</v>
      </c>
      <c r="H581" s="288"/>
      <c r="V581" s="307"/>
    </row>
    <row r="582" spans="2:22" ht="51" customHeight="1">
      <c r="B582" s="314">
        <f t="shared" si="36"/>
        <v>120</v>
      </c>
      <c r="C582" s="344">
        <f t="shared" si="35"/>
        <v>1</v>
      </c>
      <c r="D582" s="290">
        <f t="shared" si="37"/>
        <v>0</v>
      </c>
      <c r="E582" s="290">
        <f t="shared" si="44"/>
        <v>0</v>
      </c>
      <c r="F582" s="290">
        <f t="shared" si="45"/>
        <v>0</v>
      </c>
      <c r="G582" s="344">
        <f t="shared" si="46"/>
        <v>0</v>
      </c>
      <c r="H582" s="288"/>
      <c r="V582" s="307"/>
    </row>
    <row r="583" spans="2:22" ht="51" customHeight="1">
      <c r="B583" s="314">
        <f t="shared" si="36"/>
        <v>119</v>
      </c>
      <c r="C583" s="344">
        <f t="shared" si="35"/>
        <v>1</v>
      </c>
      <c r="D583" s="290">
        <f t="shared" si="37"/>
        <v>0</v>
      </c>
      <c r="E583" s="290">
        <f t="shared" si="44"/>
        <v>0</v>
      </c>
      <c r="F583" s="290">
        <f t="shared" si="45"/>
        <v>0</v>
      </c>
      <c r="G583" s="344">
        <f t="shared" si="46"/>
        <v>0</v>
      </c>
      <c r="H583" s="288"/>
      <c r="V583" s="307"/>
    </row>
    <row r="584" spans="2:22" ht="51" customHeight="1">
      <c r="B584" s="314">
        <f t="shared" si="36"/>
        <v>118</v>
      </c>
      <c r="C584" s="344">
        <f t="shared" si="35"/>
        <v>1</v>
      </c>
      <c r="D584" s="290">
        <f t="shared" si="37"/>
        <v>0</v>
      </c>
      <c r="E584" s="290">
        <f t="shared" si="44"/>
        <v>0</v>
      </c>
      <c r="F584" s="290">
        <f t="shared" si="45"/>
        <v>0</v>
      </c>
      <c r="G584" s="344">
        <f t="shared" si="46"/>
        <v>0</v>
      </c>
      <c r="H584" s="288"/>
      <c r="V584" s="307"/>
    </row>
    <row r="585" spans="2:22" ht="51" customHeight="1">
      <c r="B585" s="314">
        <f t="shared" si="36"/>
        <v>117</v>
      </c>
      <c r="C585" s="344">
        <f t="shared" si="35"/>
        <v>1</v>
      </c>
      <c r="D585" s="290">
        <f t="shared" si="37"/>
        <v>0</v>
      </c>
      <c r="E585" s="290">
        <f t="shared" si="44"/>
        <v>0</v>
      </c>
      <c r="F585" s="290">
        <f t="shared" si="45"/>
        <v>0</v>
      </c>
      <c r="G585" s="344">
        <f t="shared" si="46"/>
        <v>0</v>
      </c>
      <c r="H585" s="288"/>
      <c r="V585" s="307"/>
    </row>
    <row r="586" spans="2:22" ht="51" customHeight="1">
      <c r="B586" s="314">
        <f t="shared" si="36"/>
        <v>116</v>
      </c>
      <c r="C586" s="344">
        <f t="shared" si="35"/>
        <v>1</v>
      </c>
      <c r="D586" s="290">
        <f t="shared" si="37"/>
        <v>0</v>
      </c>
      <c r="E586" s="290">
        <f t="shared" si="44"/>
        <v>0</v>
      </c>
      <c r="F586" s="290">
        <f t="shared" si="45"/>
        <v>0</v>
      </c>
      <c r="G586" s="344">
        <f t="shared" si="46"/>
        <v>0</v>
      </c>
      <c r="H586" s="288"/>
      <c r="V586" s="307"/>
    </row>
    <row r="587" spans="2:22" ht="51" customHeight="1">
      <c r="B587" s="314">
        <f t="shared" si="36"/>
        <v>115</v>
      </c>
      <c r="C587" s="344">
        <f t="shared" si="35"/>
        <v>1</v>
      </c>
      <c r="D587" s="290">
        <f t="shared" si="37"/>
        <v>0</v>
      </c>
      <c r="E587" s="290">
        <f t="shared" si="44"/>
        <v>0</v>
      </c>
      <c r="F587" s="290">
        <f t="shared" si="45"/>
        <v>0</v>
      </c>
      <c r="G587" s="344">
        <f t="shared" si="46"/>
        <v>0</v>
      </c>
      <c r="H587" s="288"/>
      <c r="V587" s="307"/>
    </row>
    <row r="588" spans="2:22" ht="51" customHeight="1">
      <c r="B588" s="314">
        <f t="shared" si="36"/>
        <v>114</v>
      </c>
      <c r="C588" s="344">
        <f t="shared" si="35"/>
        <v>1</v>
      </c>
      <c r="D588" s="290">
        <f t="shared" si="37"/>
        <v>0</v>
      </c>
      <c r="E588" s="290">
        <f t="shared" si="44"/>
        <v>0</v>
      </c>
      <c r="F588" s="290">
        <f t="shared" si="45"/>
        <v>0</v>
      </c>
      <c r="G588" s="344">
        <f t="shared" si="46"/>
        <v>0</v>
      </c>
      <c r="H588" s="288"/>
      <c r="V588" s="307"/>
    </row>
    <row r="589" spans="2:22" ht="51" customHeight="1">
      <c r="B589" s="314">
        <f t="shared" si="36"/>
        <v>113</v>
      </c>
      <c r="C589" s="344">
        <f t="shared" si="35"/>
        <v>1</v>
      </c>
      <c r="D589" s="290">
        <f t="shared" si="37"/>
        <v>0</v>
      </c>
      <c r="E589" s="290">
        <f t="shared" si="44"/>
        <v>0</v>
      </c>
      <c r="F589" s="290">
        <f t="shared" si="45"/>
        <v>0</v>
      </c>
      <c r="G589" s="344">
        <f t="shared" si="46"/>
        <v>0</v>
      </c>
      <c r="H589" s="288"/>
      <c r="V589" s="307"/>
    </row>
    <row r="590" spans="2:22" ht="51" customHeight="1">
      <c r="B590" s="314">
        <f t="shared" si="36"/>
        <v>112</v>
      </c>
      <c r="C590" s="344">
        <f t="shared" si="35"/>
        <v>1</v>
      </c>
      <c r="D590" s="290">
        <f t="shared" si="37"/>
        <v>0</v>
      </c>
      <c r="E590" s="290">
        <f t="shared" si="44"/>
        <v>0</v>
      </c>
      <c r="F590" s="290">
        <f t="shared" si="45"/>
        <v>0</v>
      </c>
      <c r="G590" s="344">
        <f t="shared" si="46"/>
        <v>0</v>
      </c>
      <c r="H590" s="288"/>
      <c r="V590" s="307"/>
    </row>
    <row r="591" spans="2:22" ht="51" customHeight="1">
      <c r="B591" s="314">
        <f t="shared" si="36"/>
        <v>111</v>
      </c>
      <c r="C591" s="344">
        <f t="shared" ref="C591:C654" si="47">(1+($B$455/12))^(D591)*(1+($C$455/12))^(E591)*(1+($D$455/12))^(F591)*(1+($E$455/12))^(G591)*(1+($F$455/12))^(H591)</f>
        <v>1</v>
      </c>
      <c r="D591" s="290">
        <f t="shared" si="37"/>
        <v>0</v>
      </c>
      <c r="E591" s="290">
        <f t="shared" si="44"/>
        <v>0</v>
      </c>
      <c r="F591" s="290">
        <f t="shared" si="45"/>
        <v>0</v>
      </c>
      <c r="G591" s="344">
        <f t="shared" si="46"/>
        <v>0</v>
      </c>
      <c r="H591" s="288"/>
      <c r="V591" s="307"/>
    </row>
    <row r="592" spans="2:22" ht="51" customHeight="1">
      <c r="B592" s="314">
        <f t="shared" ref="B592:B655" si="48">B591-1</f>
        <v>110</v>
      </c>
      <c r="C592" s="344">
        <f t="shared" si="47"/>
        <v>1</v>
      </c>
      <c r="D592" s="290">
        <f t="shared" ref="D592:D655" si="49">IF(D591=0,0,D591-1)</f>
        <v>0</v>
      </c>
      <c r="E592" s="290">
        <f t="shared" si="44"/>
        <v>0</v>
      </c>
      <c r="F592" s="290">
        <f t="shared" si="45"/>
        <v>0</v>
      </c>
      <c r="G592" s="344">
        <f t="shared" si="46"/>
        <v>0</v>
      </c>
      <c r="H592" s="288"/>
      <c r="V592" s="307"/>
    </row>
    <row r="593" spans="2:22" ht="51" customHeight="1">
      <c r="B593" s="314">
        <f t="shared" si="48"/>
        <v>109</v>
      </c>
      <c r="C593" s="344">
        <f t="shared" si="47"/>
        <v>1</v>
      </c>
      <c r="D593" s="290">
        <f t="shared" si="49"/>
        <v>0</v>
      </c>
      <c r="E593" s="290">
        <f t="shared" si="44"/>
        <v>0</v>
      </c>
      <c r="F593" s="290">
        <f t="shared" si="45"/>
        <v>0</v>
      </c>
      <c r="G593" s="344">
        <f t="shared" si="46"/>
        <v>0</v>
      </c>
      <c r="H593" s="288"/>
      <c r="V593" s="307"/>
    </row>
    <row r="594" spans="2:22" ht="51" customHeight="1">
      <c r="B594" s="314">
        <f t="shared" si="48"/>
        <v>108</v>
      </c>
      <c r="C594" s="344">
        <f t="shared" si="47"/>
        <v>1</v>
      </c>
      <c r="D594" s="290">
        <f t="shared" si="49"/>
        <v>0</v>
      </c>
      <c r="E594" s="290">
        <f t="shared" si="44"/>
        <v>0</v>
      </c>
      <c r="F594" s="290">
        <f t="shared" si="45"/>
        <v>0</v>
      </c>
      <c r="G594" s="344">
        <f t="shared" si="46"/>
        <v>0</v>
      </c>
      <c r="H594" s="288"/>
      <c r="V594" s="307"/>
    </row>
    <row r="595" spans="2:22" ht="51" customHeight="1">
      <c r="B595" s="314">
        <f t="shared" si="48"/>
        <v>107</v>
      </c>
      <c r="C595" s="344">
        <f t="shared" si="47"/>
        <v>1</v>
      </c>
      <c r="D595" s="290">
        <f t="shared" si="49"/>
        <v>0</v>
      </c>
      <c r="E595" s="290">
        <f t="shared" si="44"/>
        <v>0</v>
      </c>
      <c r="F595" s="290">
        <f t="shared" si="45"/>
        <v>0</v>
      </c>
      <c r="G595" s="344">
        <f t="shared" si="46"/>
        <v>0</v>
      </c>
      <c r="H595" s="288"/>
      <c r="V595" s="307"/>
    </row>
    <row r="596" spans="2:22" ht="51" customHeight="1">
      <c r="B596" s="314">
        <f t="shared" si="48"/>
        <v>106</v>
      </c>
      <c r="C596" s="344">
        <f t="shared" si="47"/>
        <v>1</v>
      </c>
      <c r="D596" s="290">
        <f t="shared" si="49"/>
        <v>0</v>
      </c>
      <c r="E596" s="290">
        <f t="shared" si="44"/>
        <v>0</v>
      </c>
      <c r="F596" s="290">
        <f t="shared" si="45"/>
        <v>0</v>
      </c>
      <c r="G596" s="344">
        <f t="shared" si="46"/>
        <v>0</v>
      </c>
      <c r="H596" s="288"/>
      <c r="V596" s="307"/>
    </row>
    <row r="597" spans="2:22" ht="51" customHeight="1">
      <c r="B597" s="314">
        <f t="shared" si="48"/>
        <v>105</v>
      </c>
      <c r="C597" s="344">
        <f t="shared" si="47"/>
        <v>1</v>
      </c>
      <c r="D597" s="290">
        <f t="shared" si="49"/>
        <v>0</v>
      </c>
      <c r="E597" s="290">
        <f t="shared" si="44"/>
        <v>0</v>
      </c>
      <c r="F597" s="290">
        <f t="shared" si="45"/>
        <v>0</v>
      </c>
      <c r="G597" s="344">
        <f t="shared" si="46"/>
        <v>0</v>
      </c>
      <c r="H597" s="288"/>
      <c r="V597" s="307"/>
    </row>
    <row r="598" spans="2:22" ht="51" customHeight="1">
      <c r="B598" s="314">
        <f t="shared" si="48"/>
        <v>104</v>
      </c>
      <c r="C598" s="344">
        <f t="shared" si="47"/>
        <v>1</v>
      </c>
      <c r="D598" s="290">
        <f t="shared" si="49"/>
        <v>0</v>
      </c>
      <c r="E598" s="290">
        <f t="shared" si="44"/>
        <v>0</v>
      </c>
      <c r="F598" s="290">
        <f t="shared" si="45"/>
        <v>0</v>
      </c>
      <c r="G598" s="344">
        <f t="shared" si="46"/>
        <v>0</v>
      </c>
      <c r="H598" s="288"/>
      <c r="V598" s="307"/>
    </row>
    <row r="599" spans="2:22" ht="51" customHeight="1">
      <c r="B599" s="314">
        <f t="shared" si="48"/>
        <v>103</v>
      </c>
      <c r="C599" s="344">
        <f t="shared" si="47"/>
        <v>1</v>
      </c>
      <c r="D599" s="290">
        <f t="shared" si="49"/>
        <v>0</v>
      </c>
      <c r="E599" s="290">
        <f t="shared" si="44"/>
        <v>0</v>
      </c>
      <c r="F599" s="290">
        <f t="shared" si="45"/>
        <v>0</v>
      </c>
      <c r="G599" s="344">
        <f t="shared" si="46"/>
        <v>0</v>
      </c>
      <c r="H599" s="288"/>
      <c r="V599" s="307"/>
    </row>
    <row r="600" spans="2:22" ht="51" customHeight="1">
      <c r="B600" s="314">
        <f t="shared" si="48"/>
        <v>102</v>
      </c>
      <c r="C600" s="344">
        <f t="shared" si="47"/>
        <v>1</v>
      </c>
      <c r="D600" s="290">
        <f t="shared" si="49"/>
        <v>0</v>
      </c>
      <c r="E600" s="290">
        <f t="shared" si="44"/>
        <v>0</v>
      </c>
      <c r="F600" s="290">
        <f t="shared" si="45"/>
        <v>0</v>
      </c>
      <c r="G600" s="344">
        <f t="shared" si="46"/>
        <v>0</v>
      </c>
      <c r="H600" s="288"/>
      <c r="V600" s="307"/>
    </row>
    <row r="601" spans="2:22" ht="51" customHeight="1">
      <c r="B601" s="314">
        <f t="shared" si="48"/>
        <v>101</v>
      </c>
      <c r="C601" s="344">
        <f t="shared" si="47"/>
        <v>1</v>
      </c>
      <c r="D601" s="290">
        <f t="shared" si="49"/>
        <v>0</v>
      </c>
      <c r="E601" s="290">
        <f t="shared" si="44"/>
        <v>0</v>
      </c>
      <c r="F601" s="290">
        <f t="shared" si="45"/>
        <v>0</v>
      </c>
      <c r="G601" s="344">
        <f t="shared" si="46"/>
        <v>0</v>
      </c>
      <c r="H601" s="288"/>
      <c r="V601" s="307"/>
    </row>
    <row r="602" spans="2:22" ht="51" customHeight="1">
      <c r="B602" s="314">
        <f t="shared" si="48"/>
        <v>100</v>
      </c>
      <c r="C602" s="344">
        <f t="shared" si="47"/>
        <v>1</v>
      </c>
      <c r="D602" s="290">
        <f t="shared" si="49"/>
        <v>0</v>
      </c>
      <c r="E602" s="290">
        <f t="shared" si="44"/>
        <v>0</v>
      </c>
      <c r="F602" s="290">
        <f t="shared" si="45"/>
        <v>0</v>
      </c>
      <c r="G602" s="344">
        <f t="shared" si="46"/>
        <v>0</v>
      </c>
      <c r="H602" s="288"/>
      <c r="V602" s="307"/>
    </row>
    <row r="603" spans="2:22" ht="51" customHeight="1">
      <c r="B603" s="314">
        <f t="shared" si="48"/>
        <v>99</v>
      </c>
      <c r="C603" s="344">
        <f t="shared" si="47"/>
        <v>1</v>
      </c>
      <c r="D603" s="290">
        <f t="shared" si="49"/>
        <v>0</v>
      </c>
      <c r="E603" s="290">
        <f t="shared" si="44"/>
        <v>0</v>
      </c>
      <c r="F603" s="290">
        <f t="shared" si="45"/>
        <v>0</v>
      </c>
      <c r="G603" s="344">
        <f t="shared" si="46"/>
        <v>0</v>
      </c>
      <c r="H603" s="288"/>
      <c r="V603" s="307"/>
    </row>
    <row r="604" spans="2:22" ht="51" customHeight="1">
      <c r="B604" s="314">
        <f t="shared" si="48"/>
        <v>98</v>
      </c>
      <c r="C604" s="344">
        <f t="shared" si="47"/>
        <v>1</v>
      </c>
      <c r="D604" s="290">
        <f t="shared" si="49"/>
        <v>0</v>
      </c>
      <c r="E604" s="290">
        <f t="shared" si="44"/>
        <v>0</v>
      </c>
      <c r="F604" s="290">
        <f t="shared" si="45"/>
        <v>0</v>
      </c>
      <c r="G604" s="344">
        <f t="shared" si="46"/>
        <v>0</v>
      </c>
      <c r="H604" s="288"/>
      <c r="V604" s="307"/>
    </row>
    <row r="605" spans="2:22" ht="51" customHeight="1">
      <c r="B605" s="314">
        <f t="shared" si="48"/>
        <v>97</v>
      </c>
      <c r="C605" s="344">
        <f t="shared" si="47"/>
        <v>1</v>
      </c>
      <c r="D605" s="290">
        <f t="shared" si="49"/>
        <v>0</v>
      </c>
      <c r="E605" s="290">
        <f t="shared" si="44"/>
        <v>0</v>
      </c>
      <c r="F605" s="290">
        <f t="shared" si="45"/>
        <v>0</v>
      </c>
      <c r="G605" s="344">
        <f t="shared" si="46"/>
        <v>0</v>
      </c>
      <c r="H605" s="288"/>
      <c r="V605" s="307"/>
    </row>
    <row r="606" spans="2:22" ht="51" customHeight="1">
      <c r="B606" s="314">
        <f t="shared" si="48"/>
        <v>96</v>
      </c>
      <c r="C606" s="344">
        <f t="shared" si="47"/>
        <v>1</v>
      </c>
      <c r="D606" s="290">
        <f t="shared" si="49"/>
        <v>0</v>
      </c>
      <c r="E606" s="290">
        <f t="shared" si="44"/>
        <v>0</v>
      </c>
      <c r="F606" s="290">
        <f t="shared" si="45"/>
        <v>0</v>
      </c>
      <c r="G606" s="344">
        <f t="shared" si="46"/>
        <v>0</v>
      </c>
      <c r="H606" s="288"/>
      <c r="V606" s="307"/>
    </row>
    <row r="607" spans="2:22" ht="51" customHeight="1">
      <c r="B607" s="314">
        <f t="shared" si="48"/>
        <v>95</v>
      </c>
      <c r="C607" s="344">
        <f t="shared" si="47"/>
        <v>1</v>
      </c>
      <c r="D607" s="290">
        <f t="shared" si="49"/>
        <v>0</v>
      </c>
      <c r="E607" s="290">
        <f t="shared" si="44"/>
        <v>0</v>
      </c>
      <c r="F607" s="290">
        <f t="shared" si="45"/>
        <v>0</v>
      </c>
      <c r="G607" s="344">
        <f t="shared" si="46"/>
        <v>0</v>
      </c>
      <c r="H607" s="288"/>
      <c r="V607" s="307"/>
    </row>
    <row r="608" spans="2:22" ht="51" customHeight="1">
      <c r="B608" s="314">
        <f t="shared" si="48"/>
        <v>94</v>
      </c>
      <c r="C608" s="344">
        <f t="shared" si="47"/>
        <v>1</v>
      </c>
      <c r="D608" s="290">
        <f t="shared" si="49"/>
        <v>0</v>
      </c>
      <c r="E608" s="290">
        <f t="shared" si="44"/>
        <v>0</v>
      </c>
      <c r="F608" s="290">
        <f t="shared" si="45"/>
        <v>0</v>
      </c>
      <c r="G608" s="344">
        <f t="shared" si="46"/>
        <v>0</v>
      </c>
      <c r="H608" s="288"/>
      <c r="V608" s="307"/>
    </row>
    <row r="609" spans="2:22" ht="51" customHeight="1">
      <c r="B609" s="314">
        <f t="shared" si="48"/>
        <v>93</v>
      </c>
      <c r="C609" s="344">
        <f t="shared" si="47"/>
        <v>1</v>
      </c>
      <c r="D609" s="290">
        <f t="shared" si="49"/>
        <v>0</v>
      </c>
      <c r="E609" s="290">
        <f t="shared" si="44"/>
        <v>0</v>
      </c>
      <c r="F609" s="290">
        <f t="shared" si="45"/>
        <v>0</v>
      </c>
      <c r="G609" s="344">
        <f t="shared" si="46"/>
        <v>0</v>
      </c>
      <c r="H609" s="288"/>
      <c r="V609" s="307"/>
    </row>
    <row r="610" spans="2:22" ht="51" customHeight="1">
      <c r="B610" s="314">
        <f t="shared" si="48"/>
        <v>92</v>
      </c>
      <c r="C610" s="344">
        <f t="shared" si="47"/>
        <v>1</v>
      </c>
      <c r="D610" s="290">
        <f t="shared" si="49"/>
        <v>0</v>
      </c>
      <c r="E610" s="290">
        <f t="shared" si="44"/>
        <v>0</v>
      </c>
      <c r="F610" s="290">
        <f t="shared" si="45"/>
        <v>0</v>
      </c>
      <c r="G610" s="344">
        <f t="shared" si="46"/>
        <v>0</v>
      </c>
      <c r="H610" s="288"/>
      <c r="V610" s="307"/>
    </row>
    <row r="611" spans="2:22" ht="51" customHeight="1">
      <c r="B611" s="314">
        <f t="shared" si="48"/>
        <v>91</v>
      </c>
      <c r="C611" s="344">
        <f t="shared" si="47"/>
        <v>1</v>
      </c>
      <c r="D611" s="290">
        <f t="shared" si="49"/>
        <v>0</v>
      </c>
      <c r="E611" s="290">
        <f t="shared" ref="E611:E642" si="50">IF(D610&gt;D611,E610,IF(AND(D611&lt;&gt;0,D610=D611),E610,IF(E610=0,0,E610-1)))</f>
        <v>0</v>
      </c>
      <c r="F611" s="290">
        <f t="shared" ref="F611:F642" si="51">IF(F610=0,0,F610-1)</f>
        <v>0</v>
      </c>
      <c r="G611" s="344">
        <f t="shared" ref="G611:G642" si="52">IF(G610=0,0,G610-1)</f>
        <v>0</v>
      </c>
      <c r="H611" s="288"/>
      <c r="V611" s="307"/>
    </row>
    <row r="612" spans="2:22" ht="51" customHeight="1">
      <c r="B612" s="314">
        <f t="shared" si="48"/>
        <v>90</v>
      </c>
      <c r="C612" s="344">
        <f t="shared" si="47"/>
        <v>1</v>
      </c>
      <c r="D612" s="290">
        <f t="shared" si="49"/>
        <v>0</v>
      </c>
      <c r="E612" s="290">
        <f t="shared" si="50"/>
        <v>0</v>
      </c>
      <c r="F612" s="290">
        <f t="shared" si="51"/>
        <v>0</v>
      </c>
      <c r="G612" s="344">
        <f t="shared" si="52"/>
        <v>0</v>
      </c>
      <c r="H612" s="288"/>
      <c r="V612" s="307"/>
    </row>
    <row r="613" spans="2:22" ht="51" customHeight="1">
      <c r="B613" s="314">
        <f t="shared" si="48"/>
        <v>89</v>
      </c>
      <c r="C613" s="344">
        <f t="shared" si="47"/>
        <v>1</v>
      </c>
      <c r="D613" s="290">
        <f t="shared" si="49"/>
        <v>0</v>
      </c>
      <c r="E613" s="290">
        <f t="shared" si="50"/>
        <v>0</v>
      </c>
      <c r="F613" s="290">
        <f t="shared" si="51"/>
        <v>0</v>
      </c>
      <c r="G613" s="344">
        <f t="shared" si="52"/>
        <v>0</v>
      </c>
      <c r="H613" s="288"/>
      <c r="V613" s="307"/>
    </row>
    <row r="614" spans="2:22" ht="51" customHeight="1">
      <c r="B614" s="314">
        <f t="shared" si="48"/>
        <v>88</v>
      </c>
      <c r="C614" s="344">
        <f t="shared" si="47"/>
        <v>1</v>
      </c>
      <c r="D614" s="290">
        <f t="shared" si="49"/>
        <v>0</v>
      </c>
      <c r="E614" s="290">
        <f t="shared" si="50"/>
        <v>0</v>
      </c>
      <c r="F614" s="290">
        <f t="shared" si="51"/>
        <v>0</v>
      </c>
      <c r="G614" s="344">
        <f t="shared" si="52"/>
        <v>0</v>
      </c>
      <c r="H614" s="288"/>
      <c r="V614" s="307"/>
    </row>
    <row r="615" spans="2:22" ht="51" customHeight="1">
      <c r="B615" s="314">
        <f t="shared" si="48"/>
        <v>87</v>
      </c>
      <c r="C615" s="344">
        <f t="shared" si="47"/>
        <v>1</v>
      </c>
      <c r="D615" s="290">
        <f t="shared" si="49"/>
        <v>0</v>
      </c>
      <c r="E615" s="290">
        <f t="shared" si="50"/>
        <v>0</v>
      </c>
      <c r="F615" s="290">
        <f t="shared" si="51"/>
        <v>0</v>
      </c>
      <c r="G615" s="344">
        <f t="shared" si="52"/>
        <v>0</v>
      </c>
      <c r="H615" s="288"/>
      <c r="V615" s="307"/>
    </row>
    <row r="616" spans="2:22" ht="51" customHeight="1">
      <c r="B616" s="314">
        <f t="shared" si="48"/>
        <v>86</v>
      </c>
      <c r="C616" s="344">
        <f t="shared" si="47"/>
        <v>1</v>
      </c>
      <c r="D616" s="290">
        <f t="shared" si="49"/>
        <v>0</v>
      </c>
      <c r="E616" s="290">
        <f t="shared" si="50"/>
        <v>0</v>
      </c>
      <c r="F616" s="290">
        <f t="shared" si="51"/>
        <v>0</v>
      </c>
      <c r="G616" s="344">
        <f t="shared" si="52"/>
        <v>0</v>
      </c>
      <c r="H616" s="288"/>
      <c r="V616" s="307"/>
    </row>
    <row r="617" spans="2:22" ht="51" customHeight="1">
      <c r="B617" s="314">
        <f t="shared" si="48"/>
        <v>85</v>
      </c>
      <c r="C617" s="344">
        <f t="shared" si="47"/>
        <v>1</v>
      </c>
      <c r="D617" s="290">
        <f t="shared" si="49"/>
        <v>0</v>
      </c>
      <c r="E617" s="290">
        <f t="shared" si="50"/>
        <v>0</v>
      </c>
      <c r="F617" s="290">
        <f t="shared" si="51"/>
        <v>0</v>
      </c>
      <c r="G617" s="344">
        <f t="shared" si="52"/>
        <v>0</v>
      </c>
      <c r="H617" s="288"/>
      <c r="V617" s="307"/>
    </row>
    <row r="618" spans="2:22" ht="51" customHeight="1">
      <c r="B618" s="314">
        <f t="shared" si="48"/>
        <v>84</v>
      </c>
      <c r="C618" s="344">
        <f t="shared" si="47"/>
        <v>1</v>
      </c>
      <c r="D618" s="290">
        <f t="shared" si="49"/>
        <v>0</v>
      </c>
      <c r="E618" s="290">
        <f t="shared" si="50"/>
        <v>0</v>
      </c>
      <c r="F618" s="290">
        <f t="shared" si="51"/>
        <v>0</v>
      </c>
      <c r="G618" s="344">
        <f t="shared" si="52"/>
        <v>0</v>
      </c>
      <c r="H618" s="288"/>
      <c r="V618" s="307"/>
    </row>
    <row r="619" spans="2:22" ht="51" customHeight="1">
      <c r="B619" s="314">
        <f t="shared" si="48"/>
        <v>83</v>
      </c>
      <c r="C619" s="344">
        <f t="shared" si="47"/>
        <v>1</v>
      </c>
      <c r="D619" s="290">
        <f t="shared" si="49"/>
        <v>0</v>
      </c>
      <c r="E619" s="290">
        <f t="shared" si="50"/>
        <v>0</v>
      </c>
      <c r="F619" s="290">
        <f t="shared" si="51"/>
        <v>0</v>
      </c>
      <c r="G619" s="344">
        <f t="shared" si="52"/>
        <v>0</v>
      </c>
      <c r="H619" s="288"/>
      <c r="V619" s="307"/>
    </row>
    <row r="620" spans="2:22" ht="51" customHeight="1">
      <c r="B620" s="314">
        <f t="shared" si="48"/>
        <v>82</v>
      </c>
      <c r="C620" s="344">
        <f t="shared" si="47"/>
        <v>1</v>
      </c>
      <c r="D620" s="290">
        <f t="shared" si="49"/>
        <v>0</v>
      </c>
      <c r="E620" s="290">
        <f t="shared" si="50"/>
        <v>0</v>
      </c>
      <c r="F620" s="290">
        <f t="shared" si="51"/>
        <v>0</v>
      </c>
      <c r="G620" s="344">
        <f t="shared" si="52"/>
        <v>0</v>
      </c>
      <c r="H620" s="288"/>
      <c r="V620" s="307"/>
    </row>
    <row r="621" spans="2:22" ht="51" customHeight="1">
      <c r="B621" s="314">
        <f t="shared" si="48"/>
        <v>81</v>
      </c>
      <c r="C621" s="344">
        <f t="shared" si="47"/>
        <v>1</v>
      </c>
      <c r="D621" s="290">
        <f t="shared" si="49"/>
        <v>0</v>
      </c>
      <c r="E621" s="290">
        <f t="shared" si="50"/>
        <v>0</v>
      </c>
      <c r="F621" s="290">
        <f t="shared" si="51"/>
        <v>0</v>
      </c>
      <c r="G621" s="344">
        <f t="shared" si="52"/>
        <v>0</v>
      </c>
      <c r="H621" s="288"/>
      <c r="V621" s="307"/>
    </row>
    <row r="622" spans="2:22" ht="51" customHeight="1">
      <c r="B622" s="314">
        <f t="shared" si="48"/>
        <v>80</v>
      </c>
      <c r="C622" s="344">
        <f t="shared" si="47"/>
        <v>1</v>
      </c>
      <c r="D622" s="290">
        <f t="shared" si="49"/>
        <v>0</v>
      </c>
      <c r="E622" s="290">
        <f t="shared" si="50"/>
        <v>0</v>
      </c>
      <c r="F622" s="290">
        <f t="shared" si="51"/>
        <v>0</v>
      </c>
      <c r="G622" s="344">
        <f t="shared" si="52"/>
        <v>0</v>
      </c>
      <c r="H622" s="288"/>
      <c r="V622" s="307"/>
    </row>
    <row r="623" spans="2:22" ht="51" customHeight="1">
      <c r="B623" s="314">
        <f t="shared" si="48"/>
        <v>79</v>
      </c>
      <c r="C623" s="344">
        <f t="shared" si="47"/>
        <v>1</v>
      </c>
      <c r="D623" s="290">
        <f t="shared" si="49"/>
        <v>0</v>
      </c>
      <c r="E623" s="290">
        <f t="shared" si="50"/>
        <v>0</v>
      </c>
      <c r="F623" s="290">
        <f t="shared" si="51"/>
        <v>0</v>
      </c>
      <c r="G623" s="344">
        <f t="shared" si="52"/>
        <v>0</v>
      </c>
      <c r="H623" s="288"/>
      <c r="V623" s="307"/>
    </row>
    <row r="624" spans="2:22" ht="51" customHeight="1">
      <c r="B624" s="314">
        <f t="shared" si="48"/>
        <v>78</v>
      </c>
      <c r="C624" s="344">
        <f t="shared" si="47"/>
        <v>1</v>
      </c>
      <c r="D624" s="290">
        <f t="shared" si="49"/>
        <v>0</v>
      </c>
      <c r="E624" s="290">
        <f t="shared" si="50"/>
        <v>0</v>
      </c>
      <c r="F624" s="290">
        <f t="shared" si="51"/>
        <v>0</v>
      </c>
      <c r="G624" s="344">
        <f t="shared" si="52"/>
        <v>0</v>
      </c>
      <c r="H624" s="288"/>
      <c r="V624" s="307"/>
    </row>
    <row r="625" spans="2:22" ht="51" customHeight="1">
      <c r="B625" s="314">
        <f t="shared" si="48"/>
        <v>77</v>
      </c>
      <c r="C625" s="344">
        <f t="shared" si="47"/>
        <v>1</v>
      </c>
      <c r="D625" s="290">
        <f t="shared" si="49"/>
        <v>0</v>
      </c>
      <c r="E625" s="290">
        <f t="shared" si="50"/>
        <v>0</v>
      </c>
      <c r="F625" s="290">
        <f t="shared" si="51"/>
        <v>0</v>
      </c>
      <c r="G625" s="344">
        <f t="shared" si="52"/>
        <v>0</v>
      </c>
      <c r="H625" s="288"/>
      <c r="V625" s="307"/>
    </row>
    <row r="626" spans="2:22" ht="51" customHeight="1">
      <c r="B626" s="314">
        <f t="shared" si="48"/>
        <v>76</v>
      </c>
      <c r="C626" s="344">
        <f t="shared" si="47"/>
        <v>1</v>
      </c>
      <c r="D626" s="290">
        <f t="shared" si="49"/>
        <v>0</v>
      </c>
      <c r="E626" s="290">
        <f t="shared" si="50"/>
        <v>0</v>
      </c>
      <c r="F626" s="290">
        <f t="shared" si="51"/>
        <v>0</v>
      </c>
      <c r="G626" s="344">
        <f t="shared" si="52"/>
        <v>0</v>
      </c>
      <c r="H626" s="288"/>
      <c r="V626" s="307"/>
    </row>
    <row r="627" spans="2:22" ht="51" customHeight="1">
      <c r="B627" s="314">
        <f t="shared" si="48"/>
        <v>75</v>
      </c>
      <c r="C627" s="344">
        <f t="shared" si="47"/>
        <v>1</v>
      </c>
      <c r="D627" s="290">
        <f t="shared" si="49"/>
        <v>0</v>
      </c>
      <c r="E627" s="290">
        <f t="shared" si="50"/>
        <v>0</v>
      </c>
      <c r="F627" s="290">
        <f t="shared" si="51"/>
        <v>0</v>
      </c>
      <c r="G627" s="344">
        <f t="shared" si="52"/>
        <v>0</v>
      </c>
      <c r="H627" s="288"/>
      <c r="V627" s="307"/>
    </row>
    <row r="628" spans="2:22" ht="51" customHeight="1">
      <c r="B628" s="314">
        <f t="shared" si="48"/>
        <v>74</v>
      </c>
      <c r="C628" s="344">
        <f t="shared" si="47"/>
        <v>1</v>
      </c>
      <c r="D628" s="290">
        <f t="shared" si="49"/>
        <v>0</v>
      </c>
      <c r="E628" s="290">
        <f t="shared" si="50"/>
        <v>0</v>
      </c>
      <c r="F628" s="290">
        <f t="shared" si="51"/>
        <v>0</v>
      </c>
      <c r="G628" s="344">
        <f t="shared" si="52"/>
        <v>0</v>
      </c>
      <c r="H628" s="288"/>
      <c r="V628" s="307"/>
    </row>
    <row r="629" spans="2:22" ht="51" customHeight="1">
      <c r="B629" s="314">
        <f t="shared" si="48"/>
        <v>73</v>
      </c>
      <c r="C629" s="344">
        <f t="shared" si="47"/>
        <v>1</v>
      </c>
      <c r="D629" s="290">
        <f t="shared" si="49"/>
        <v>0</v>
      </c>
      <c r="E629" s="290">
        <f t="shared" si="50"/>
        <v>0</v>
      </c>
      <c r="F629" s="290">
        <f t="shared" si="51"/>
        <v>0</v>
      </c>
      <c r="G629" s="344">
        <f t="shared" si="52"/>
        <v>0</v>
      </c>
      <c r="H629" s="288"/>
      <c r="V629" s="307"/>
    </row>
    <row r="630" spans="2:22" ht="51" customHeight="1">
      <c r="B630" s="314">
        <f t="shared" si="48"/>
        <v>72</v>
      </c>
      <c r="C630" s="344">
        <f t="shared" si="47"/>
        <v>1</v>
      </c>
      <c r="D630" s="290">
        <f t="shared" si="49"/>
        <v>0</v>
      </c>
      <c r="E630" s="290">
        <f t="shared" si="50"/>
        <v>0</v>
      </c>
      <c r="F630" s="290">
        <f t="shared" si="51"/>
        <v>0</v>
      </c>
      <c r="G630" s="344">
        <f t="shared" si="52"/>
        <v>0</v>
      </c>
      <c r="H630" s="288"/>
      <c r="V630" s="307"/>
    </row>
    <row r="631" spans="2:22" ht="51" customHeight="1">
      <c r="B631" s="314">
        <f t="shared" si="48"/>
        <v>71</v>
      </c>
      <c r="C631" s="344">
        <f t="shared" si="47"/>
        <v>1</v>
      </c>
      <c r="D631" s="290">
        <f t="shared" si="49"/>
        <v>0</v>
      </c>
      <c r="E631" s="290">
        <f t="shared" si="50"/>
        <v>0</v>
      </c>
      <c r="F631" s="290">
        <f t="shared" si="51"/>
        <v>0</v>
      </c>
      <c r="G631" s="344">
        <f t="shared" si="52"/>
        <v>0</v>
      </c>
      <c r="H631" s="288"/>
      <c r="V631" s="307"/>
    </row>
    <row r="632" spans="2:22" ht="51" customHeight="1">
      <c r="B632" s="314">
        <f t="shared" si="48"/>
        <v>70</v>
      </c>
      <c r="C632" s="344">
        <f t="shared" si="47"/>
        <v>1</v>
      </c>
      <c r="D632" s="290">
        <f t="shared" si="49"/>
        <v>0</v>
      </c>
      <c r="E632" s="290">
        <f t="shared" si="50"/>
        <v>0</v>
      </c>
      <c r="F632" s="290">
        <f t="shared" si="51"/>
        <v>0</v>
      </c>
      <c r="G632" s="344">
        <f t="shared" si="52"/>
        <v>0</v>
      </c>
      <c r="H632" s="288"/>
      <c r="V632" s="307"/>
    </row>
    <row r="633" spans="2:22" ht="51" customHeight="1">
      <c r="B633" s="314">
        <f t="shared" si="48"/>
        <v>69</v>
      </c>
      <c r="C633" s="344">
        <f t="shared" si="47"/>
        <v>1</v>
      </c>
      <c r="D633" s="290">
        <f t="shared" si="49"/>
        <v>0</v>
      </c>
      <c r="E633" s="290">
        <f t="shared" si="50"/>
        <v>0</v>
      </c>
      <c r="F633" s="290">
        <f t="shared" si="51"/>
        <v>0</v>
      </c>
      <c r="G633" s="344">
        <f t="shared" si="52"/>
        <v>0</v>
      </c>
      <c r="H633" s="288"/>
      <c r="V633" s="307"/>
    </row>
    <row r="634" spans="2:22" ht="51" customHeight="1">
      <c r="B634" s="314">
        <f t="shared" si="48"/>
        <v>68</v>
      </c>
      <c r="C634" s="344">
        <f t="shared" si="47"/>
        <v>1</v>
      </c>
      <c r="D634" s="290">
        <f t="shared" si="49"/>
        <v>0</v>
      </c>
      <c r="E634" s="290">
        <f t="shared" si="50"/>
        <v>0</v>
      </c>
      <c r="F634" s="290">
        <f t="shared" si="51"/>
        <v>0</v>
      </c>
      <c r="G634" s="344">
        <f t="shared" si="52"/>
        <v>0</v>
      </c>
      <c r="H634" s="288"/>
      <c r="V634" s="307"/>
    </row>
    <row r="635" spans="2:22" ht="51" customHeight="1">
      <c r="B635" s="314">
        <f t="shared" si="48"/>
        <v>67</v>
      </c>
      <c r="C635" s="344">
        <f t="shared" si="47"/>
        <v>1</v>
      </c>
      <c r="D635" s="290">
        <f t="shared" si="49"/>
        <v>0</v>
      </c>
      <c r="E635" s="290">
        <f t="shared" si="50"/>
        <v>0</v>
      </c>
      <c r="F635" s="290">
        <f t="shared" si="51"/>
        <v>0</v>
      </c>
      <c r="G635" s="344">
        <f t="shared" si="52"/>
        <v>0</v>
      </c>
      <c r="H635" s="288"/>
      <c r="V635" s="307"/>
    </row>
    <row r="636" spans="2:22" ht="51" customHeight="1">
      <c r="B636" s="314">
        <f t="shared" si="48"/>
        <v>66</v>
      </c>
      <c r="C636" s="344">
        <f t="shared" si="47"/>
        <v>1</v>
      </c>
      <c r="D636" s="290">
        <f t="shared" si="49"/>
        <v>0</v>
      </c>
      <c r="E636" s="290">
        <f t="shared" si="50"/>
        <v>0</v>
      </c>
      <c r="F636" s="290">
        <f t="shared" si="51"/>
        <v>0</v>
      </c>
      <c r="G636" s="344">
        <f t="shared" si="52"/>
        <v>0</v>
      </c>
      <c r="H636" s="288"/>
      <c r="V636" s="307"/>
    </row>
    <row r="637" spans="2:22" ht="51" customHeight="1">
      <c r="B637" s="314">
        <f t="shared" si="48"/>
        <v>65</v>
      </c>
      <c r="C637" s="344">
        <f t="shared" si="47"/>
        <v>1</v>
      </c>
      <c r="D637" s="290">
        <f t="shared" si="49"/>
        <v>0</v>
      </c>
      <c r="E637" s="290">
        <f t="shared" si="50"/>
        <v>0</v>
      </c>
      <c r="F637" s="290">
        <f t="shared" si="51"/>
        <v>0</v>
      </c>
      <c r="G637" s="344">
        <f t="shared" si="52"/>
        <v>0</v>
      </c>
      <c r="H637" s="288"/>
      <c r="V637" s="307"/>
    </row>
    <row r="638" spans="2:22" ht="51" customHeight="1">
      <c r="B638" s="314">
        <f t="shared" si="48"/>
        <v>64</v>
      </c>
      <c r="C638" s="344">
        <f t="shared" si="47"/>
        <v>1</v>
      </c>
      <c r="D638" s="290">
        <f t="shared" si="49"/>
        <v>0</v>
      </c>
      <c r="E638" s="290">
        <f t="shared" si="50"/>
        <v>0</v>
      </c>
      <c r="F638" s="290">
        <f t="shared" si="51"/>
        <v>0</v>
      </c>
      <c r="G638" s="344">
        <f t="shared" si="52"/>
        <v>0</v>
      </c>
      <c r="H638" s="288"/>
      <c r="V638" s="307"/>
    </row>
    <row r="639" spans="2:22" ht="51" customHeight="1">
      <c r="B639" s="314">
        <f t="shared" si="48"/>
        <v>63</v>
      </c>
      <c r="C639" s="344">
        <f t="shared" si="47"/>
        <v>1</v>
      </c>
      <c r="D639" s="290">
        <f t="shared" si="49"/>
        <v>0</v>
      </c>
      <c r="E639" s="290">
        <f t="shared" si="50"/>
        <v>0</v>
      </c>
      <c r="F639" s="290">
        <f t="shared" si="51"/>
        <v>0</v>
      </c>
      <c r="G639" s="344">
        <f t="shared" si="52"/>
        <v>0</v>
      </c>
      <c r="H639" s="288"/>
      <c r="V639" s="307"/>
    </row>
    <row r="640" spans="2:22" ht="51" customHeight="1">
      <c r="B640" s="314">
        <f t="shared" si="48"/>
        <v>62</v>
      </c>
      <c r="C640" s="344">
        <f t="shared" si="47"/>
        <v>1</v>
      </c>
      <c r="D640" s="290">
        <f t="shared" si="49"/>
        <v>0</v>
      </c>
      <c r="E640" s="290">
        <f t="shared" si="50"/>
        <v>0</v>
      </c>
      <c r="F640" s="290">
        <f t="shared" si="51"/>
        <v>0</v>
      </c>
      <c r="G640" s="344">
        <f t="shared" si="52"/>
        <v>0</v>
      </c>
      <c r="H640" s="288"/>
      <c r="V640" s="307"/>
    </row>
    <row r="641" spans="2:22" ht="51" customHeight="1">
      <c r="B641" s="314">
        <f t="shared" si="48"/>
        <v>61</v>
      </c>
      <c r="C641" s="344">
        <f t="shared" si="47"/>
        <v>1</v>
      </c>
      <c r="D641" s="290">
        <f t="shared" si="49"/>
        <v>0</v>
      </c>
      <c r="E641" s="290">
        <f t="shared" si="50"/>
        <v>0</v>
      </c>
      <c r="F641" s="290">
        <f t="shared" si="51"/>
        <v>0</v>
      </c>
      <c r="G641" s="344">
        <f t="shared" si="52"/>
        <v>0</v>
      </c>
      <c r="H641" s="288"/>
      <c r="V641" s="307"/>
    </row>
    <row r="642" spans="2:22" ht="51" customHeight="1">
      <c r="B642" s="314">
        <f t="shared" si="48"/>
        <v>60</v>
      </c>
      <c r="C642" s="344">
        <f t="shared" si="47"/>
        <v>1</v>
      </c>
      <c r="D642" s="290">
        <f t="shared" si="49"/>
        <v>0</v>
      </c>
      <c r="E642" s="290">
        <f t="shared" si="50"/>
        <v>0</v>
      </c>
      <c r="F642" s="290">
        <f t="shared" si="51"/>
        <v>0</v>
      </c>
      <c r="G642" s="344">
        <f t="shared" si="52"/>
        <v>0</v>
      </c>
      <c r="H642" s="288"/>
      <c r="V642" s="307"/>
    </row>
    <row r="643" spans="2:22" ht="51" customHeight="1">
      <c r="B643" s="314">
        <f t="shared" si="48"/>
        <v>59</v>
      </c>
      <c r="C643" s="344">
        <f t="shared" si="47"/>
        <v>1</v>
      </c>
      <c r="D643" s="290">
        <f t="shared" si="49"/>
        <v>0</v>
      </c>
      <c r="E643" s="290">
        <f t="shared" ref="E643:E674" si="53">IF(D642&gt;D643,E642,IF(AND(D643&lt;&gt;0,D642=D643),E642,IF(E642=0,0,E642-1)))</f>
        <v>0</v>
      </c>
      <c r="F643" s="290">
        <f t="shared" ref="F643:F674" si="54">IF(F642=0,0,F642-1)</f>
        <v>0</v>
      </c>
      <c r="G643" s="344">
        <f t="shared" ref="G643:G674" si="55">IF(G642=0,0,G642-1)</f>
        <v>0</v>
      </c>
      <c r="H643" s="288"/>
      <c r="V643" s="307"/>
    </row>
    <row r="644" spans="2:22" ht="51" customHeight="1">
      <c r="B644" s="314">
        <f t="shared" si="48"/>
        <v>58</v>
      </c>
      <c r="C644" s="344">
        <f t="shared" si="47"/>
        <v>1</v>
      </c>
      <c r="D644" s="290">
        <f t="shared" si="49"/>
        <v>0</v>
      </c>
      <c r="E644" s="290">
        <f t="shared" si="53"/>
        <v>0</v>
      </c>
      <c r="F644" s="290">
        <f t="shared" si="54"/>
        <v>0</v>
      </c>
      <c r="G644" s="344">
        <f t="shared" si="55"/>
        <v>0</v>
      </c>
      <c r="H644" s="288"/>
      <c r="V644" s="307"/>
    </row>
    <row r="645" spans="2:22" ht="51" customHeight="1">
      <c r="B645" s="314">
        <f t="shared" si="48"/>
        <v>57</v>
      </c>
      <c r="C645" s="344">
        <f t="shared" si="47"/>
        <v>1</v>
      </c>
      <c r="D645" s="290">
        <f t="shared" si="49"/>
        <v>0</v>
      </c>
      <c r="E645" s="290">
        <f t="shared" si="53"/>
        <v>0</v>
      </c>
      <c r="F645" s="290">
        <f t="shared" si="54"/>
        <v>0</v>
      </c>
      <c r="G645" s="344">
        <f t="shared" si="55"/>
        <v>0</v>
      </c>
      <c r="H645" s="288"/>
      <c r="V645" s="307"/>
    </row>
    <row r="646" spans="2:22" ht="51" customHeight="1">
      <c r="B646" s="314">
        <f t="shared" si="48"/>
        <v>56</v>
      </c>
      <c r="C646" s="344">
        <f t="shared" si="47"/>
        <v>1</v>
      </c>
      <c r="D646" s="290">
        <f t="shared" si="49"/>
        <v>0</v>
      </c>
      <c r="E646" s="290">
        <f t="shared" si="53"/>
        <v>0</v>
      </c>
      <c r="F646" s="290">
        <f t="shared" si="54"/>
        <v>0</v>
      </c>
      <c r="G646" s="344">
        <f t="shared" si="55"/>
        <v>0</v>
      </c>
      <c r="H646" s="288"/>
      <c r="V646" s="307"/>
    </row>
    <row r="647" spans="2:22" ht="51" customHeight="1">
      <c r="B647" s="314">
        <f t="shared" si="48"/>
        <v>55</v>
      </c>
      <c r="C647" s="344">
        <f t="shared" si="47"/>
        <v>1</v>
      </c>
      <c r="D647" s="290">
        <f t="shared" si="49"/>
        <v>0</v>
      </c>
      <c r="E647" s="290">
        <f t="shared" si="53"/>
        <v>0</v>
      </c>
      <c r="F647" s="290">
        <f t="shared" si="54"/>
        <v>0</v>
      </c>
      <c r="G647" s="344">
        <f t="shared" si="55"/>
        <v>0</v>
      </c>
      <c r="H647" s="288"/>
      <c r="V647" s="307"/>
    </row>
    <row r="648" spans="2:22" ht="51" customHeight="1">
      <c r="B648" s="314">
        <f t="shared" si="48"/>
        <v>54</v>
      </c>
      <c r="C648" s="344">
        <f t="shared" si="47"/>
        <v>1</v>
      </c>
      <c r="D648" s="290">
        <f t="shared" si="49"/>
        <v>0</v>
      </c>
      <c r="E648" s="290">
        <f t="shared" si="53"/>
        <v>0</v>
      </c>
      <c r="F648" s="290">
        <f t="shared" si="54"/>
        <v>0</v>
      </c>
      <c r="G648" s="344">
        <f t="shared" si="55"/>
        <v>0</v>
      </c>
      <c r="H648" s="288"/>
      <c r="V648" s="307"/>
    </row>
    <row r="649" spans="2:22" ht="51" customHeight="1">
      <c r="B649" s="314">
        <f t="shared" si="48"/>
        <v>53</v>
      </c>
      <c r="C649" s="344">
        <f t="shared" si="47"/>
        <v>1</v>
      </c>
      <c r="D649" s="290">
        <f t="shared" si="49"/>
        <v>0</v>
      </c>
      <c r="E649" s="290">
        <f t="shared" si="53"/>
        <v>0</v>
      </c>
      <c r="F649" s="290">
        <f t="shared" si="54"/>
        <v>0</v>
      </c>
      <c r="G649" s="344">
        <f t="shared" si="55"/>
        <v>0</v>
      </c>
      <c r="H649" s="288"/>
      <c r="V649" s="307"/>
    </row>
    <row r="650" spans="2:22" ht="51" customHeight="1">
      <c r="B650" s="314">
        <f t="shared" si="48"/>
        <v>52</v>
      </c>
      <c r="C650" s="344">
        <f t="shared" si="47"/>
        <v>1</v>
      </c>
      <c r="D650" s="290">
        <f t="shared" si="49"/>
        <v>0</v>
      </c>
      <c r="E650" s="290">
        <f t="shared" si="53"/>
        <v>0</v>
      </c>
      <c r="F650" s="290">
        <f t="shared" si="54"/>
        <v>0</v>
      </c>
      <c r="G650" s="344">
        <f t="shared" si="55"/>
        <v>0</v>
      </c>
      <c r="H650" s="288"/>
      <c r="V650" s="307"/>
    </row>
    <row r="651" spans="2:22" ht="51" customHeight="1">
      <c r="B651" s="314">
        <f t="shared" si="48"/>
        <v>51</v>
      </c>
      <c r="C651" s="344">
        <f t="shared" si="47"/>
        <v>1</v>
      </c>
      <c r="D651" s="290">
        <f t="shared" si="49"/>
        <v>0</v>
      </c>
      <c r="E651" s="290">
        <f t="shared" si="53"/>
        <v>0</v>
      </c>
      <c r="F651" s="290">
        <f t="shared" si="54"/>
        <v>0</v>
      </c>
      <c r="G651" s="344">
        <f t="shared" si="55"/>
        <v>0</v>
      </c>
      <c r="H651" s="288"/>
      <c r="V651" s="307"/>
    </row>
    <row r="652" spans="2:22" ht="51" customHeight="1">
      <c r="B652" s="314">
        <f t="shared" si="48"/>
        <v>50</v>
      </c>
      <c r="C652" s="344">
        <f t="shared" si="47"/>
        <v>1</v>
      </c>
      <c r="D652" s="290">
        <f t="shared" si="49"/>
        <v>0</v>
      </c>
      <c r="E652" s="290">
        <f t="shared" si="53"/>
        <v>0</v>
      </c>
      <c r="F652" s="290">
        <f t="shared" si="54"/>
        <v>0</v>
      </c>
      <c r="G652" s="344">
        <f t="shared" si="55"/>
        <v>0</v>
      </c>
      <c r="H652" s="288"/>
      <c r="V652" s="307"/>
    </row>
    <row r="653" spans="2:22" ht="51" customHeight="1">
      <c r="B653" s="314">
        <f t="shared" si="48"/>
        <v>49</v>
      </c>
      <c r="C653" s="344">
        <f t="shared" si="47"/>
        <v>1</v>
      </c>
      <c r="D653" s="290">
        <f t="shared" si="49"/>
        <v>0</v>
      </c>
      <c r="E653" s="290">
        <f t="shared" si="53"/>
        <v>0</v>
      </c>
      <c r="F653" s="290">
        <f t="shared" si="54"/>
        <v>0</v>
      </c>
      <c r="G653" s="344">
        <f t="shared" si="55"/>
        <v>0</v>
      </c>
      <c r="H653" s="288"/>
      <c r="V653" s="307"/>
    </row>
    <row r="654" spans="2:22" ht="51" customHeight="1">
      <c r="B654" s="314">
        <f t="shared" si="48"/>
        <v>48</v>
      </c>
      <c r="C654" s="344">
        <f t="shared" si="47"/>
        <v>1</v>
      </c>
      <c r="D654" s="290">
        <f t="shared" si="49"/>
        <v>0</v>
      </c>
      <c r="E654" s="290">
        <f t="shared" si="53"/>
        <v>0</v>
      </c>
      <c r="F654" s="290">
        <f t="shared" si="54"/>
        <v>0</v>
      </c>
      <c r="G654" s="344">
        <f t="shared" si="55"/>
        <v>0</v>
      </c>
      <c r="H654" s="288"/>
      <c r="V654" s="307"/>
    </row>
    <row r="655" spans="2:22" ht="51" customHeight="1">
      <c r="B655" s="314">
        <f t="shared" si="48"/>
        <v>47</v>
      </c>
      <c r="C655" s="344">
        <f t="shared" ref="C655:C702" si="56">(1+($B$455/12))^(D655)*(1+($C$455/12))^(E655)*(1+($D$455/12))^(F655)*(1+($E$455/12))^(G655)*(1+($F$455/12))^(H655)</f>
        <v>1</v>
      </c>
      <c r="D655" s="290">
        <f t="shared" si="49"/>
        <v>0</v>
      </c>
      <c r="E655" s="290">
        <f t="shared" si="53"/>
        <v>0</v>
      </c>
      <c r="F655" s="290">
        <f t="shared" si="54"/>
        <v>0</v>
      </c>
      <c r="G655" s="344">
        <f t="shared" si="55"/>
        <v>0</v>
      </c>
      <c r="H655" s="288"/>
      <c r="V655" s="307"/>
    </row>
    <row r="656" spans="2:22" ht="51" customHeight="1">
      <c r="B656" s="314">
        <f t="shared" ref="B656:B702" si="57">B655-1</f>
        <v>46</v>
      </c>
      <c r="C656" s="344">
        <f t="shared" si="56"/>
        <v>1</v>
      </c>
      <c r="D656" s="290">
        <f t="shared" ref="D656:D702" si="58">IF(D655=0,0,D655-1)</f>
        <v>0</v>
      </c>
      <c r="E656" s="290">
        <f t="shared" si="53"/>
        <v>0</v>
      </c>
      <c r="F656" s="290">
        <f t="shared" si="54"/>
        <v>0</v>
      </c>
      <c r="G656" s="344">
        <f t="shared" si="55"/>
        <v>0</v>
      </c>
      <c r="H656" s="288"/>
      <c r="V656" s="307"/>
    </row>
    <row r="657" spans="2:22" ht="51" customHeight="1">
      <c r="B657" s="314">
        <f t="shared" si="57"/>
        <v>45</v>
      </c>
      <c r="C657" s="344">
        <f t="shared" si="56"/>
        <v>1</v>
      </c>
      <c r="D657" s="290">
        <f t="shared" si="58"/>
        <v>0</v>
      </c>
      <c r="E657" s="290">
        <f t="shared" si="53"/>
        <v>0</v>
      </c>
      <c r="F657" s="290">
        <f t="shared" si="54"/>
        <v>0</v>
      </c>
      <c r="G657" s="344">
        <f t="shared" si="55"/>
        <v>0</v>
      </c>
      <c r="H657" s="288"/>
      <c r="V657" s="307"/>
    </row>
    <row r="658" spans="2:22" ht="51" customHeight="1">
      <c r="B658" s="314">
        <f t="shared" si="57"/>
        <v>44</v>
      </c>
      <c r="C658" s="344">
        <f t="shared" si="56"/>
        <v>1</v>
      </c>
      <c r="D658" s="290">
        <f t="shared" si="58"/>
        <v>0</v>
      </c>
      <c r="E658" s="290">
        <f t="shared" si="53"/>
        <v>0</v>
      </c>
      <c r="F658" s="290">
        <f t="shared" si="54"/>
        <v>0</v>
      </c>
      <c r="G658" s="344">
        <f t="shared" si="55"/>
        <v>0</v>
      </c>
      <c r="H658" s="288"/>
      <c r="V658" s="307"/>
    </row>
    <row r="659" spans="2:22" ht="51" customHeight="1">
      <c r="B659" s="314">
        <f t="shared" si="57"/>
        <v>43</v>
      </c>
      <c r="C659" s="344">
        <f t="shared" si="56"/>
        <v>1</v>
      </c>
      <c r="D659" s="290">
        <f t="shared" si="58"/>
        <v>0</v>
      </c>
      <c r="E659" s="290">
        <f t="shared" si="53"/>
        <v>0</v>
      </c>
      <c r="F659" s="290">
        <f t="shared" si="54"/>
        <v>0</v>
      </c>
      <c r="G659" s="344">
        <f t="shared" si="55"/>
        <v>0</v>
      </c>
      <c r="H659" s="288"/>
      <c r="V659" s="307"/>
    </row>
    <row r="660" spans="2:22" ht="51" customHeight="1">
      <c r="B660" s="314">
        <f t="shared" si="57"/>
        <v>42</v>
      </c>
      <c r="C660" s="344">
        <f t="shared" si="56"/>
        <v>1</v>
      </c>
      <c r="D660" s="290">
        <f t="shared" si="58"/>
        <v>0</v>
      </c>
      <c r="E660" s="290">
        <f t="shared" si="53"/>
        <v>0</v>
      </c>
      <c r="F660" s="290">
        <f t="shared" si="54"/>
        <v>0</v>
      </c>
      <c r="G660" s="344">
        <f t="shared" si="55"/>
        <v>0</v>
      </c>
      <c r="H660" s="288"/>
      <c r="V660" s="307"/>
    </row>
    <row r="661" spans="2:22" ht="51" customHeight="1">
      <c r="B661" s="314">
        <f t="shared" si="57"/>
        <v>41</v>
      </c>
      <c r="C661" s="344">
        <f t="shared" si="56"/>
        <v>1</v>
      </c>
      <c r="D661" s="290">
        <f t="shared" si="58"/>
        <v>0</v>
      </c>
      <c r="E661" s="290">
        <f t="shared" si="53"/>
        <v>0</v>
      </c>
      <c r="F661" s="290">
        <f t="shared" si="54"/>
        <v>0</v>
      </c>
      <c r="G661" s="344">
        <f t="shared" si="55"/>
        <v>0</v>
      </c>
      <c r="H661" s="288"/>
      <c r="V661" s="307"/>
    </row>
    <row r="662" spans="2:22" ht="51" customHeight="1">
      <c r="B662" s="314">
        <f t="shared" si="57"/>
        <v>40</v>
      </c>
      <c r="C662" s="344">
        <f t="shared" si="56"/>
        <v>1</v>
      </c>
      <c r="D662" s="290">
        <f t="shared" si="58"/>
        <v>0</v>
      </c>
      <c r="E662" s="290">
        <f t="shared" si="53"/>
        <v>0</v>
      </c>
      <c r="F662" s="290">
        <f t="shared" si="54"/>
        <v>0</v>
      </c>
      <c r="G662" s="344">
        <f t="shared" si="55"/>
        <v>0</v>
      </c>
      <c r="H662" s="288"/>
      <c r="V662" s="307"/>
    </row>
    <row r="663" spans="2:22" ht="51" customHeight="1">
      <c r="B663" s="314">
        <f t="shared" si="57"/>
        <v>39</v>
      </c>
      <c r="C663" s="344">
        <f t="shared" si="56"/>
        <v>1</v>
      </c>
      <c r="D663" s="290">
        <f t="shared" si="58"/>
        <v>0</v>
      </c>
      <c r="E663" s="290">
        <f t="shared" si="53"/>
        <v>0</v>
      </c>
      <c r="F663" s="290">
        <f t="shared" si="54"/>
        <v>0</v>
      </c>
      <c r="G663" s="344">
        <f t="shared" si="55"/>
        <v>0</v>
      </c>
      <c r="H663" s="288"/>
      <c r="V663" s="307"/>
    </row>
    <row r="664" spans="2:22" ht="51" customHeight="1">
      <c r="B664" s="314">
        <f t="shared" si="57"/>
        <v>38</v>
      </c>
      <c r="C664" s="344">
        <f t="shared" si="56"/>
        <v>1</v>
      </c>
      <c r="D664" s="290">
        <f t="shared" si="58"/>
        <v>0</v>
      </c>
      <c r="E664" s="290">
        <f t="shared" si="53"/>
        <v>0</v>
      </c>
      <c r="F664" s="290">
        <f t="shared" si="54"/>
        <v>0</v>
      </c>
      <c r="G664" s="344">
        <f t="shared" si="55"/>
        <v>0</v>
      </c>
      <c r="H664" s="288"/>
      <c r="V664" s="307"/>
    </row>
    <row r="665" spans="2:22" ht="51" customHeight="1">
      <c r="B665" s="314">
        <f t="shared" si="57"/>
        <v>37</v>
      </c>
      <c r="C665" s="344">
        <f t="shared" si="56"/>
        <v>1</v>
      </c>
      <c r="D665" s="290">
        <f t="shared" si="58"/>
        <v>0</v>
      </c>
      <c r="E665" s="290">
        <f t="shared" si="53"/>
        <v>0</v>
      </c>
      <c r="F665" s="290">
        <f t="shared" si="54"/>
        <v>0</v>
      </c>
      <c r="G665" s="344">
        <f t="shared" si="55"/>
        <v>0</v>
      </c>
      <c r="H665" s="288"/>
      <c r="V665" s="307"/>
    </row>
    <row r="666" spans="2:22" ht="51" customHeight="1">
      <c r="B666" s="314">
        <f t="shared" si="57"/>
        <v>36</v>
      </c>
      <c r="C666" s="344">
        <f t="shared" si="56"/>
        <v>1</v>
      </c>
      <c r="D666" s="290">
        <f t="shared" si="58"/>
        <v>0</v>
      </c>
      <c r="E666" s="290">
        <f t="shared" si="53"/>
        <v>0</v>
      </c>
      <c r="F666" s="290">
        <f t="shared" si="54"/>
        <v>0</v>
      </c>
      <c r="G666" s="344">
        <f t="shared" si="55"/>
        <v>0</v>
      </c>
      <c r="H666" s="288"/>
      <c r="V666" s="307"/>
    </row>
    <row r="667" spans="2:22" ht="51" customHeight="1">
      <c r="B667" s="314">
        <f t="shared" si="57"/>
        <v>35</v>
      </c>
      <c r="C667" s="344">
        <f t="shared" si="56"/>
        <v>1</v>
      </c>
      <c r="D667" s="290">
        <f t="shared" si="58"/>
        <v>0</v>
      </c>
      <c r="E667" s="290">
        <f t="shared" si="53"/>
        <v>0</v>
      </c>
      <c r="F667" s="290">
        <f t="shared" si="54"/>
        <v>0</v>
      </c>
      <c r="G667" s="344">
        <f t="shared" si="55"/>
        <v>0</v>
      </c>
      <c r="H667" s="288"/>
      <c r="V667" s="307"/>
    </row>
    <row r="668" spans="2:22" ht="51" customHeight="1">
      <c r="B668" s="314">
        <f t="shared" si="57"/>
        <v>34</v>
      </c>
      <c r="C668" s="344">
        <f t="shared" si="56"/>
        <v>1</v>
      </c>
      <c r="D668" s="290">
        <f t="shared" si="58"/>
        <v>0</v>
      </c>
      <c r="E668" s="290">
        <f t="shared" si="53"/>
        <v>0</v>
      </c>
      <c r="F668" s="290">
        <f t="shared" si="54"/>
        <v>0</v>
      </c>
      <c r="G668" s="344">
        <f t="shared" si="55"/>
        <v>0</v>
      </c>
      <c r="H668" s="288"/>
      <c r="V668" s="307"/>
    </row>
    <row r="669" spans="2:22" ht="51" customHeight="1">
      <c r="B669" s="314">
        <f t="shared" si="57"/>
        <v>33</v>
      </c>
      <c r="C669" s="344">
        <f t="shared" si="56"/>
        <v>1</v>
      </c>
      <c r="D669" s="290">
        <f t="shared" si="58"/>
        <v>0</v>
      </c>
      <c r="E669" s="290">
        <f t="shared" si="53"/>
        <v>0</v>
      </c>
      <c r="F669" s="290">
        <f t="shared" si="54"/>
        <v>0</v>
      </c>
      <c r="G669" s="344">
        <f t="shared" si="55"/>
        <v>0</v>
      </c>
      <c r="H669" s="288"/>
      <c r="V669" s="307"/>
    </row>
    <row r="670" spans="2:22" ht="51" customHeight="1">
      <c r="B670" s="314">
        <f t="shared" si="57"/>
        <v>32</v>
      </c>
      <c r="C670" s="344">
        <f t="shared" si="56"/>
        <v>1</v>
      </c>
      <c r="D670" s="290">
        <f t="shared" si="58"/>
        <v>0</v>
      </c>
      <c r="E670" s="290">
        <f t="shared" si="53"/>
        <v>0</v>
      </c>
      <c r="F670" s="290">
        <f t="shared" si="54"/>
        <v>0</v>
      </c>
      <c r="G670" s="344">
        <f t="shared" si="55"/>
        <v>0</v>
      </c>
      <c r="H670" s="288"/>
      <c r="V670" s="307"/>
    </row>
    <row r="671" spans="2:22" ht="51" customHeight="1">
      <c r="B671" s="314">
        <f t="shared" si="57"/>
        <v>31</v>
      </c>
      <c r="C671" s="344">
        <f t="shared" si="56"/>
        <v>1</v>
      </c>
      <c r="D671" s="290">
        <f t="shared" si="58"/>
        <v>0</v>
      </c>
      <c r="E671" s="290">
        <f t="shared" si="53"/>
        <v>0</v>
      </c>
      <c r="F671" s="290">
        <f t="shared" si="54"/>
        <v>0</v>
      </c>
      <c r="G671" s="344">
        <f t="shared" si="55"/>
        <v>0</v>
      </c>
      <c r="H671" s="288"/>
      <c r="V671" s="307"/>
    </row>
    <row r="672" spans="2:22" ht="51" customHeight="1">
      <c r="B672" s="314">
        <f t="shared" si="57"/>
        <v>30</v>
      </c>
      <c r="C672" s="344">
        <f t="shared" si="56"/>
        <v>1</v>
      </c>
      <c r="D672" s="290">
        <f t="shared" si="58"/>
        <v>0</v>
      </c>
      <c r="E672" s="290">
        <f t="shared" si="53"/>
        <v>0</v>
      </c>
      <c r="F672" s="290">
        <f t="shared" si="54"/>
        <v>0</v>
      </c>
      <c r="G672" s="344">
        <f t="shared" si="55"/>
        <v>0</v>
      </c>
      <c r="H672" s="288"/>
      <c r="V672" s="307"/>
    </row>
    <row r="673" spans="2:22" ht="51" customHeight="1">
      <c r="B673" s="314">
        <f t="shared" si="57"/>
        <v>29</v>
      </c>
      <c r="C673" s="344">
        <f t="shared" si="56"/>
        <v>1</v>
      </c>
      <c r="D673" s="290">
        <f t="shared" si="58"/>
        <v>0</v>
      </c>
      <c r="E673" s="290">
        <f t="shared" si="53"/>
        <v>0</v>
      </c>
      <c r="F673" s="290">
        <f t="shared" si="54"/>
        <v>0</v>
      </c>
      <c r="G673" s="344">
        <f t="shared" si="55"/>
        <v>0</v>
      </c>
      <c r="H673" s="288"/>
      <c r="V673" s="307"/>
    </row>
    <row r="674" spans="2:22" ht="51" customHeight="1">
      <c r="B674" s="314">
        <f t="shared" si="57"/>
        <v>28</v>
      </c>
      <c r="C674" s="344">
        <f t="shared" si="56"/>
        <v>1</v>
      </c>
      <c r="D674" s="290">
        <f t="shared" si="58"/>
        <v>0</v>
      </c>
      <c r="E674" s="290">
        <f t="shared" si="53"/>
        <v>0</v>
      </c>
      <c r="F674" s="290">
        <f t="shared" si="54"/>
        <v>0</v>
      </c>
      <c r="G674" s="344">
        <f t="shared" si="55"/>
        <v>0</v>
      </c>
      <c r="H674" s="288"/>
      <c r="V674" s="307"/>
    </row>
    <row r="675" spans="2:22" ht="51" customHeight="1">
      <c r="B675" s="314">
        <f t="shared" si="57"/>
        <v>27</v>
      </c>
      <c r="C675" s="344">
        <f t="shared" si="56"/>
        <v>1</v>
      </c>
      <c r="D675" s="290">
        <f t="shared" si="58"/>
        <v>0</v>
      </c>
      <c r="E675" s="290">
        <f t="shared" ref="E675:E702" si="59">IF(D674&gt;D675,E674,IF(AND(D675&lt;&gt;0,D674=D675),E674,IF(E674=0,0,E674-1)))</f>
        <v>0</v>
      </c>
      <c r="F675" s="290">
        <f t="shared" ref="F675:F702" si="60">IF(F674=0,0,F674-1)</f>
        <v>0</v>
      </c>
      <c r="G675" s="344">
        <f t="shared" ref="G675:G702" si="61">IF(G674=0,0,G674-1)</f>
        <v>0</v>
      </c>
      <c r="H675" s="288"/>
      <c r="V675" s="307"/>
    </row>
    <row r="676" spans="2:22" ht="51" customHeight="1">
      <c r="B676" s="314">
        <f t="shared" si="57"/>
        <v>26</v>
      </c>
      <c r="C676" s="344">
        <f t="shared" si="56"/>
        <v>1</v>
      </c>
      <c r="D676" s="290">
        <f t="shared" si="58"/>
        <v>0</v>
      </c>
      <c r="E676" s="290">
        <f t="shared" si="59"/>
        <v>0</v>
      </c>
      <c r="F676" s="290">
        <f t="shared" si="60"/>
        <v>0</v>
      </c>
      <c r="G676" s="344">
        <f t="shared" si="61"/>
        <v>0</v>
      </c>
      <c r="H676" s="288"/>
      <c r="V676" s="307"/>
    </row>
    <row r="677" spans="2:22" ht="51" customHeight="1">
      <c r="B677" s="314">
        <f t="shared" si="57"/>
        <v>25</v>
      </c>
      <c r="C677" s="344">
        <f t="shared" si="56"/>
        <v>1</v>
      </c>
      <c r="D677" s="290">
        <f t="shared" si="58"/>
        <v>0</v>
      </c>
      <c r="E677" s="290">
        <f t="shared" si="59"/>
        <v>0</v>
      </c>
      <c r="F677" s="290">
        <f t="shared" si="60"/>
        <v>0</v>
      </c>
      <c r="G677" s="344">
        <f t="shared" si="61"/>
        <v>0</v>
      </c>
      <c r="H677" s="288"/>
      <c r="V677" s="307"/>
    </row>
    <row r="678" spans="2:22" ht="51" customHeight="1">
      <c r="B678" s="314">
        <f t="shared" si="57"/>
        <v>24</v>
      </c>
      <c r="C678" s="344">
        <f t="shared" si="56"/>
        <v>1</v>
      </c>
      <c r="D678" s="290">
        <f t="shared" si="58"/>
        <v>0</v>
      </c>
      <c r="E678" s="290">
        <f t="shared" si="59"/>
        <v>0</v>
      </c>
      <c r="F678" s="290">
        <f t="shared" si="60"/>
        <v>0</v>
      </c>
      <c r="G678" s="344">
        <f t="shared" si="61"/>
        <v>0</v>
      </c>
      <c r="H678" s="288"/>
      <c r="V678" s="307"/>
    </row>
    <row r="679" spans="2:22" ht="51" customHeight="1">
      <c r="B679" s="314">
        <f t="shared" si="57"/>
        <v>23</v>
      </c>
      <c r="C679" s="344">
        <f t="shared" si="56"/>
        <v>1</v>
      </c>
      <c r="D679" s="290">
        <f t="shared" si="58"/>
        <v>0</v>
      </c>
      <c r="E679" s="290">
        <f t="shared" si="59"/>
        <v>0</v>
      </c>
      <c r="F679" s="290">
        <f t="shared" si="60"/>
        <v>0</v>
      </c>
      <c r="G679" s="344">
        <f t="shared" si="61"/>
        <v>0</v>
      </c>
      <c r="H679" s="288"/>
      <c r="V679" s="307"/>
    </row>
    <row r="680" spans="2:22" ht="51" customHeight="1">
      <c r="B680" s="314">
        <f t="shared" si="57"/>
        <v>22</v>
      </c>
      <c r="C680" s="344">
        <f t="shared" si="56"/>
        <v>1</v>
      </c>
      <c r="D680" s="290">
        <f t="shared" si="58"/>
        <v>0</v>
      </c>
      <c r="E680" s="290">
        <f t="shared" si="59"/>
        <v>0</v>
      </c>
      <c r="F680" s="290">
        <f t="shared" si="60"/>
        <v>0</v>
      </c>
      <c r="G680" s="344">
        <f t="shared" si="61"/>
        <v>0</v>
      </c>
      <c r="H680" s="288"/>
      <c r="V680" s="307"/>
    </row>
    <row r="681" spans="2:22" ht="51" customHeight="1">
      <c r="B681" s="314">
        <f t="shared" si="57"/>
        <v>21</v>
      </c>
      <c r="C681" s="344">
        <f t="shared" si="56"/>
        <v>1</v>
      </c>
      <c r="D681" s="290">
        <f t="shared" si="58"/>
        <v>0</v>
      </c>
      <c r="E681" s="290">
        <f t="shared" si="59"/>
        <v>0</v>
      </c>
      <c r="F681" s="290">
        <f t="shared" si="60"/>
        <v>0</v>
      </c>
      <c r="G681" s="344">
        <f t="shared" si="61"/>
        <v>0</v>
      </c>
      <c r="H681" s="288"/>
      <c r="V681" s="307"/>
    </row>
    <row r="682" spans="2:22" ht="51" customHeight="1">
      <c r="B682" s="314">
        <f t="shared" si="57"/>
        <v>20</v>
      </c>
      <c r="C682" s="344">
        <f t="shared" si="56"/>
        <v>1</v>
      </c>
      <c r="D682" s="290">
        <f t="shared" si="58"/>
        <v>0</v>
      </c>
      <c r="E682" s="290">
        <f t="shared" si="59"/>
        <v>0</v>
      </c>
      <c r="F682" s="290">
        <f t="shared" si="60"/>
        <v>0</v>
      </c>
      <c r="G682" s="344">
        <f t="shared" si="61"/>
        <v>0</v>
      </c>
      <c r="H682" s="288"/>
      <c r="V682" s="307"/>
    </row>
    <row r="683" spans="2:22" ht="51" customHeight="1">
      <c r="B683" s="314">
        <f t="shared" si="57"/>
        <v>19</v>
      </c>
      <c r="C683" s="344">
        <f t="shared" si="56"/>
        <v>1</v>
      </c>
      <c r="D683" s="290">
        <f t="shared" si="58"/>
        <v>0</v>
      </c>
      <c r="E683" s="290">
        <f t="shared" si="59"/>
        <v>0</v>
      </c>
      <c r="F683" s="290">
        <f t="shared" si="60"/>
        <v>0</v>
      </c>
      <c r="G683" s="344">
        <f t="shared" si="61"/>
        <v>0</v>
      </c>
      <c r="H683" s="288"/>
      <c r="V683" s="307"/>
    </row>
    <row r="684" spans="2:22" ht="51" customHeight="1">
      <c r="B684" s="314">
        <f t="shared" si="57"/>
        <v>18</v>
      </c>
      <c r="C684" s="344">
        <f t="shared" si="56"/>
        <v>1</v>
      </c>
      <c r="D684" s="290">
        <f t="shared" si="58"/>
        <v>0</v>
      </c>
      <c r="E684" s="290">
        <f t="shared" si="59"/>
        <v>0</v>
      </c>
      <c r="F684" s="290">
        <f t="shared" si="60"/>
        <v>0</v>
      </c>
      <c r="G684" s="344">
        <f t="shared" si="61"/>
        <v>0</v>
      </c>
      <c r="H684" s="288"/>
      <c r="V684" s="307"/>
    </row>
    <row r="685" spans="2:22" ht="51" customHeight="1">
      <c r="B685" s="314">
        <f t="shared" si="57"/>
        <v>17</v>
      </c>
      <c r="C685" s="344">
        <f t="shared" si="56"/>
        <v>1</v>
      </c>
      <c r="D685" s="290">
        <f t="shared" si="58"/>
        <v>0</v>
      </c>
      <c r="E685" s="290">
        <f t="shared" si="59"/>
        <v>0</v>
      </c>
      <c r="F685" s="290">
        <f t="shared" si="60"/>
        <v>0</v>
      </c>
      <c r="G685" s="344">
        <f t="shared" si="61"/>
        <v>0</v>
      </c>
      <c r="H685" s="288"/>
      <c r="V685" s="307"/>
    </row>
    <row r="686" spans="2:22" ht="51" customHeight="1">
      <c r="B686" s="314">
        <f t="shared" si="57"/>
        <v>16</v>
      </c>
      <c r="C686" s="344">
        <f t="shared" si="56"/>
        <v>1</v>
      </c>
      <c r="D686" s="290">
        <f t="shared" si="58"/>
        <v>0</v>
      </c>
      <c r="E686" s="290">
        <f t="shared" si="59"/>
        <v>0</v>
      </c>
      <c r="F686" s="290">
        <f t="shared" si="60"/>
        <v>0</v>
      </c>
      <c r="G686" s="344">
        <f t="shared" si="61"/>
        <v>0</v>
      </c>
      <c r="H686" s="288"/>
      <c r="V686" s="307"/>
    </row>
    <row r="687" spans="2:22" ht="51" customHeight="1">
      <c r="B687" s="314">
        <f t="shared" si="57"/>
        <v>15</v>
      </c>
      <c r="C687" s="344">
        <f t="shared" si="56"/>
        <v>1</v>
      </c>
      <c r="D687" s="290">
        <f t="shared" si="58"/>
        <v>0</v>
      </c>
      <c r="E687" s="290">
        <f t="shared" si="59"/>
        <v>0</v>
      </c>
      <c r="F687" s="290">
        <f t="shared" si="60"/>
        <v>0</v>
      </c>
      <c r="G687" s="344">
        <f t="shared" si="61"/>
        <v>0</v>
      </c>
      <c r="H687" s="288"/>
      <c r="V687" s="307"/>
    </row>
    <row r="688" spans="2:22" ht="51" customHeight="1">
      <c r="B688" s="314">
        <f t="shared" si="57"/>
        <v>14</v>
      </c>
      <c r="C688" s="344">
        <f t="shared" si="56"/>
        <v>1</v>
      </c>
      <c r="D688" s="290">
        <f t="shared" si="58"/>
        <v>0</v>
      </c>
      <c r="E688" s="290">
        <f t="shared" si="59"/>
        <v>0</v>
      </c>
      <c r="F688" s="290">
        <f t="shared" si="60"/>
        <v>0</v>
      </c>
      <c r="G688" s="344">
        <f t="shared" si="61"/>
        <v>0</v>
      </c>
      <c r="H688" s="288"/>
      <c r="V688" s="307"/>
    </row>
    <row r="689" spans="2:22" ht="51" customHeight="1">
      <c r="B689" s="314">
        <f t="shared" si="57"/>
        <v>13</v>
      </c>
      <c r="C689" s="344">
        <f t="shared" si="56"/>
        <v>1</v>
      </c>
      <c r="D689" s="290">
        <f t="shared" si="58"/>
        <v>0</v>
      </c>
      <c r="E689" s="290">
        <f t="shared" si="59"/>
        <v>0</v>
      </c>
      <c r="F689" s="290">
        <f t="shared" si="60"/>
        <v>0</v>
      </c>
      <c r="G689" s="344">
        <f t="shared" si="61"/>
        <v>0</v>
      </c>
      <c r="H689" s="288"/>
      <c r="V689" s="307"/>
    </row>
    <row r="690" spans="2:22" ht="51" customHeight="1">
      <c r="B690" s="314">
        <f t="shared" si="57"/>
        <v>12</v>
      </c>
      <c r="C690" s="344">
        <f t="shared" si="56"/>
        <v>1</v>
      </c>
      <c r="D690" s="290">
        <f t="shared" si="58"/>
        <v>0</v>
      </c>
      <c r="E690" s="290">
        <f t="shared" si="59"/>
        <v>0</v>
      </c>
      <c r="F690" s="290">
        <f t="shared" si="60"/>
        <v>0</v>
      </c>
      <c r="G690" s="344">
        <f t="shared" si="61"/>
        <v>0</v>
      </c>
      <c r="H690" s="288"/>
      <c r="V690" s="307"/>
    </row>
    <row r="691" spans="2:22" ht="51" customHeight="1">
      <c r="B691" s="314">
        <f t="shared" si="57"/>
        <v>11</v>
      </c>
      <c r="C691" s="344">
        <f t="shared" si="56"/>
        <v>1</v>
      </c>
      <c r="D691" s="290">
        <f t="shared" si="58"/>
        <v>0</v>
      </c>
      <c r="E691" s="290">
        <f t="shared" si="59"/>
        <v>0</v>
      </c>
      <c r="F691" s="290">
        <f t="shared" si="60"/>
        <v>0</v>
      </c>
      <c r="G691" s="344">
        <f t="shared" si="61"/>
        <v>0</v>
      </c>
      <c r="H691" s="288"/>
      <c r="V691" s="307"/>
    </row>
    <row r="692" spans="2:22" ht="51" customHeight="1">
      <c r="B692" s="314">
        <f t="shared" si="57"/>
        <v>10</v>
      </c>
      <c r="C692" s="344">
        <f t="shared" si="56"/>
        <v>1</v>
      </c>
      <c r="D692" s="290">
        <f t="shared" si="58"/>
        <v>0</v>
      </c>
      <c r="E692" s="290">
        <f t="shared" si="59"/>
        <v>0</v>
      </c>
      <c r="F692" s="290">
        <f t="shared" si="60"/>
        <v>0</v>
      </c>
      <c r="G692" s="344">
        <f t="shared" si="61"/>
        <v>0</v>
      </c>
      <c r="H692" s="288"/>
      <c r="V692" s="307"/>
    </row>
    <row r="693" spans="2:22" ht="51" customHeight="1">
      <c r="B693" s="314">
        <f t="shared" si="57"/>
        <v>9</v>
      </c>
      <c r="C693" s="344">
        <f t="shared" si="56"/>
        <v>1</v>
      </c>
      <c r="D693" s="290">
        <f t="shared" si="58"/>
        <v>0</v>
      </c>
      <c r="E693" s="290">
        <f t="shared" si="59"/>
        <v>0</v>
      </c>
      <c r="F693" s="290">
        <f t="shared" si="60"/>
        <v>0</v>
      </c>
      <c r="G693" s="344">
        <f t="shared" si="61"/>
        <v>0</v>
      </c>
      <c r="H693" s="288"/>
      <c r="V693" s="307"/>
    </row>
    <row r="694" spans="2:22" ht="51" customHeight="1">
      <c r="B694" s="314">
        <f t="shared" si="57"/>
        <v>8</v>
      </c>
      <c r="C694" s="344">
        <f t="shared" si="56"/>
        <v>1</v>
      </c>
      <c r="D694" s="290">
        <f t="shared" si="58"/>
        <v>0</v>
      </c>
      <c r="E694" s="290">
        <f t="shared" si="59"/>
        <v>0</v>
      </c>
      <c r="F694" s="290">
        <f t="shared" si="60"/>
        <v>0</v>
      </c>
      <c r="G694" s="344">
        <f t="shared" si="61"/>
        <v>0</v>
      </c>
      <c r="H694" s="288"/>
      <c r="V694" s="307"/>
    </row>
    <row r="695" spans="2:22" ht="51" customHeight="1">
      <c r="B695" s="314">
        <f t="shared" si="57"/>
        <v>7</v>
      </c>
      <c r="C695" s="344">
        <f t="shared" si="56"/>
        <v>1</v>
      </c>
      <c r="D695" s="290">
        <f t="shared" si="58"/>
        <v>0</v>
      </c>
      <c r="E695" s="290">
        <f t="shared" si="59"/>
        <v>0</v>
      </c>
      <c r="F695" s="290">
        <f t="shared" si="60"/>
        <v>0</v>
      </c>
      <c r="G695" s="344">
        <f t="shared" si="61"/>
        <v>0</v>
      </c>
      <c r="H695" s="288"/>
      <c r="V695" s="307"/>
    </row>
    <row r="696" spans="2:22" ht="51" customHeight="1">
      <c r="B696" s="314">
        <f t="shared" si="57"/>
        <v>6</v>
      </c>
      <c r="C696" s="344">
        <f t="shared" si="56"/>
        <v>1</v>
      </c>
      <c r="D696" s="290">
        <f t="shared" si="58"/>
        <v>0</v>
      </c>
      <c r="E696" s="290">
        <f t="shared" si="59"/>
        <v>0</v>
      </c>
      <c r="F696" s="290">
        <f t="shared" si="60"/>
        <v>0</v>
      </c>
      <c r="G696" s="344">
        <f t="shared" si="61"/>
        <v>0</v>
      </c>
      <c r="H696" s="288"/>
      <c r="V696" s="307"/>
    </row>
    <row r="697" spans="2:22" ht="51" customHeight="1">
      <c r="B697" s="314">
        <f t="shared" si="57"/>
        <v>5</v>
      </c>
      <c r="C697" s="344">
        <f t="shared" si="56"/>
        <v>1</v>
      </c>
      <c r="D697" s="290">
        <f t="shared" si="58"/>
        <v>0</v>
      </c>
      <c r="E697" s="290">
        <f t="shared" si="59"/>
        <v>0</v>
      </c>
      <c r="F697" s="290">
        <f t="shared" si="60"/>
        <v>0</v>
      </c>
      <c r="G697" s="344">
        <f t="shared" si="61"/>
        <v>0</v>
      </c>
      <c r="H697" s="288"/>
      <c r="V697" s="307"/>
    </row>
    <row r="698" spans="2:22" ht="51" customHeight="1">
      <c r="B698" s="314">
        <f t="shared" si="57"/>
        <v>4</v>
      </c>
      <c r="C698" s="344">
        <f t="shared" si="56"/>
        <v>1</v>
      </c>
      <c r="D698" s="290">
        <f t="shared" si="58"/>
        <v>0</v>
      </c>
      <c r="E698" s="290">
        <f t="shared" si="59"/>
        <v>0</v>
      </c>
      <c r="F698" s="290">
        <f t="shared" si="60"/>
        <v>0</v>
      </c>
      <c r="G698" s="344">
        <f t="shared" si="61"/>
        <v>0</v>
      </c>
      <c r="H698" s="288"/>
      <c r="V698" s="307"/>
    </row>
    <row r="699" spans="2:22" ht="51" customHeight="1">
      <c r="B699" s="314">
        <f t="shared" si="57"/>
        <v>3</v>
      </c>
      <c r="C699" s="344">
        <f t="shared" si="56"/>
        <v>1</v>
      </c>
      <c r="D699" s="290">
        <f t="shared" si="58"/>
        <v>0</v>
      </c>
      <c r="E699" s="290">
        <f t="shared" si="59"/>
        <v>0</v>
      </c>
      <c r="F699" s="290">
        <f t="shared" si="60"/>
        <v>0</v>
      </c>
      <c r="G699" s="344">
        <f t="shared" si="61"/>
        <v>0</v>
      </c>
      <c r="H699" s="288"/>
      <c r="V699" s="307"/>
    </row>
    <row r="700" spans="2:22" ht="51" customHeight="1">
      <c r="B700" s="314">
        <f t="shared" si="57"/>
        <v>2</v>
      </c>
      <c r="C700" s="344">
        <f t="shared" si="56"/>
        <v>1</v>
      </c>
      <c r="D700" s="290">
        <f t="shared" si="58"/>
        <v>0</v>
      </c>
      <c r="E700" s="290">
        <f t="shared" si="59"/>
        <v>0</v>
      </c>
      <c r="F700" s="290">
        <f t="shared" si="60"/>
        <v>0</v>
      </c>
      <c r="G700" s="344">
        <f t="shared" si="61"/>
        <v>0</v>
      </c>
      <c r="H700" s="288"/>
      <c r="V700" s="307"/>
    </row>
    <row r="701" spans="2:22" ht="51" customHeight="1">
      <c r="B701" s="314">
        <f t="shared" si="57"/>
        <v>1</v>
      </c>
      <c r="C701" s="344">
        <f t="shared" si="56"/>
        <v>1</v>
      </c>
      <c r="D701" s="290">
        <f t="shared" si="58"/>
        <v>0</v>
      </c>
      <c r="E701" s="290">
        <f t="shared" si="59"/>
        <v>0</v>
      </c>
      <c r="F701" s="290">
        <f t="shared" si="60"/>
        <v>0</v>
      </c>
      <c r="G701" s="344">
        <f t="shared" si="61"/>
        <v>0</v>
      </c>
      <c r="H701" s="288"/>
      <c r="V701" s="307"/>
    </row>
    <row r="702" spans="2:22" ht="51" customHeight="1">
      <c r="B702" s="314">
        <f t="shared" si="57"/>
        <v>0</v>
      </c>
      <c r="C702" s="344">
        <f t="shared" si="56"/>
        <v>1</v>
      </c>
      <c r="D702" s="290">
        <f t="shared" si="58"/>
        <v>0</v>
      </c>
      <c r="E702" s="290">
        <f t="shared" si="59"/>
        <v>0</v>
      </c>
      <c r="F702" s="290">
        <f t="shared" si="60"/>
        <v>0</v>
      </c>
      <c r="G702" s="344">
        <f t="shared" si="61"/>
        <v>0</v>
      </c>
      <c r="H702" s="288"/>
      <c r="V702" s="307"/>
    </row>
    <row r="703" spans="2:22" ht="51" customHeight="1">
      <c r="B703" s="314"/>
      <c r="C703" s="344"/>
      <c r="D703" s="290"/>
      <c r="E703" s="290"/>
      <c r="F703" s="290"/>
      <c r="G703" s="344"/>
      <c r="H703" s="288"/>
      <c r="V703" s="307"/>
    </row>
    <row r="704" spans="2:22" ht="51" customHeight="1">
      <c r="B704" s="314"/>
      <c r="C704" s="344"/>
      <c r="D704" s="290"/>
      <c r="E704" s="290"/>
      <c r="F704" s="290"/>
      <c r="G704" s="344"/>
      <c r="H704" s="288"/>
      <c r="V704" s="307"/>
    </row>
    <row r="705" spans="2:22" ht="51" customHeight="1">
      <c r="B705" s="314"/>
      <c r="C705" s="344"/>
      <c r="D705" s="290"/>
      <c r="E705" s="290"/>
      <c r="F705" s="290"/>
      <c r="G705" s="344"/>
      <c r="H705" s="288"/>
      <c r="V705" s="307"/>
    </row>
    <row r="706" spans="2:22" ht="51" customHeight="1">
      <c r="B706" s="314"/>
      <c r="C706" s="344"/>
      <c r="D706" s="290"/>
      <c r="E706" s="290"/>
      <c r="F706" s="290"/>
      <c r="G706" s="344"/>
      <c r="H706" s="288"/>
      <c r="V706" s="307"/>
    </row>
    <row r="707" spans="2:22" ht="51" customHeight="1">
      <c r="B707" s="314"/>
      <c r="C707" s="344"/>
      <c r="D707" s="290"/>
      <c r="E707" s="290"/>
      <c r="F707" s="290"/>
      <c r="G707" s="344"/>
      <c r="H707" s="288"/>
      <c r="V707" s="307"/>
    </row>
    <row r="708" spans="2:22" ht="51" customHeight="1">
      <c r="B708" s="314"/>
      <c r="C708" s="344"/>
      <c r="D708" s="290"/>
      <c r="E708" s="290"/>
      <c r="F708" s="290"/>
      <c r="G708" s="344"/>
      <c r="H708" s="288"/>
      <c r="V708" s="307"/>
    </row>
    <row r="709" spans="2:22" ht="51" customHeight="1">
      <c r="B709" s="314"/>
      <c r="C709" s="344"/>
      <c r="D709" s="290"/>
      <c r="E709" s="290"/>
      <c r="F709" s="290"/>
      <c r="G709" s="344"/>
      <c r="H709" s="288"/>
      <c r="V709" s="307"/>
    </row>
    <row r="710" spans="2:22" ht="51" customHeight="1">
      <c r="B710" s="314"/>
      <c r="C710" s="344"/>
      <c r="D710" s="290"/>
      <c r="E710" s="290"/>
      <c r="F710" s="290"/>
      <c r="G710" s="344"/>
      <c r="H710" s="288"/>
      <c r="V710" s="307"/>
    </row>
    <row r="711" spans="2:22" ht="51" customHeight="1">
      <c r="B711" s="314"/>
      <c r="C711" s="344"/>
      <c r="D711" s="290"/>
      <c r="E711" s="290"/>
      <c r="F711" s="290"/>
      <c r="G711" s="344"/>
      <c r="H711" s="288"/>
      <c r="V711" s="307"/>
    </row>
    <row r="712" spans="2:22" ht="51" customHeight="1">
      <c r="B712" s="314"/>
      <c r="C712" s="344"/>
      <c r="D712" s="290"/>
      <c r="E712" s="290"/>
      <c r="F712" s="290"/>
      <c r="G712" s="344"/>
      <c r="H712" s="288"/>
      <c r="V712" s="307"/>
    </row>
    <row r="713" spans="2:22" ht="51" customHeight="1">
      <c r="B713" s="314"/>
      <c r="C713" s="344"/>
      <c r="D713" s="290"/>
      <c r="E713" s="290"/>
      <c r="F713" s="290"/>
      <c r="G713" s="344"/>
      <c r="H713" s="288"/>
      <c r="V713" s="307"/>
    </row>
    <row r="714" spans="2:22" ht="51" customHeight="1">
      <c r="B714" s="314"/>
      <c r="C714" s="344"/>
      <c r="D714" s="290"/>
      <c r="E714" s="290"/>
      <c r="F714" s="290"/>
      <c r="G714" s="344"/>
      <c r="H714" s="288"/>
      <c r="V714" s="307"/>
    </row>
    <row r="715" spans="2:22" ht="51" customHeight="1">
      <c r="B715" s="314"/>
      <c r="C715" s="344"/>
      <c r="D715" s="290"/>
      <c r="E715" s="290"/>
      <c r="F715" s="290"/>
      <c r="G715" s="344"/>
      <c r="H715" s="288"/>
      <c r="V715" s="307"/>
    </row>
    <row r="716" spans="2:22" ht="51" customHeight="1">
      <c r="B716" s="314"/>
      <c r="C716" s="344"/>
      <c r="D716" s="290"/>
      <c r="E716" s="290"/>
      <c r="F716" s="290"/>
      <c r="G716" s="344"/>
      <c r="H716" s="288"/>
      <c r="V716" s="307"/>
    </row>
    <row r="717" spans="2:22" ht="51" customHeight="1">
      <c r="B717" s="314"/>
      <c r="C717" s="344"/>
      <c r="D717" s="290"/>
      <c r="E717" s="290"/>
      <c r="F717" s="290"/>
      <c r="G717" s="344"/>
      <c r="H717" s="288"/>
      <c r="V717" s="307"/>
    </row>
    <row r="718" spans="2:22" ht="51" customHeight="1">
      <c r="B718" s="314"/>
      <c r="C718" s="344"/>
      <c r="D718" s="290"/>
      <c r="E718" s="290"/>
      <c r="F718" s="290"/>
      <c r="G718" s="344"/>
      <c r="H718" s="288"/>
      <c r="V718" s="307"/>
    </row>
    <row r="719" spans="2:22" ht="51" customHeight="1">
      <c r="B719" s="314"/>
      <c r="C719" s="344"/>
      <c r="D719" s="290"/>
      <c r="E719" s="290"/>
      <c r="F719" s="290"/>
      <c r="G719" s="344"/>
      <c r="H719" s="288"/>
      <c r="V719" s="307"/>
    </row>
    <row r="720" spans="2:22" ht="51" customHeight="1">
      <c r="B720" s="314"/>
      <c r="C720" s="344"/>
      <c r="D720" s="290"/>
      <c r="E720" s="290"/>
      <c r="F720" s="290"/>
      <c r="G720" s="344"/>
      <c r="H720" s="288"/>
      <c r="V720" s="307"/>
    </row>
    <row r="721" spans="2:22" ht="51" customHeight="1">
      <c r="B721" s="314"/>
      <c r="C721" s="344"/>
      <c r="D721" s="290"/>
      <c r="E721" s="290"/>
      <c r="F721" s="290"/>
      <c r="G721" s="344"/>
      <c r="H721" s="288"/>
      <c r="V721" s="307"/>
    </row>
    <row r="722" spans="2:22" ht="51" customHeight="1">
      <c r="B722" s="314"/>
      <c r="C722" s="344"/>
      <c r="D722" s="290"/>
      <c r="E722" s="290"/>
      <c r="F722" s="290"/>
      <c r="G722" s="344"/>
      <c r="H722" s="288"/>
      <c r="V722" s="307"/>
    </row>
    <row r="723" spans="2:22" ht="51" customHeight="1">
      <c r="B723" s="314"/>
      <c r="C723" s="344"/>
      <c r="D723" s="290"/>
      <c r="E723" s="290"/>
      <c r="F723" s="290"/>
      <c r="G723" s="344"/>
      <c r="H723" s="288"/>
      <c r="V723" s="307"/>
    </row>
    <row r="724" spans="2:22" ht="51" customHeight="1">
      <c r="B724" s="314"/>
      <c r="C724" s="344"/>
      <c r="D724" s="290"/>
      <c r="E724" s="290"/>
      <c r="F724" s="290"/>
      <c r="G724" s="344"/>
      <c r="H724" s="288"/>
      <c r="V724" s="307"/>
    </row>
    <row r="725" spans="2:22" ht="51" customHeight="1">
      <c r="B725" s="314"/>
      <c r="C725" s="344"/>
      <c r="D725" s="290"/>
      <c r="E725" s="290"/>
      <c r="F725" s="290"/>
      <c r="G725" s="344"/>
      <c r="H725" s="288"/>
      <c r="V725" s="307"/>
    </row>
    <row r="726" spans="2:22" ht="51" customHeight="1">
      <c r="B726" s="314"/>
      <c r="C726" s="344"/>
      <c r="D726" s="290"/>
      <c r="E726" s="290"/>
      <c r="F726" s="290"/>
      <c r="G726" s="344"/>
      <c r="H726" s="288"/>
      <c r="V726" s="307"/>
    </row>
    <row r="727" spans="2:22" ht="51" customHeight="1">
      <c r="B727" s="314"/>
      <c r="C727" s="344"/>
      <c r="D727" s="290"/>
      <c r="E727" s="290"/>
      <c r="F727" s="290"/>
      <c r="G727" s="344"/>
      <c r="H727" s="288"/>
      <c r="V727" s="307"/>
    </row>
    <row r="728" spans="2:22" ht="51" customHeight="1">
      <c r="B728" s="314"/>
      <c r="C728" s="344"/>
      <c r="D728" s="290"/>
      <c r="E728" s="290"/>
      <c r="F728" s="290"/>
      <c r="G728" s="344"/>
      <c r="H728" s="288"/>
      <c r="V728" s="307"/>
    </row>
    <row r="729" spans="2:22" ht="51" customHeight="1">
      <c r="B729" s="314"/>
      <c r="C729" s="344"/>
      <c r="D729" s="290"/>
      <c r="E729" s="290"/>
      <c r="F729" s="290"/>
      <c r="G729" s="344"/>
      <c r="H729" s="288"/>
      <c r="V729" s="307"/>
    </row>
    <row r="730" spans="2:22" ht="51" customHeight="1">
      <c r="B730" s="314"/>
      <c r="C730" s="344"/>
      <c r="D730" s="290"/>
      <c r="E730" s="290"/>
      <c r="F730" s="290"/>
      <c r="G730" s="344"/>
      <c r="H730" s="288"/>
      <c r="V730" s="307"/>
    </row>
    <row r="731" spans="2:22" ht="51" customHeight="1">
      <c r="B731" s="314"/>
      <c r="C731" s="344"/>
      <c r="D731" s="290"/>
      <c r="E731" s="290"/>
      <c r="F731" s="290"/>
      <c r="G731" s="344"/>
      <c r="H731" s="288"/>
      <c r="V731" s="307"/>
    </row>
    <row r="732" spans="2:22" ht="51" customHeight="1">
      <c r="B732" s="314"/>
      <c r="C732" s="344"/>
      <c r="D732" s="290"/>
      <c r="E732" s="290"/>
      <c r="F732" s="290"/>
      <c r="G732" s="344"/>
      <c r="H732" s="288"/>
      <c r="V732" s="307"/>
    </row>
    <row r="733" spans="2:22" ht="51" customHeight="1">
      <c r="B733" s="314"/>
      <c r="C733" s="344"/>
      <c r="D733" s="290"/>
      <c r="E733" s="290"/>
      <c r="F733" s="290"/>
      <c r="G733" s="344"/>
      <c r="H733" s="288"/>
      <c r="V733" s="307"/>
    </row>
    <row r="734" spans="2:22" ht="51" customHeight="1">
      <c r="B734" s="314"/>
      <c r="C734" s="344"/>
      <c r="D734" s="290"/>
      <c r="E734" s="290"/>
      <c r="F734" s="290"/>
      <c r="G734" s="344"/>
      <c r="H734" s="288"/>
      <c r="V734" s="307"/>
    </row>
    <row r="735" spans="2:22" ht="51" customHeight="1">
      <c r="B735" s="314"/>
      <c r="C735" s="344"/>
      <c r="D735" s="290"/>
      <c r="E735" s="290"/>
      <c r="F735" s="290"/>
      <c r="G735" s="344"/>
      <c r="H735" s="288"/>
      <c r="V735" s="307"/>
    </row>
    <row r="736" spans="2:22" ht="51" customHeight="1">
      <c r="B736" s="314"/>
      <c r="C736" s="344"/>
      <c r="D736" s="290"/>
      <c r="E736" s="290"/>
      <c r="F736" s="290"/>
      <c r="G736" s="344"/>
      <c r="H736" s="288"/>
      <c r="V736" s="307"/>
    </row>
    <row r="737" spans="2:22" ht="51" customHeight="1">
      <c r="B737" s="314"/>
      <c r="C737" s="344"/>
      <c r="D737" s="290"/>
      <c r="E737" s="290"/>
      <c r="F737" s="290"/>
      <c r="G737" s="344"/>
      <c r="H737" s="288"/>
      <c r="V737" s="307"/>
    </row>
    <row r="738" spans="2:22" ht="51" customHeight="1">
      <c r="B738" s="314"/>
      <c r="C738" s="344"/>
      <c r="D738" s="290"/>
      <c r="E738" s="290"/>
      <c r="F738" s="290"/>
      <c r="G738" s="344"/>
      <c r="H738" s="288"/>
      <c r="V738" s="307"/>
    </row>
    <row r="739" spans="2:22" ht="51" customHeight="1">
      <c r="B739" s="314"/>
      <c r="C739" s="344"/>
      <c r="D739" s="290"/>
      <c r="E739" s="290"/>
      <c r="F739" s="290"/>
      <c r="G739" s="344"/>
      <c r="H739" s="288"/>
      <c r="V739" s="307"/>
    </row>
    <row r="740" spans="2:22" ht="51" customHeight="1">
      <c r="B740" s="314"/>
      <c r="C740" s="344"/>
      <c r="D740" s="290"/>
      <c r="E740" s="290"/>
      <c r="F740" s="290"/>
      <c r="G740" s="344"/>
      <c r="H740" s="288"/>
      <c r="V740" s="307"/>
    </row>
    <row r="741" spans="2:22" ht="51" customHeight="1">
      <c r="B741" s="314"/>
      <c r="C741" s="344"/>
      <c r="D741" s="290"/>
      <c r="E741" s="290"/>
      <c r="F741" s="290"/>
      <c r="G741" s="344"/>
      <c r="H741" s="288"/>
      <c r="V741" s="307"/>
    </row>
    <row r="742" spans="2:22" ht="51" customHeight="1">
      <c r="B742" s="314"/>
      <c r="C742" s="344"/>
      <c r="D742" s="290"/>
      <c r="E742" s="290"/>
      <c r="F742" s="290"/>
      <c r="G742" s="344"/>
      <c r="H742" s="288"/>
      <c r="V742" s="307"/>
    </row>
    <row r="743" spans="2:22" ht="51" customHeight="1">
      <c r="B743" s="314"/>
      <c r="C743" s="344"/>
      <c r="D743" s="290"/>
      <c r="E743" s="290"/>
      <c r="F743" s="290"/>
      <c r="G743" s="344"/>
      <c r="H743" s="288"/>
      <c r="V743" s="307"/>
    </row>
    <row r="744" spans="2:22" ht="51" customHeight="1">
      <c r="B744" s="314"/>
      <c r="C744" s="344"/>
      <c r="D744" s="290"/>
      <c r="E744" s="290"/>
      <c r="F744" s="290"/>
      <c r="G744" s="344"/>
      <c r="H744" s="288"/>
      <c r="V744" s="307"/>
    </row>
    <row r="745" spans="2:22" ht="51" customHeight="1">
      <c r="B745" s="314"/>
      <c r="C745" s="344"/>
      <c r="D745" s="290"/>
      <c r="E745" s="290"/>
      <c r="F745" s="290"/>
      <c r="G745" s="344"/>
      <c r="H745" s="288"/>
      <c r="V745" s="307"/>
    </row>
    <row r="746" spans="2:22" ht="51" customHeight="1">
      <c r="B746" s="314"/>
      <c r="C746" s="344"/>
      <c r="D746" s="290"/>
      <c r="E746" s="290"/>
      <c r="F746" s="290"/>
      <c r="G746" s="344"/>
      <c r="H746" s="288"/>
      <c r="V746" s="307"/>
    </row>
    <row r="747" spans="2:22" ht="51" customHeight="1">
      <c r="B747" s="314"/>
      <c r="C747" s="344"/>
      <c r="D747" s="290"/>
      <c r="E747" s="290"/>
      <c r="F747" s="290"/>
      <c r="G747" s="344"/>
      <c r="H747" s="288"/>
      <c r="V747" s="307"/>
    </row>
    <row r="748" spans="2:22" ht="51" customHeight="1">
      <c r="B748" s="314"/>
      <c r="C748" s="344"/>
      <c r="D748" s="290"/>
      <c r="E748" s="290"/>
      <c r="F748" s="290"/>
      <c r="G748" s="344"/>
      <c r="H748" s="288"/>
      <c r="V748" s="307"/>
    </row>
    <row r="749" spans="2:22" ht="51" customHeight="1">
      <c r="B749" s="314"/>
      <c r="C749" s="344"/>
      <c r="D749" s="290"/>
      <c r="E749" s="290"/>
      <c r="F749" s="290"/>
      <c r="G749" s="344"/>
      <c r="H749" s="288"/>
      <c r="V749" s="307"/>
    </row>
    <row r="750" spans="2:22" ht="51" customHeight="1">
      <c r="B750" s="314"/>
      <c r="C750" s="344"/>
      <c r="D750" s="290"/>
      <c r="E750" s="290"/>
      <c r="F750" s="290"/>
      <c r="G750" s="344"/>
      <c r="H750" s="288"/>
      <c r="V750" s="307"/>
    </row>
    <row r="751" spans="2:22" ht="51" customHeight="1">
      <c r="B751" s="314"/>
      <c r="C751" s="344"/>
      <c r="D751" s="290"/>
      <c r="E751" s="290"/>
      <c r="F751" s="290"/>
      <c r="G751" s="344"/>
      <c r="H751" s="288"/>
      <c r="V751" s="307"/>
    </row>
    <row r="752" spans="2:22" ht="51" customHeight="1">
      <c r="B752" s="314"/>
      <c r="C752" s="344"/>
      <c r="D752" s="290"/>
      <c r="E752" s="290"/>
      <c r="F752" s="290"/>
      <c r="G752" s="344"/>
      <c r="H752" s="288"/>
      <c r="V752" s="307"/>
    </row>
    <row r="753" spans="2:22" ht="51" customHeight="1">
      <c r="B753" s="314"/>
      <c r="C753" s="344"/>
      <c r="D753" s="290"/>
      <c r="E753" s="290"/>
      <c r="F753" s="290"/>
      <c r="G753" s="344"/>
      <c r="H753" s="288"/>
      <c r="V753" s="307"/>
    </row>
    <row r="754" spans="2:22" ht="51" customHeight="1">
      <c r="B754" s="314"/>
      <c r="C754" s="344"/>
      <c r="D754" s="290"/>
      <c r="E754" s="290"/>
      <c r="F754" s="290"/>
      <c r="G754" s="344"/>
      <c r="H754" s="288"/>
      <c r="V754" s="307"/>
    </row>
    <row r="755" spans="2:22" ht="51" customHeight="1">
      <c r="B755" s="314"/>
      <c r="C755" s="344"/>
      <c r="D755" s="290"/>
      <c r="E755" s="290"/>
      <c r="F755" s="290"/>
      <c r="G755" s="344"/>
      <c r="H755" s="288"/>
      <c r="V755" s="307"/>
    </row>
    <row r="756" spans="2:22" ht="51" customHeight="1">
      <c r="B756" s="314"/>
      <c r="C756" s="344"/>
      <c r="D756" s="290"/>
      <c r="E756" s="290"/>
      <c r="F756" s="290"/>
      <c r="G756" s="344"/>
      <c r="H756" s="288"/>
      <c r="V756" s="307"/>
    </row>
    <row r="757" spans="2:22" ht="51" customHeight="1">
      <c r="B757" s="314"/>
      <c r="C757" s="344"/>
      <c r="D757" s="290"/>
      <c r="E757" s="290"/>
      <c r="F757" s="290"/>
      <c r="G757" s="344"/>
      <c r="H757" s="288"/>
      <c r="V757" s="307"/>
    </row>
    <row r="758" spans="2:22" ht="51" customHeight="1">
      <c r="B758" s="314"/>
      <c r="C758" s="344"/>
      <c r="D758" s="290"/>
      <c r="E758" s="290"/>
      <c r="F758" s="290"/>
      <c r="G758" s="344"/>
      <c r="H758" s="288"/>
      <c r="V758" s="307"/>
    </row>
    <row r="759" spans="2:22" ht="51" customHeight="1">
      <c r="B759" s="314"/>
      <c r="C759" s="344"/>
      <c r="D759" s="290"/>
      <c r="E759" s="290"/>
      <c r="F759" s="290"/>
      <c r="G759" s="344"/>
      <c r="H759" s="288"/>
      <c r="V759" s="307"/>
    </row>
    <row r="760" spans="2:22" ht="51" customHeight="1">
      <c r="B760" s="314"/>
      <c r="C760" s="344"/>
      <c r="D760" s="290"/>
      <c r="E760" s="290"/>
      <c r="F760" s="290"/>
      <c r="G760" s="344"/>
      <c r="H760" s="288"/>
      <c r="V760" s="307"/>
    </row>
    <row r="761" spans="2:22" ht="51" customHeight="1">
      <c r="B761" s="314"/>
      <c r="C761" s="344"/>
      <c r="D761" s="290"/>
      <c r="E761" s="290"/>
      <c r="F761" s="290"/>
      <c r="G761" s="344"/>
      <c r="H761" s="288"/>
      <c r="V761" s="307"/>
    </row>
    <row r="762" spans="2:22" ht="51" customHeight="1">
      <c r="B762" s="314"/>
      <c r="C762" s="344"/>
      <c r="D762" s="290"/>
      <c r="E762" s="290"/>
      <c r="F762" s="290"/>
      <c r="G762" s="344"/>
      <c r="H762" s="288"/>
      <c r="V762" s="307"/>
    </row>
    <row r="763" spans="2:22" ht="51" customHeight="1">
      <c r="B763" s="314"/>
      <c r="C763" s="344">
        <f>SUM(C463:C762)</f>
        <v>244.10184968352024</v>
      </c>
      <c r="D763" s="290"/>
      <c r="E763" s="290"/>
      <c r="F763" s="290"/>
      <c r="G763" s="344"/>
      <c r="H763" s="288"/>
      <c r="V763" s="307"/>
    </row>
    <row r="764" spans="2:22" ht="51" customHeight="1">
      <c r="V764" s="307"/>
    </row>
    <row r="765" spans="2:22" ht="51" customHeight="1">
      <c r="V765" s="307"/>
    </row>
    <row r="766" spans="2:22" ht="51" customHeight="1">
      <c r="V766" s="307"/>
    </row>
    <row r="767" spans="2:22" ht="51" customHeight="1">
      <c r="V767" s="307"/>
    </row>
    <row r="768" spans="2:22" ht="51" customHeight="1">
      <c r="V768" s="307"/>
    </row>
    <row r="769" spans="22:22" ht="51" customHeight="1">
      <c r="V769" s="307"/>
    </row>
    <row r="770" spans="22:22" ht="51" customHeight="1">
      <c r="V770" s="307"/>
    </row>
    <row r="771" spans="22:22" ht="51" customHeight="1">
      <c r="V771" s="307"/>
    </row>
    <row r="772" spans="22:22" ht="51" customHeight="1">
      <c r="V772" s="307"/>
    </row>
    <row r="773" spans="22:22" ht="51" customHeight="1">
      <c r="V773" s="307"/>
    </row>
    <row r="774" spans="22:22" ht="51" customHeight="1">
      <c r="V774" s="307"/>
    </row>
    <row r="775" spans="22:22" ht="51" customHeight="1">
      <c r="V775" s="307"/>
    </row>
    <row r="776" spans="22:22" ht="51" customHeight="1">
      <c r="V776" s="307"/>
    </row>
    <row r="777" spans="22:22" ht="51" customHeight="1">
      <c r="V777" s="307"/>
    </row>
    <row r="778" spans="22:22" ht="51" customHeight="1">
      <c r="V778" s="307"/>
    </row>
    <row r="779" spans="22:22" ht="51" customHeight="1">
      <c r="V779" s="307"/>
    </row>
    <row r="780" spans="22:22" ht="51" customHeight="1">
      <c r="V780" s="307"/>
    </row>
    <row r="781" spans="22:22" ht="51" customHeight="1">
      <c r="V781" s="307"/>
    </row>
    <row r="782" spans="22:22" ht="51" customHeight="1">
      <c r="V782" s="307"/>
    </row>
    <row r="783" spans="22:22" ht="51" customHeight="1">
      <c r="V783" s="307"/>
    </row>
    <row r="784" spans="22:22" ht="51" customHeight="1">
      <c r="V784" s="307"/>
    </row>
    <row r="785" spans="22:22" ht="51" customHeight="1">
      <c r="V785" s="307"/>
    </row>
    <row r="786" spans="22:22" ht="51" customHeight="1">
      <c r="V786" s="307"/>
    </row>
    <row r="787" spans="22:22" ht="51" customHeight="1">
      <c r="V787" s="307"/>
    </row>
    <row r="788" spans="22:22" ht="51" customHeight="1">
      <c r="V788" s="307"/>
    </row>
    <row r="789" spans="22:22" ht="51" customHeight="1">
      <c r="V789" s="307"/>
    </row>
    <row r="790" spans="22:22" ht="51" customHeight="1">
      <c r="V790" s="307"/>
    </row>
    <row r="791" spans="22:22" ht="51" customHeight="1">
      <c r="V791" s="307"/>
    </row>
    <row r="792" spans="22:22" ht="51" customHeight="1">
      <c r="V792" s="307"/>
    </row>
    <row r="793" spans="22:22" ht="51" customHeight="1">
      <c r="V793" s="307"/>
    </row>
    <row r="794" spans="22:22" ht="51" customHeight="1">
      <c r="V794" s="307"/>
    </row>
    <row r="795" spans="22:22" ht="51" customHeight="1">
      <c r="V795" s="307"/>
    </row>
    <row r="796" spans="22:22" ht="51" customHeight="1">
      <c r="V796" s="307"/>
    </row>
    <row r="797" spans="22:22" ht="51" customHeight="1">
      <c r="V797" s="307"/>
    </row>
    <row r="798" spans="22:22" ht="51" customHeight="1">
      <c r="V798" s="307"/>
    </row>
    <row r="799" spans="22:22" ht="51" customHeight="1">
      <c r="V799" s="307"/>
    </row>
    <row r="800" spans="22:22" ht="51" customHeight="1">
      <c r="V800" s="307"/>
    </row>
    <row r="801" spans="22:22" ht="51" customHeight="1">
      <c r="V801" s="307"/>
    </row>
    <row r="802" spans="22:22" ht="51" customHeight="1">
      <c r="V802" s="307"/>
    </row>
    <row r="803" spans="22:22" ht="51" customHeight="1">
      <c r="V803" s="307"/>
    </row>
    <row r="804" spans="22:22" ht="51" customHeight="1">
      <c r="V804" s="307"/>
    </row>
    <row r="805" spans="22:22" ht="51" customHeight="1">
      <c r="V805" s="307"/>
    </row>
    <row r="806" spans="22:22" ht="51" customHeight="1">
      <c r="V806" s="307"/>
    </row>
    <row r="807" spans="22:22" ht="51" customHeight="1">
      <c r="V807" s="307"/>
    </row>
    <row r="808" spans="22:22" ht="51" customHeight="1">
      <c r="V808" s="307"/>
    </row>
    <row r="809" spans="22:22" ht="51" customHeight="1">
      <c r="V809" s="307"/>
    </row>
    <row r="810" spans="22:22" ht="51" customHeight="1">
      <c r="V810" s="307"/>
    </row>
    <row r="811" spans="22:22" ht="51" customHeight="1">
      <c r="V811" s="307"/>
    </row>
    <row r="812" spans="22:22" ht="51" customHeight="1">
      <c r="V812" s="307"/>
    </row>
    <row r="813" spans="22:22" ht="51" customHeight="1">
      <c r="V813" s="307"/>
    </row>
    <row r="814" spans="22:22" ht="51" customHeight="1">
      <c r="V814" s="307"/>
    </row>
    <row r="815" spans="22:22" ht="51" customHeight="1">
      <c r="V815" s="307"/>
    </row>
    <row r="816" spans="22:22" ht="51" customHeight="1">
      <c r="V816" s="307"/>
    </row>
    <row r="817" spans="22:22" ht="51" customHeight="1">
      <c r="V817" s="307"/>
    </row>
    <row r="818" spans="22:22" ht="51" customHeight="1">
      <c r="V818" s="307"/>
    </row>
    <row r="819" spans="22:22" ht="51" customHeight="1">
      <c r="V819" s="307"/>
    </row>
    <row r="820" spans="22:22" ht="51" customHeight="1">
      <c r="V820" s="307"/>
    </row>
    <row r="821" spans="22:22" ht="51" customHeight="1">
      <c r="V821" s="307"/>
    </row>
    <row r="822" spans="22:22" ht="51" customHeight="1">
      <c r="V822" s="307"/>
    </row>
    <row r="823" spans="22:22" ht="51" customHeight="1">
      <c r="V823" s="307"/>
    </row>
    <row r="824" spans="22:22" ht="51" customHeight="1">
      <c r="V824" s="307"/>
    </row>
    <row r="825" spans="22:22" ht="51" customHeight="1">
      <c r="V825" s="307"/>
    </row>
    <row r="826" spans="22:22" ht="51" customHeight="1">
      <c r="V826" s="307"/>
    </row>
    <row r="827" spans="22:22" ht="51" customHeight="1">
      <c r="V827" s="307"/>
    </row>
    <row r="828" spans="22:22" ht="51" customHeight="1">
      <c r="V828" s="307"/>
    </row>
    <row r="829" spans="22:22" ht="51" customHeight="1">
      <c r="V829" s="307"/>
    </row>
    <row r="830" spans="22:22" ht="51" customHeight="1">
      <c r="V830" s="307"/>
    </row>
    <row r="831" spans="22:22" ht="51" customHeight="1">
      <c r="V831" s="307"/>
    </row>
    <row r="832" spans="22:22" ht="51" customHeight="1">
      <c r="V832" s="307"/>
    </row>
    <row r="833" spans="22:22" ht="51" customHeight="1">
      <c r="V833" s="307"/>
    </row>
    <row r="834" spans="22:22" ht="51" customHeight="1">
      <c r="V834" s="307"/>
    </row>
    <row r="835" spans="22:22" ht="51" customHeight="1">
      <c r="V835" s="307"/>
    </row>
    <row r="836" spans="22:22" ht="51" customHeight="1">
      <c r="V836" s="307"/>
    </row>
    <row r="837" spans="22:22" ht="51" customHeight="1">
      <c r="V837" s="307"/>
    </row>
    <row r="838" spans="22:22" ht="51" customHeight="1">
      <c r="V838" s="307"/>
    </row>
    <row r="839" spans="22:22" ht="51" customHeight="1">
      <c r="V839" s="307"/>
    </row>
    <row r="840" spans="22:22" ht="51" customHeight="1">
      <c r="V840" s="307"/>
    </row>
    <row r="841" spans="22:22" ht="51" customHeight="1">
      <c r="V841" s="307"/>
    </row>
    <row r="842" spans="22:22" ht="51" customHeight="1">
      <c r="V842" s="307"/>
    </row>
    <row r="843" spans="22:22" ht="51" customHeight="1">
      <c r="V843" s="307"/>
    </row>
    <row r="844" spans="22:22" ht="51" customHeight="1">
      <c r="V844" s="307"/>
    </row>
    <row r="845" spans="22:22" ht="51" customHeight="1">
      <c r="V845" s="307"/>
    </row>
    <row r="846" spans="22:22" ht="51" customHeight="1">
      <c r="V846" s="307"/>
    </row>
    <row r="847" spans="22:22" ht="51" customHeight="1">
      <c r="V847" s="307"/>
    </row>
    <row r="848" spans="22:22" ht="51" customHeight="1">
      <c r="V848" s="307"/>
    </row>
    <row r="849" spans="22:22" ht="51" customHeight="1">
      <c r="V849" s="307"/>
    </row>
    <row r="850" spans="22:22" ht="51" customHeight="1">
      <c r="V850" s="307"/>
    </row>
    <row r="851" spans="22:22" ht="51" customHeight="1">
      <c r="V851" s="307"/>
    </row>
    <row r="852" spans="22:22" ht="51" customHeight="1">
      <c r="V852" s="307"/>
    </row>
    <row r="853" spans="22:22" ht="51" customHeight="1">
      <c r="V853" s="307"/>
    </row>
    <row r="854" spans="22:22" ht="51" customHeight="1">
      <c r="V854" s="307"/>
    </row>
    <row r="855" spans="22:22" ht="51" customHeight="1">
      <c r="V855" s="307"/>
    </row>
    <row r="856" spans="22:22" ht="51" customHeight="1">
      <c r="V856" s="307"/>
    </row>
    <row r="857" spans="22:22" ht="51" customHeight="1">
      <c r="V857" s="307"/>
    </row>
    <row r="858" spans="22:22" ht="51" customHeight="1">
      <c r="V858" s="307"/>
    </row>
    <row r="859" spans="22:22" ht="51" customHeight="1">
      <c r="V859" s="307"/>
    </row>
    <row r="860" spans="22:22" ht="51" customHeight="1">
      <c r="V860" s="307"/>
    </row>
    <row r="861" spans="22:22" ht="51" customHeight="1">
      <c r="V861" s="307"/>
    </row>
    <row r="862" spans="22:22" ht="51" customHeight="1">
      <c r="V862" s="307"/>
    </row>
    <row r="863" spans="22:22" ht="51" customHeight="1">
      <c r="V863" s="307"/>
    </row>
    <row r="864" spans="22:22" ht="51" customHeight="1">
      <c r="V864" s="307"/>
    </row>
    <row r="865" spans="22:22" ht="51" customHeight="1">
      <c r="V865" s="307"/>
    </row>
    <row r="866" spans="22:22" ht="51" customHeight="1">
      <c r="V866" s="307"/>
    </row>
    <row r="867" spans="22:22" ht="51" customHeight="1">
      <c r="V867" s="307"/>
    </row>
    <row r="868" spans="22:22" ht="51" customHeight="1">
      <c r="V868" s="307"/>
    </row>
    <row r="869" spans="22:22" ht="51" customHeight="1">
      <c r="V869" s="307"/>
    </row>
    <row r="870" spans="22:22" ht="51" customHeight="1">
      <c r="V870" s="307"/>
    </row>
    <row r="871" spans="22:22" ht="51" customHeight="1">
      <c r="V871" s="307"/>
    </row>
    <row r="872" spans="22:22" ht="51" customHeight="1">
      <c r="V872" s="307"/>
    </row>
    <row r="873" spans="22:22" ht="51" customHeight="1">
      <c r="V873" s="307"/>
    </row>
    <row r="874" spans="22:22" ht="51" customHeight="1">
      <c r="V874" s="307"/>
    </row>
    <row r="875" spans="22:22" ht="51" customHeight="1">
      <c r="V875" s="307"/>
    </row>
    <row r="876" spans="22:22" ht="51" customHeight="1">
      <c r="V876" s="307"/>
    </row>
    <row r="877" spans="22:22" ht="51" customHeight="1">
      <c r="V877" s="307"/>
    </row>
    <row r="878" spans="22:22" ht="51" customHeight="1">
      <c r="V878" s="307"/>
    </row>
    <row r="879" spans="22:22" ht="51" customHeight="1">
      <c r="V879" s="307"/>
    </row>
    <row r="880" spans="22:22" ht="51" customHeight="1">
      <c r="V880" s="307"/>
    </row>
    <row r="881" spans="22:22" ht="51" customHeight="1">
      <c r="V881" s="307"/>
    </row>
    <row r="882" spans="22:22" ht="51" customHeight="1">
      <c r="V882" s="307"/>
    </row>
    <row r="883" spans="22:22" ht="51" customHeight="1">
      <c r="V883" s="307"/>
    </row>
    <row r="884" spans="22:22" ht="51" customHeight="1">
      <c r="V884" s="307"/>
    </row>
    <row r="885" spans="22:22" ht="51" customHeight="1">
      <c r="V885" s="307"/>
    </row>
    <row r="886" spans="22:22" ht="51" customHeight="1">
      <c r="V886" s="307"/>
    </row>
    <row r="887" spans="22:22" ht="51" customHeight="1">
      <c r="V887" s="307"/>
    </row>
    <row r="888" spans="22:22" ht="51" customHeight="1">
      <c r="V888" s="307"/>
    </row>
    <row r="889" spans="22:22" ht="51" customHeight="1">
      <c r="V889" s="307"/>
    </row>
    <row r="890" spans="22:22" ht="51" customHeight="1">
      <c r="V890" s="307"/>
    </row>
    <row r="891" spans="22:22" ht="51" customHeight="1">
      <c r="V891" s="307"/>
    </row>
    <row r="892" spans="22:22" ht="51" customHeight="1">
      <c r="V892" s="307"/>
    </row>
    <row r="893" spans="22:22" ht="51" customHeight="1">
      <c r="V893" s="307"/>
    </row>
    <row r="894" spans="22:22" ht="51" customHeight="1">
      <c r="V894" s="307"/>
    </row>
    <row r="895" spans="22:22" ht="51" customHeight="1">
      <c r="V895" s="307"/>
    </row>
    <row r="896" spans="22:22" ht="51" customHeight="1">
      <c r="V896" s="307"/>
    </row>
    <row r="897" spans="22:22" ht="51" customHeight="1">
      <c r="V897" s="307"/>
    </row>
    <row r="898" spans="22:22" ht="51" customHeight="1">
      <c r="V898" s="307"/>
    </row>
    <row r="899" spans="22:22" ht="51" customHeight="1">
      <c r="V899" s="307"/>
    </row>
    <row r="900" spans="22:22" ht="51" customHeight="1">
      <c r="V900" s="307"/>
    </row>
    <row r="901" spans="22:22" ht="51" customHeight="1">
      <c r="V901" s="307"/>
    </row>
    <row r="902" spans="22:22" ht="51" customHeight="1">
      <c r="V902" s="307"/>
    </row>
    <row r="903" spans="22:22" ht="51" customHeight="1">
      <c r="V903" s="307"/>
    </row>
    <row r="904" spans="22:22" ht="51" customHeight="1">
      <c r="V904" s="307"/>
    </row>
    <row r="905" spans="22:22" ht="51" customHeight="1">
      <c r="V905" s="307"/>
    </row>
    <row r="906" spans="22:22" ht="51" customHeight="1">
      <c r="V906" s="307"/>
    </row>
    <row r="907" spans="22:22" ht="51" customHeight="1">
      <c r="V907" s="307"/>
    </row>
    <row r="908" spans="22:22" ht="51" customHeight="1">
      <c r="V908" s="307"/>
    </row>
    <row r="909" spans="22:22" ht="51" customHeight="1">
      <c r="V909" s="307"/>
    </row>
    <row r="910" spans="22:22" ht="51" customHeight="1">
      <c r="V910" s="307"/>
    </row>
    <row r="911" spans="22:22" ht="51" customHeight="1">
      <c r="V911" s="307"/>
    </row>
    <row r="912" spans="22:22" ht="51" customHeight="1">
      <c r="V912" s="307"/>
    </row>
    <row r="913" spans="22:22" ht="51" customHeight="1">
      <c r="V913" s="307"/>
    </row>
    <row r="914" spans="22:22" ht="51" customHeight="1">
      <c r="V914" s="307"/>
    </row>
    <row r="915" spans="22:22" ht="51" customHeight="1">
      <c r="V915" s="307"/>
    </row>
    <row r="916" spans="22:22" ht="51" customHeight="1">
      <c r="V916" s="307"/>
    </row>
    <row r="917" spans="22:22" ht="51" customHeight="1">
      <c r="V917" s="307"/>
    </row>
    <row r="918" spans="22:22" ht="51" customHeight="1">
      <c r="V918" s="307"/>
    </row>
    <row r="919" spans="22:22" ht="51" customHeight="1">
      <c r="V919" s="307"/>
    </row>
    <row r="920" spans="22:22" ht="51" customHeight="1">
      <c r="V920" s="307"/>
    </row>
    <row r="921" spans="22:22" ht="51" customHeight="1">
      <c r="V921" s="307"/>
    </row>
    <row r="922" spans="22:22" ht="51" customHeight="1">
      <c r="V922" s="307"/>
    </row>
    <row r="923" spans="22:22" ht="51" customHeight="1">
      <c r="V923" s="307"/>
    </row>
    <row r="924" spans="22:22" ht="51" customHeight="1">
      <c r="V924" s="307"/>
    </row>
    <row r="925" spans="22:22" ht="51" customHeight="1">
      <c r="V925" s="307"/>
    </row>
    <row r="926" spans="22:22" ht="51" customHeight="1">
      <c r="V926" s="307"/>
    </row>
    <row r="927" spans="22:22" ht="51" customHeight="1">
      <c r="V927" s="307"/>
    </row>
    <row r="928" spans="22:22" ht="51" customHeight="1">
      <c r="V928" s="307"/>
    </row>
    <row r="929" spans="22:22" ht="51" customHeight="1">
      <c r="V929" s="307"/>
    </row>
    <row r="930" spans="22:22" ht="51" customHeight="1">
      <c r="V930" s="307"/>
    </row>
    <row r="931" spans="22:22" ht="51" customHeight="1">
      <c r="V931" s="307"/>
    </row>
    <row r="932" spans="22:22" ht="51" customHeight="1">
      <c r="V932" s="307"/>
    </row>
    <row r="933" spans="22:22" ht="51" customHeight="1">
      <c r="V933" s="307"/>
    </row>
    <row r="934" spans="22:22" ht="51" customHeight="1">
      <c r="V934" s="307"/>
    </row>
    <row r="935" spans="22:22" ht="51" customHeight="1">
      <c r="V935" s="307"/>
    </row>
    <row r="936" spans="22:22" ht="51" customHeight="1">
      <c r="V936" s="307"/>
    </row>
    <row r="937" spans="22:22" ht="51" customHeight="1">
      <c r="V937" s="307"/>
    </row>
    <row r="938" spans="22:22" ht="51" customHeight="1">
      <c r="V938" s="307"/>
    </row>
    <row r="939" spans="22:22" ht="51" customHeight="1">
      <c r="V939" s="307"/>
    </row>
    <row r="940" spans="22:22" ht="51" customHeight="1">
      <c r="V940" s="307"/>
    </row>
    <row r="941" spans="22:22" ht="51" customHeight="1">
      <c r="V941" s="307"/>
    </row>
    <row r="942" spans="22:22" ht="51" customHeight="1">
      <c r="V942" s="307"/>
    </row>
    <row r="943" spans="22:22" ht="51" customHeight="1">
      <c r="V943" s="307"/>
    </row>
    <row r="944" spans="22:22" ht="51" customHeight="1">
      <c r="V944" s="307"/>
    </row>
    <row r="945" spans="22:22" ht="51" customHeight="1">
      <c r="V945" s="307"/>
    </row>
    <row r="946" spans="22:22" ht="51" customHeight="1">
      <c r="V946" s="307"/>
    </row>
    <row r="947" spans="22:22" ht="51" customHeight="1">
      <c r="V947" s="307"/>
    </row>
    <row r="948" spans="22:22" ht="51" customHeight="1">
      <c r="V948" s="307"/>
    </row>
    <row r="949" spans="22:22" ht="51" customHeight="1">
      <c r="V949" s="307"/>
    </row>
    <row r="950" spans="22:22" ht="51" customHeight="1">
      <c r="V950" s="307"/>
    </row>
    <row r="951" spans="22:22" ht="51" customHeight="1">
      <c r="V951" s="307"/>
    </row>
    <row r="952" spans="22:22" ht="51" customHeight="1">
      <c r="V952" s="307"/>
    </row>
    <row r="953" spans="22:22" ht="51" customHeight="1">
      <c r="V953" s="307"/>
    </row>
    <row r="954" spans="22:22" ht="51" customHeight="1">
      <c r="V954" s="307"/>
    </row>
    <row r="955" spans="22:22" ht="51" customHeight="1">
      <c r="V955" s="307"/>
    </row>
    <row r="956" spans="22:22" ht="51" customHeight="1">
      <c r="V956" s="307"/>
    </row>
    <row r="957" spans="22:22" ht="51" customHeight="1">
      <c r="V957" s="307"/>
    </row>
    <row r="958" spans="22:22" ht="51" customHeight="1">
      <c r="V958" s="307"/>
    </row>
    <row r="959" spans="22:22" ht="51" customHeight="1">
      <c r="V959" s="307"/>
    </row>
    <row r="960" spans="22:22" ht="51" customHeight="1">
      <c r="V960" s="307"/>
    </row>
    <row r="961" spans="15:22" ht="51" customHeight="1">
      <c r="V961" s="307"/>
    </row>
    <row r="962" spans="15:22" ht="51" customHeight="1">
      <c r="O962" s="311"/>
      <c r="P962" s="312"/>
      <c r="Q962" s="312"/>
      <c r="R962" s="312"/>
      <c r="S962" s="312"/>
      <c r="T962" s="313"/>
      <c r="V962" s="307"/>
    </row>
    <row r="963" spans="15:22" ht="51" customHeight="1">
      <c r="O963" s="311"/>
      <c r="P963" s="312"/>
      <c r="Q963" s="312"/>
      <c r="R963" s="312"/>
      <c r="S963" s="312"/>
      <c r="T963" s="313"/>
      <c r="V963" s="307"/>
    </row>
    <row r="964" spans="15:22" ht="51" customHeight="1">
      <c r="O964" s="311"/>
      <c r="P964" s="312"/>
      <c r="Q964" s="312"/>
      <c r="R964" s="312"/>
      <c r="S964" s="312"/>
      <c r="T964" s="313"/>
      <c r="V964" s="307"/>
    </row>
    <row r="965" spans="15:22" ht="51" customHeight="1">
      <c r="O965" s="311"/>
      <c r="P965" s="312"/>
      <c r="Q965" s="312"/>
      <c r="R965" s="312"/>
      <c r="S965" s="312"/>
      <c r="T965" s="313"/>
      <c r="V965" s="307"/>
    </row>
    <row r="966" spans="15:22" ht="51" customHeight="1">
      <c r="O966" s="311"/>
      <c r="P966" s="312"/>
      <c r="Q966" s="312"/>
      <c r="R966" s="312"/>
      <c r="S966" s="312"/>
      <c r="T966" s="313"/>
      <c r="V966" s="307"/>
    </row>
    <row r="967" spans="15:22" ht="51" customHeight="1">
      <c r="O967" s="311"/>
      <c r="P967" s="312"/>
      <c r="Q967" s="312"/>
      <c r="R967" s="312"/>
      <c r="S967" s="312"/>
      <c r="T967" s="313"/>
      <c r="V967" s="307"/>
    </row>
    <row r="968" spans="15:22" ht="51" customHeight="1">
      <c r="O968" s="311"/>
      <c r="P968" s="312"/>
      <c r="Q968" s="312"/>
      <c r="R968" s="312"/>
      <c r="S968" s="312"/>
      <c r="T968" s="313"/>
      <c r="V968" s="307"/>
    </row>
    <row r="969" spans="15:22" ht="51" customHeight="1">
      <c r="O969" s="311"/>
      <c r="P969" s="312"/>
      <c r="Q969" s="312"/>
      <c r="R969" s="312"/>
      <c r="S969" s="312"/>
      <c r="T969" s="313"/>
      <c r="V969" s="307"/>
    </row>
    <row r="970" spans="15:22" ht="51" customHeight="1">
      <c r="O970" s="311"/>
      <c r="P970" s="312"/>
      <c r="Q970" s="312"/>
      <c r="R970" s="312"/>
      <c r="S970" s="312"/>
      <c r="T970" s="313"/>
      <c r="V970" s="307"/>
    </row>
    <row r="971" spans="15:22" ht="51" customHeight="1">
      <c r="O971" s="311"/>
      <c r="P971" s="312"/>
      <c r="Q971" s="312"/>
      <c r="R971" s="312"/>
      <c r="S971" s="312"/>
      <c r="T971" s="313"/>
      <c r="V971" s="307"/>
    </row>
    <row r="972" spans="15:22" ht="51" customHeight="1">
      <c r="O972" s="311"/>
      <c r="P972" s="312"/>
      <c r="Q972" s="312"/>
      <c r="R972" s="312"/>
      <c r="S972" s="312"/>
      <c r="T972" s="313"/>
      <c r="V972" s="307"/>
    </row>
    <row r="973" spans="15:22" ht="51" customHeight="1">
      <c r="O973" s="311"/>
      <c r="P973" s="312"/>
      <c r="Q973" s="312"/>
      <c r="R973" s="312"/>
      <c r="S973" s="312"/>
      <c r="T973" s="313"/>
      <c r="V973" s="307"/>
    </row>
    <row r="974" spans="15:22" ht="51" customHeight="1">
      <c r="O974" s="311"/>
      <c r="P974" s="312"/>
      <c r="Q974" s="312"/>
      <c r="R974" s="312"/>
      <c r="S974" s="312"/>
      <c r="T974" s="313"/>
      <c r="V974" s="307"/>
    </row>
    <row r="975" spans="15:22" ht="51" customHeight="1">
      <c r="O975" s="311"/>
      <c r="P975" s="312"/>
      <c r="Q975" s="312"/>
      <c r="R975" s="312"/>
      <c r="S975" s="312"/>
      <c r="T975" s="313"/>
      <c r="V975" s="307"/>
    </row>
    <row r="976" spans="15:22" ht="51" customHeight="1">
      <c r="O976" s="311"/>
      <c r="P976" s="312"/>
      <c r="Q976" s="312"/>
      <c r="R976" s="312"/>
      <c r="S976" s="312"/>
      <c r="T976" s="313"/>
      <c r="V976" s="307"/>
    </row>
    <row r="977" spans="15:22" ht="51" customHeight="1">
      <c r="O977" s="311"/>
      <c r="P977" s="312"/>
      <c r="Q977" s="312"/>
      <c r="R977" s="312"/>
      <c r="S977" s="312"/>
      <c r="T977" s="313"/>
      <c r="V977" s="307"/>
    </row>
    <row r="978" spans="15:22" ht="51" customHeight="1">
      <c r="O978" s="311"/>
      <c r="P978" s="312"/>
      <c r="Q978" s="312"/>
      <c r="R978" s="312"/>
      <c r="S978" s="312"/>
      <c r="T978" s="313"/>
      <c r="V978" s="307"/>
    </row>
    <row r="979" spans="15:22" ht="51" customHeight="1">
      <c r="O979" s="311"/>
      <c r="P979" s="312"/>
      <c r="Q979" s="312"/>
      <c r="R979" s="312"/>
      <c r="S979" s="312"/>
      <c r="T979" s="313"/>
      <c r="V979" s="307"/>
    </row>
    <row r="980" spans="15:22" ht="51" customHeight="1">
      <c r="O980" s="311"/>
      <c r="P980" s="312"/>
      <c r="Q980" s="312"/>
      <c r="R980" s="312"/>
      <c r="S980" s="312"/>
      <c r="T980" s="313"/>
      <c r="V980" s="307"/>
    </row>
    <row r="981" spans="15:22" ht="51" customHeight="1">
      <c r="O981" s="311"/>
      <c r="P981" s="312"/>
      <c r="Q981" s="312"/>
      <c r="R981" s="312"/>
      <c r="S981" s="312"/>
      <c r="T981" s="313"/>
      <c r="V981" s="307"/>
    </row>
    <row r="982" spans="15:22" ht="51" customHeight="1">
      <c r="O982" s="311"/>
      <c r="P982" s="312"/>
      <c r="Q982" s="312"/>
      <c r="R982" s="312"/>
      <c r="S982" s="312"/>
      <c r="T982" s="313"/>
      <c r="V982" s="307"/>
    </row>
    <row r="983" spans="15:22" ht="51" customHeight="1">
      <c r="O983" s="311"/>
      <c r="P983" s="312"/>
      <c r="Q983" s="312"/>
      <c r="R983" s="312"/>
      <c r="S983" s="312"/>
      <c r="T983" s="313"/>
      <c r="V983" s="307"/>
    </row>
    <row r="984" spans="15:22" ht="51" customHeight="1">
      <c r="O984" s="311"/>
      <c r="P984" s="312"/>
      <c r="Q984" s="312"/>
      <c r="R984" s="312"/>
      <c r="S984" s="312"/>
      <c r="T984" s="313"/>
      <c r="V984" s="307"/>
    </row>
    <row r="985" spans="15:22" ht="51" customHeight="1">
      <c r="O985" s="311"/>
      <c r="P985" s="312"/>
      <c r="Q985" s="312"/>
      <c r="R985" s="312"/>
      <c r="S985" s="312"/>
      <c r="T985" s="313"/>
      <c r="V985" s="307"/>
    </row>
    <row r="986" spans="15:22" ht="51" customHeight="1">
      <c r="O986" s="311"/>
      <c r="P986" s="312"/>
      <c r="Q986" s="312"/>
      <c r="R986" s="312"/>
      <c r="S986" s="312"/>
      <c r="T986" s="313"/>
      <c r="V986" s="307"/>
    </row>
    <row r="987" spans="15:22" ht="51" customHeight="1">
      <c r="O987" s="311"/>
      <c r="P987" s="312"/>
      <c r="Q987" s="312"/>
      <c r="R987" s="312"/>
      <c r="S987" s="312"/>
      <c r="T987" s="313"/>
      <c r="V987" s="307"/>
    </row>
    <row r="988" spans="15:22" ht="51" customHeight="1">
      <c r="O988" s="311"/>
      <c r="P988" s="312"/>
      <c r="Q988" s="312"/>
      <c r="R988" s="312"/>
      <c r="S988" s="312"/>
      <c r="T988" s="313"/>
      <c r="V988" s="307"/>
    </row>
    <row r="989" spans="15:22" ht="51" customHeight="1">
      <c r="O989" s="311"/>
      <c r="P989" s="312"/>
      <c r="Q989" s="312"/>
      <c r="R989" s="312"/>
      <c r="S989" s="312"/>
      <c r="T989" s="313"/>
      <c r="V989" s="307"/>
    </row>
    <row r="990" spans="15:22" ht="51" customHeight="1">
      <c r="O990" s="311"/>
      <c r="P990" s="312"/>
      <c r="Q990" s="312"/>
      <c r="R990" s="312"/>
      <c r="S990" s="312"/>
      <c r="T990" s="313"/>
      <c r="V990" s="307"/>
    </row>
    <row r="991" spans="15:22" ht="51" customHeight="1">
      <c r="O991" s="311"/>
      <c r="P991" s="312"/>
      <c r="Q991" s="312"/>
      <c r="R991" s="312"/>
      <c r="S991" s="312"/>
      <c r="T991" s="313"/>
      <c r="V991" s="307"/>
    </row>
    <row r="992" spans="15:22" ht="51" customHeight="1">
      <c r="O992" s="311"/>
      <c r="P992" s="312"/>
      <c r="Q992" s="312"/>
      <c r="R992" s="312"/>
      <c r="S992" s="312"/>
      <c r="T992" s="313"/>
      <c r="V992" s="307"/>
    </row>
    <row r="993" spans="15:22" ht="51" customHeight="1">
      <c r="O993" s="311"/>
      <c r="P993" s="312"/>
      <c r="Q993" s="312"/>
      <c r="R993" s="312"/>
      <c r="S993" s="312"/>
      <c r="T993" s="313"/>
      <c r="V993" s="307"/>
    </row>
    <row r="994" spans="15:22" ht="51" customHeight="1">
      <c r="O994" s="311"/>
      <c r="P994" s="312"/>
      <c r="Q994" s="312"/>
      <c r="R994" s="312"/>
      <c r="S994" s="312"/>
      <c r="T994" s="313"/>
      <c r="V994" s="307"/>
    </row>
    <row r="995" spans="15:22" ht="51" customHeight="1">
      <c r="O995" s="311"/>
      <c r="P995" s="312"/>
      <c r="Q995" s="312"/>
      <c r="R995" s="312"/>
      <c r="S995" s="312"/>
      <c r="T995" s="313"/>
      <c r="V995" s="307"/>
    </row>
    <row r="996" spans="15:22" ht="51" customHeight="1">
      <c r="O996" s="311"/>
      <c r="P996" s="312"/>
      <c r="Q996" s="312"/>
      <c r="R996" s="312"/>
      <c r="S996" s="312"/>
      <c r="T996" s="313"/>
      <c r="V996" s="307"/>
    </row>
    <row r="997" spans="15:22" ht="51" customHeight="1">
      <c r="O997" s="311"/>
      <c r="P997" s="312"/>
      <c r="Q997" s="312"/>
      <c r="R997" s="312"/>
      <c r="S997" s="312"/>
      <c r="T997" s="313"/>
      <c r="V997" s="307"/>
    </row>
    <row r="998" spans="15:22" ht="51" customHeight="1">
      <c r="O998" s="311"/>
      <c r="P998" s="312"/>
      <c r="Q998" s="312"/>
      <c r="R998" s="312"/>
      <c r="S998" s="312"/>
      <c r="T998" s="313"/>
      <c r="V998" s="307"/>
    </row>
    <row r="999" spans="15:22" ht="51" customHeight="1">
      <c r="O999" s="311"/>
      <c r="P999" s="312"/>
      <c r="Q999" s="312"/>
      <c r="R999" s="312"/>
      <c r="S999" s="312"/>
      <c r="T999" s="313"/>
      <c r="V999" s="307"/>
    </row>
    <row r="1000" spans="15:22" ht="51" customHeight="1">
      <c r="O1000" s="311"/>
      <c r="P1000" s="312"/>
      <c r="Q1000" s="312"/>
      <c r="R1000" s="312"/>
      <c r="S1000" s="312"/>
      <c r="T1000" s="313"/>
      <c r="V1000" s="307"/>
    </row>
    <row r="1001" spans="15:22" ht="51" customHeight="1">
      <c r="O1001" s="311"/>
      <c r="P1001" s="312"/>
      <c r="Q1001" s="312"/>
      <c r="R1001" s="312"/>
      <c r="S1001" s="312"/>
      <c r="T1001" s="313"/>
      <c r="V1001" s="307"/>
    </row>
    <row r="1002" spans="15:22" ht="51" customHeight="1">
      <c r="O1002" s="311"/>
      <c r="P1002" s="312"/>
      <c r="Q1002" s="312"/>
      <c r="R1002" s="312"/>
      <c r="S1002" s="312"/>
      <c r="T1002" s="313"/>
      <c r="V1002" s="307"/>
    </row>
    <row r="1003" spans="15:22" ht="51" customHeight="1">
      <c r="O1003" s="311"/>
      <c r="P1003" s="312"/>
      <c r="Q1003" s="312"/>
      <c r="R1003" s="312"/>
      <c r="S1003" s="312"/>
      <c r="T1003" s="313"/>
      <c r="V1003" s="307"/>
    </row>
    <row r="1004" spans="15:22" ht="51" customHeight="1">
      <c r="O1004" s="311"/>
      <c r="P1004" s="312"/>
      <c r="Q1004" s="312"/>
      <c r="R1004" s="312"/>
      <c r="S1004" s="312"/>
      <c r="T1004" s="313"/>
      <c r="V1004" s="307"/>
    </row>
  </sheetData>
  <phoneticPr fontId="169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Track change</vt:lpstr>
      <vt:lpstr>RAROC</vt:lpstr>
      <vt:lpstr>Calculation</vt:lpstr>
      <vt:lpstr>EDF</vt:lpstr>
      <vt:lpstr>EDF (2)</vt:lpstr>
      <vt:lpstr>Grading</vt:lpstr>
      <vt:lpstr>LGD</vt:lpstr>
      <vt:lpstr>EAD</vt:lpstr>
      <vt:lpstr>Payment and Interst rate</vt:lpstr>
      <vt:lpstr>Authority</vt:lpstr>
      <vt:lpstr>Company Size Categorize</vt:lpstr>
      <vt:lpstr>Company Size Criteria</vt:lpstr>
      <vt:lpstr>AccountReceivables</vt:lpstr>
      <vt:lpstr>Cash</vt:lpstr>
      <vt:lpstr>ChangeLength</vt:lpstr>
      <vt:lpstr>COF</vt:lpstr>
      <vt:lpstr>CommercialBuilding</vt:lpstr>
      <vt:lpstr>CreditRequest</vt:lpstr>
      <vt:lpstr>'EDF (2)'!EDFMatrix</vt:lpstr>
      <vt:lpstr>EDFMatrix</vt:lpstr>
      <vt:lpstr>FirmSize</vt:lpstr>
      <vt:lpstr>Grade</vt:lpstr>
      <vt:lpstr>Guarantee</vt:lpstr>
      <vt:lpstr>InterestRate</vt:lpstr>
      <vt:lpstr>Inventory</vt:lpstr>
      <vt:lpstr>Land</vt:lpstr>
      <vt:lpstr>LEQMatrix</vt:lpstr>
      <vt:lpstr>LGD!LGDMatrix</vt:lpstr>
      <vt:lpstr>Machine</vt:lpstr>
      <vt:lpstr>OfficeBuilding</vt:lpstr>
      <vt:lpstr>RAROC!OLE_LINK1</vt:lpstr>
      <vt:lpstr>OPEX</vt:lpstr>
      <vt:lpstr>PDmatrix</vt:lpstr>
      <vt:lpstr>RAROC!Print_Area</vt:lpstr>
      <vt:lpstr>Product</vt:lpstr>
      <vt:lpstr>RawScore</vt:lpstr>
      <vt:lpstr>ResidentialProperty</vt:lpstr>
      <vt:lpstr>LGD!RightObligationMax</vt:lpstr>
      <vt:lpstr>RubberWood</vt:lpstr>
      <vt:lpstr>Utilized</vt:lpstr>
      <vt:lpstr>Vehicle</vt:lpstr>
      <vt:lpstr>Warehouse</vt:lpstr>
      <vt:lpstr>の0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pemika.l</dc:creator>
  <cp:lastModifiedBy>Lalita Limtongsittikoon</cp:lastModifiedBy>
  <cp:lastPrinted>2017-01-23T07:21:54Z</cp:lastPrinted>
  <dcterms:created xsi:type="dcterms:W3CDTF">2010-09-17T07:19:33Z</dcterms:created>
  <dcterms:modified xsi:type="dcterms:W3CDTF">2021-06-21T11:28:21Z</dcterms:modified>
</cp:coreProperties>
</file>