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81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4" i="1"/>
  <c r="E54"/>
  <c r="C54"/>
  <c r="G53"/>
  <c r="F53"/>
  <c r="F54" s="1"/>
  <c r="E53"/>
  <c r="D53"/>
  <c r="D54" s="1"/>
  <c r="C53"/>
  <c r="B53"/>
  <c r="B54" s="1"/>
  <c r="N42"/>
  <c r="O51"/>
  <c r="R42"/>
  <c r="Q42"/>
  <c r="P42"/>
  <c r="M42"/>
  <c r="L42"/>
  <c r="K42"/>
  <c r="E42"/>
  <c r="J42" s="1"/>
  <c r="C42"/>
  <c r="D42"/>
  <c r="F42"/>
  <c r="G42"/>
  <c r="H42"/>
  <c r="I42"/>
  <c r="B42"/>
  <c r="M37"/>
  <c r="L37"/>
  <c r="I37"/>
  <c r="H37"/>
  <c r="G37"/>
  <c r="F37"/>
  <c r="E37"/>
  <c r="C37"/>
  <c r="B37"/>
  <c r="M24"/>
  <c r="L24"/>
  <c r="J24"/>
  <c r="K24"/>
  <c r="C24"/>
  <c r="F24"/>
  <c r="H6" s="1"/>
  <c r="G24"/>
  <c r="F6" s="1"/>
  <c r="H24"/>
  <c r="G6" s="1"/>
  <c r="I24"/>
  <c r="B24"/>
  <c r="M26"/>
  <c r="L26"/>
  <c r="K27"/>
  <c r="J27"/>
  <c r="I27"/>
  <c r="H27"/>
  <c r="G7" s="1"/>
  <c r="G27"/>
  <c r="F7" s="1"/>
  <c r="F27"/>
  <c r="H7" s="1"/>
  <c r="I7" s="1"/>
  <c r="E27"/>
  <c r="C27"/>
  <c r="B27"/>
  <c r="B55" l="1"/>
  <c r="D55"/>
  <c r="F55"/>
  <c r="K6"/>
  <c r="N37"/>
  <c r="K37"/>
  <c r="O37"/>
  <c r="J7"/>
  <c r="J37"/>
  <c r="M20"/>
  <c r="L20"/>
  <c r="E21"/>
  <c r="F21"/>
  <c r="G21"/>
  <c r="H21"/>
  <c r="I21"/>
  <c r="J21"/>
  <c r="K21"/>
  <c r="C21"/>
  <c r="B21"/>
  <c r="J6" l="1"/>
  <c r="I6"/>
</calcChain>
</file>

<file path=xl/sharedStrings.xml><?xml version="1.0" encoding="utf-8"?>
<sst xmlns="http://schemas.openxmlformats.org/spreadsheetml/2006/main" count="113" uniqueCount="103">
  <si>
    <t>TotalHttpCount</t>
  </si>
  <si>
    <t>TotalRcvCount</t>
  </si>
  <si>
    <t>TotalSuspendCount</t>
  </si>
  <si>
    <t>TotalCurTime</t>
  </si>
  <si>
    <t>HttpCurTime</t>
  </si>
  <si>
    <t>RcvCurTime</t>
  </si>
  <si>
    <t>MaxTasks</t>
  </si>
  <si>
    <t>TRCVDATA</t>
  </si>
  <si>
    <t>TSENDDATA</t>
  </si>
  <si>
    <t>NO#REQ</t>
  </si>
  <si>
    <t>6c8ef1</t>
  </si>
  <si>
    <t>17c002b</t>
  </si>
  <si>
    <t>36477c</t>
  </si>
  <si>
    <t>cf65c</t>
  </si>
  <si>
    <t>13e527</t>
  </si>
  <si>
    <t>74</t>
  </si>
  <si>
    <t>5727a083</t>
  </si>
  <si>
    <t>60a9926c</t>
  </si>
  <si>
    <t>HTTP</t>
  </si>
  <si>
    <t>RCV</t>
  </si>
  <si>
    <t>TOT</t>
  </si>
  <si>
    <t>HTTPLOAD/CONN</t>
  </si>
  <si>
    <t>HTTPLOAD/RESPTIME</t>
  </si>
  <si>
    <t xml:space="preserve"> </t>
  </si>
  <si>
    <t>05ab409</t>
  </si>
  <si>
    <t>2d6358</t>
  </si>
  <si>
    <t>235d2c</t>
  </si>
  <si>
    <t>aa828</t>
  </si>
  <si>
    <t>105bfe</t>
  </si>
  <si>
    <t>11E</t>
  </si>
  <si>
    <t>48C36C93</t>
  </si>
  <si>
    <t>D1EF25B3</t>
  </si>
  <si>
    <t>13d41c2</t>
  </si>
  <si>
    <t>HTTP%</t>
  </si>
  <si>
    <t>RCV%</t>
  </si>
  <si>
    <t>conntime</t>
  </si>
  <si>
    <t>366e1c</t>
  </si>
  <si>
    <t>17d0a2e</t>
  </si>
  <si>
    <t>366-E224</t>
  </si>
  <si>
    <t>243c94</t>
  </si>
  <si>
    <t>cf984</t>
  </si>
  <si>
    <t>13e411</t>
  </si>
  <si>
    <t>5a</t>
  </si>
  <si>
    <t>56753f34</t>
  </si>
  <si>
    <t>630ea507</t>
  </si>
  <si>
    <t>2DCB49</t>
  </si>
  <si>
    <t>14095B2</t>
  </si>
  <si>
    <t>2DCB4E</t>
  </si>
  <si>
    <t>2353C6</t>
  </si>
  <si>
    <t>AC5FE</t>
  </si>
  <si>
    <t>108B46</t>
  </si>
  <si>
    <t>4E</t>
  </si>
  <si>
    <t>49878B03</t>
  </si>
  <si>
    <t>D97CE38F</t>
  </si>
  <si>
    <t>3724-E7</t>
  </si>
  <si>
    <t>1820AA1</t>
  </si>
  <si>
    <t>3724EC</t>
  </si>
  <si>
    <t>244CE2</t>
  </si>
  <si>
    <t>D3295</t>
  </si>
  <si>
    <t>142B00</t>
  </si>
  <si>
    <t>5D</t>
  </si>
  <si>
    <t>%HTTP</t>
  </si>
  <si>
    <t>%RCV</t>
  </si>
  <si>
    <t>36a858</t>
  </si>
  <si>
    <t>2444f9</t>
  </si>
  <si>
    <t>d082f</t>
  </si>
  <si>
    <t>13f4ff</t>
  </si>
  <si>
    <t>73</t>
  </si>
  <si>
    <t>57c34f45</t>
  </si>
  <si>
    <t>66aeadd0</t>
  </si>
  <si>
    <t>HTTP/CONNTIME</t>
  </si>
  <si>
    <t>BARECONNTIME</t>
  </si>
  <si>
    <t>BW IN MBYTES/SEC</t>
  </si>
  <si>
    <t>01b3d2f</t>
  </si>
  <si>
    <t>beb8ade</t>
  </si>
  <si>
    <t>21b812</t>
  </si>
  <si>
    <t>7413c</t>
  </si>
  <si>
    <t>cc5b6</t>
  </si>
  <si>
    <t>3f</t>
  </si>
  <si>
    <t>TotalRcvCout</t>
  </si>
  <si>
    <t>Total-Time</t>
  </si>
  <si>
    <t>2bbdc3f6</t>
  </si>
  <si>
    <t>b1eca0a4</t>
  </si>
  <si>
    <t>RCV TIME%</t>
  </si>
  <si>
    <t>fe67c6</t>
  </si>
  <si>
    <t>232d47</t>
  </si>
  <si>
    <t>9cf97</t>
  </si>
  <si>
    <t>111f86</t>
  </si>
  <si>
    <t>4c</t>
  </si>
  <si>
    <t>3a5972f4</t>
  </si>
  <si>
    <t>42e87fdc</t>
  </si>
  <si>
    <t>TOT-LOW</t>
  </si>
  <si>
    <t>TOT-HIGH</t>
  </si>
  <si>
    <t>RCV-LOW</t>
  </si>
  <si>
    <t>RCV-HIGH</t>
  </si>
  <si>
    <t>HTTP-LOW</t>
  </si>
  <si>
    <t>HTTP-HIGH</t>
  </si>
  <si>
    <t>164b64</t>
  </si>
  <si>
    <t>86d4</t>
  </si>
  <si>
    <t>31f10</t>
  </si>
  <si>
    <t>1788</t>
  </si>
  <si>
    <t>1200f0</t>
  </si>
  <si>
    <t>1021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</si>
</sst>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  <xf numFmtId="0" fontId="0" fillId="2" borderId="0" xfId="0" applyFill="1"/>
    <xf numFmtId="11" fontId="0" fillId="0" borderId="0" xfId="0" applyNumberForma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R55"/>
  <sheetViews>
    <sheetView tabSelected="1" topLeftCell="A35" workbookViewId="0">
      <selection activeCell="B55" sqref="B55"/>
    </sheetView>
  </sheetViews>
  <sheetFormatPr defaultRowHeight="15"/>
  <cols>
    <col min="2" max="4" width="14.28515625" customWidth="1"/>
    <col min="5" max="5" width="18.28515625" customWidth="1"/>
    <col min="6" max="6" width="13.7109375" customWidth="1"/>
    <col min="7" max="7" width="13.140625" customWidth="1"/>
    <col min="8" max="8" width="14.42578125" customWidth="1"/>
    <col min="9" max="9" width="15.140625" customWidth="1"/>
    <col min="10" max="10" width="12" customWidth="1"/>
    <col min="11" max="11" width="12.28515625" customWidth="1"/>
    <col min="12" max="12" width="21.140625" customWidth="1"/>
    <col min="13" max="13" width="24.85546875" customWidth="1"/>
    <col min="14" max="14" width="19.5703125" customWidth="1"/>
    <col min="15" max="15" width="19.140625" customWidth="1"/>
  </cols>
  <sheetData>
    <row r="5" spans="1:13">
      <c r="F5" t="s">
        <v>18</v>
      </c>
      <c r="G5" t="s">
        <v>19</v>
      </c>
      <c r="H5" t="s">
        <v>20</v>
      </c>
      <c r="I5" t="s">
        <v>33</v>
      </c>
      <c r="J5" t="s">
        <v>34</v>
      </c>
      <c r="K5" t="s">
        <v>35</v>
      </c>
    </row>
    <row r="6" spans="1:13">
      <c r="F6">
        <f>+G24</f>
        <v>850308</v>
      </c>
      <c r="G6">
        <f>+H24</f>
        <v>1303569</v>
      </c>
      <c r="H6">
        <f>+F24</f>
        <v>2374804</v>
      </c>
      <c r="I6">
        <f>(+F6/H6)*100</f>
        <v>35.805396992762354</v>
      </c>
      <c r="J6">
        <f>(+G6/H6)*100</f>
        <v>54.891645794768749</v>
      </c>
      <c r="K6">
        <f>(+H6/4)/B24</f>
        <v>0.16643650977872421</v>
      </c>
    </row>
    <row r="7" spans="1:13">
      <c r="B7" t="s">
        <v>23</v>
      </c>
      <c r="F7">
        <f>+G27</f>
        <v>698408</v>
      </c>
      <c r="G7">
        <f>+H27</f>
        <v>1072126</v>
      </c>
      <c r="H7">
        <f>+F27</f>
        <v>2317612</v>
      </c>
      <c r="I7">
        <f>(+F7/H7)*100</f>
        <v>30.1348111763315</v>
      </c>
      <c r="J7">
        <f>(+G7/H7)*100</f>
        <v>46.259943424524899</v>
      </c>
    </row>
    <row r="9" spans="1:13">
      <c r="B9" t="s">
        <v>23</v>
      </c>
    </row>
    <row r="16" spans="1:13">
      <c r="A16" t="s">
        <v>9</v>
      </c>
      <c r="B16" t="s">
        <v>0</v>
      </c>
      <c r="C16" t="s">
        <v>1</v>
      </c>
      <c r="E16" t="s">
        <v>2</v>
      </c>
      <c r="F16" t="s">
        <v>3</v>
      </c>
      <c r="G16" t="s">
        <v>4</v>
      </c>
      <c r="H16" t="s">
        <v>5</v>
      </c>
      <c r="I16" t="s">
        <v>6</v>
      </c>
      <c r="J16" t="s">
        <v>7</v>
      </c>
      <c r="K16" t="s">
        <v>8</v>
      </c>
      <c r="L16" t="s">
        <v>21</v>
      </c>
      <c r="M16" t="s">
        <v>22</v>
      </c>
    </row>
    <row r="17" spans="1:13">
      <c r="A17">
        <v>6100</v>
      </c>
      <c r="B17" s="9" t="s">
        <v>54</v>
      </c>
      <c r="C17" t="s">
        <v>55</v>
      </c>
      <c r="E17" t="s">
        <v>56</v>
      </c>
      <c r="F17" t="s">
        <v>57</v>
      </c>
      <c r="G17" t="s">
        <v>58</v>
      </c>
      <c r="H17" t="s">
        <v>59</v>
      </c>
      <c r="I17" t="s">
        <v>60</v>
      </c>
    </row>
    <row r="20" spans="1:13">
      <c r="A20">
        <v>6000</v>
      </c>
      <c r="B20" s="6" t="s">
        <v>10</v>
      </c>
      <c r="C20" s="2" t="s">
        <v>11</v>
      </c>
      <c r="D20" s="2"/>
      <c r="E20" s="2" t="s">
        <v>12</v>
      </c>
      <c r="F20" s="2">
        <v>243827</v>
      </c>
      <c r="G20" s="3" t="s">
        <v>13</v>
      </c>
      <c r="H20" s="3" t="s">
        <v>14</v>
      </c>
      <c r="I20" s="3" t="s">
        <v>15</v>
      </c>
      <c r="J20" s="3" t="s">
        <v>16</v>
      </c>
      <c r="K20" s="3" t="s">
        <v>17</v>
      </c>
      <c r="L20" s="1">
        <f>SUM(0.3242+0.1901+0.1804+0.3238+0.3192+0.3391)/6</f>
        <v>0.27946666666666664</v>
      </c>
      <c r="M20">
        <f>SUM(0.3475+0.3371+0.3531+0.3241+0.3293+0.3507)/6</f>
        <v>0.34030000000000005</v>
      </c>
    </row>
    <row r="21" spans="1:13">
      <c r="B21" s="6">
        <f>HEX2DEC(B20)</f>
        <v>7114481</v>
      </c>
      <c r="C21" s="2">
        <f>HEX2DEC(C20)</f>
        <v>24903723</v>
      </c>
      <c r="D21" s="2"/>
      <c r="E21" s="2">
        <f t="shared" ref="E21:K21" si="0">HEX2DEC(E20)</f>
        <v>3557244</v>
      </c>
      <c r="F21" s="2">
        <f t="shared" si="0"/>
        <v>2373671</v>
      </c>
      <c r="G21" s="2">
        <f t="shared" si="0"/>
        <v>849500</v>
      </c>
      <c r="H21" s="2">
        <f t="shared" si="0"/>
        <v>1303847</v>
      </c>
      <c r="I21" s="2">
        <f t="shared" si="0"/>
        <v>116</v>
      </c>
      <c r="J21" s="2">
        <f t="shared" si="0"/>
        <v>1462214787</v>
      </c>
      <c r="K21" s="2">
        <f t="shared" si="0"/>
        <v>1621725804</v>
      </c>
    </row>
    <row r="22" spans="1:13"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3">
      <c r="A23" s="2">
        <v>6000</v>
      </c>
      <c r="B23" s="2" t="s">
        <v>36</v>
      </c>
      <c r="C23" s="2" t="s">
        <v>37</v>
      </c>
      <c r="D23" s="2"/>
      <c r="E23" s="5" t="s">
        <v>38</v>
      </c>
      <c r="F23" s="2" t="s">
        <v>39</v>
      </c>
      <c r="G23" s="2" t="s">
        <v>40</v>
      </c>
      <c r="H23" s="5" t="s">
        <v>41</v>
      </c>
      <c r="I23" s="2" t="s">
        <v>42</v>
      </c>
      <c r="J23" s="2" t="s">
        <v>43</v>
      </c>
      <c r="K23" s="2" t="s">
        <v>44</v>
      </c>
    </row>
    <row r="24" spans="1:13">
      <c r="A24" s="2"/>
      <c r="B24" s="2">
        <f>HEX2DEC(B23)</f>
        <v>3567132</v>
      </c>
      <c r="C24" s="2">
        <f t="shared" ref="C24:I24" si="1">HEX2DEC(C23)</f>
        <v>24971822</v>
      </c>
      <c r="D24" s="2"/>
      <c r="E24" s="2">
        <v>3567138</v>
      </c>
      <c r="F24" s="2">
        <f t="shared" si="1"/>
        <v>2374804</v>
      </c>
      <c r="G24" s="2">
        <f t="shared" si="1"/>
        <v>850308</v>
      </c>
      <c r="H24" s="2">
        <f t="shared" si="1"/>
        <v>1303569</v>
      </c>
      <c r="I24" s="2">
        <f t="shared" si="1"/>
        <v>90</v>
      </c>
      <c r="J24" s="2">
        <f t="shared" ref="J24" si="2">HEX2DEC(J23)</f>
        <v>1450524468</v>
      </c>
      <c r="K24" s="2">
        <f t="shared" ref="K24" si="3">HEX2DEC(K23)</f>
        <v>1661904135</v>
      </c>
      <c r="L24" s="7">
        <f>(0.3651+0.4257+0.4229+0.1781+0.1886+0.3256)/6</f>
        <v>0.31766666666666671</v>
      </c>
      <c r="M24" s="7">
        <f>(0.3482+0.3449+0.3343+0.3228+0.3287+0.341)/6</f>
        <v>0.33665000000000006</v>
      </c>
    </row>
    <row r="25" spans="1:13">
      <c r="A25" s="4"/>
      <c r="L25" s="7"/>
      <c r="M25" s="7"/>
    </row>
    <row r="26" spans="1:13">
      <c r="A26">
        <v>5000</v>
      </c>
      <c r="B26" s="8" t="s">
        <v>24</v>
      </c>
      <c r="C26" t="s">
        <v>32</v>
      </c>
      <c r="E26" t="s">
        <v>25</v>
      </c>
      <c r="F26" t="s">
        <v>26</v>
      </c>
      <c r="G26" t="s">
        <v>27</v>
      </c>
      <c r="H26" t="s">
        <v>28</v>
      </c>
      <c r="I26" t="s">
        <v>29</v>
      </c>
      <c r="J26" t="s">
        <v>30</v>
      </c>
      <c r="K26" t="s">
        <v>31</v>
      </c>
      <c r="L26" s="7">
        <f>SUM(0.2579+0.213+0.3402+0.3344+0.3526)/5</f>
        <v>0.29962</v>
      </c>
      <c r="M26" s="7">
        <f>SUM(0.7101+0.7263+0.4247+0.4308+0.4335)/5</f>
        <v>0.54508000000000001</v>
      </c>
    </row>
    <row r="27" spans="1:13">
      <c r="B27" s="6">
        <f>HEX2DEC(B26)</f>
        <v>5944329</v>
      </c>
      <c r="C27" s="2">
        <f t="shared" ref="C27:K27" si="4">HEX2DEC(C26)</f>
        <v>20791746</v>
      </c>
      <c r="D27" s="2"/>
      <c r="E27" s="2">
        <f t="shared" si="4"/>
        <v>2974552</v>
      </c>
      <c r="F27" s="2">
        <f t="shared" si="4"/>
        <v>2317612</v>
      </c>
      <c r="G27" s="2">
        <f t="shared" si="4"/>
        <v>698408</v>
      </c>
      <c r="H27" s="2">
        <f t="shared" si="4"/>
        <v>1072126</v>
      </c>
      <c r="I27" s="2">
        <f t="shared" si="4"/>
        <v>286</v>
      </c>
      <c r="J27" s="2">
        <f t="shared" si="4"/>
        <v>1220766867</v>
      </c>
      <c r="K27" s="2">
        <f t="shared" si="4"/>
        <v>3522110899</v>
      </c>
    </row>
    <row r="29" spans="1:13">
      <c r="A29">
        <v>5100</v>
      </c>
      <c r="B29" t="s">
        <v>45</v>
      </c>
      <c r="C29" t="s">
        <v>46</v>
      </c>
      <c r="E29" t="s">
        <v>47</v>
      </c>
      <c r="F29" t="s">
        <v>48</v>
      </c>
      <c r="G29" t="s">
        <v>49</v>
      </c>
      <c r="H29" t="s">
        <v>50</v>
      </c>
      <c r="I29" t="s">
        <v>51</v>
      </c>
      <c r="J29" t="s">
        <v>52</v>
      </c>
      <c r="K29" t="s">
        <v>53</v>
      </c>
    </row>
    <row r="35" spans="1:18">
      <c r="A35" t="s">
        <v>9</v>
      </c>
      <c r="B35" t="s">
        <v>0</v>
      </c>
      <c r="C35" t="s">
        <v>79</v>
      </c>
      <c r="D35" t="s">
        <v>80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61</v>
      </c>
      <c r="K35" t="s">
        <v>62</v>
      </c>
      <c r="L35" t="s">
        <v>22</v>
      </c>
      <c r="M35" t="s">
        <v>70</v>
      </c>
      <c r="N35" t="s">
        <v>71</v>
      </c>
      <c r="O35" t="s">
        <v>72</v>
      </c>
      <c r="P35" t="s">
        <v>83</v>
      </c>
    </row>
    <row r="36" spans="1:18">
      <c r="A36">
        <v>6000</v>
      </c>
      <c r="B36" s="3" t="s">
        <v>63</v>
      </c>
      <c r="C36" s="3" t="s">
        <v>64</v>
      </c>
      <c r="D36" s="3"/>
      <c r="E36" s="2" t="s">
        <v>65</v>
      </c>
      <c r="F36" s="2" t="s">
        <v>66</v>
      </c>
      <c r="G36" s="3" t="s">
        <v>67</v>
      </c>
      <c r="H36" s="2" t="s">
        <v>68</v>
      </c>
      <c r="I36" s="2" t="s">
        <v>69</v>
      </c>
    </row>
    <row r="37" spans="1:18">
      <c r="B37" s="2">
        <f>HEX2DEC(B36)</f>
        <v>3582040</v>
      </c>
      <c r="C37" s="2">
        <f t="shared" ref="C37:I37" si="5">HEX2DEC(C36)</f>
        <v>2376953</v>
      </c>
      <c r="D37" s="2"/>
      <c r="E37" s="2">
        <f t="shared" si="5"/>
        <v>854063</v>
      </c>
      <c r="F37" s="2">
        <f t="shared" si="5"/>
        <v>1307903</v>
      </c>
      <c r="G37" s="2">
        <f t="shared" si="5"/>
        <v>115</v>
      </c>
      <c r="H37" s="2">
        <f t="shared" si="5"/>
        <v>1472417605</v>
      </c>
      <c r="I37" s="2">
        <f t="shared" si="5"/>
        <v>1722723792</v>
      </c>
      <c r="J37" s="2">
        <f>(+E37/C37)*100</f>
        <v>35.931000739181634</v>
      </c>
      <c r="K37" s="2">
        <f>(+F37/C37)*100</f>
        <v>55.024352606046477</v>
      </c>
      <c r="L37">
        <f>SUM(0.3728+0.1884+0.1788+0.4193+0.4886+0.487)/6</f>
        <v>0.35581666666666667</v>
      </c>
      <c r="M37">
        <f>SUM(0.3718+0.3447+0.3352+0.3668+0.3662+0.3774)/6</f>
        <v>0.36035</v>
      </c>
      <c r="N37">
        <f>(E37+F37)/(4*B37)</f>
        <v>0.15088929771861845</v>
      </c>
      <c r="O37">
        <f>((H37+I37)/((E37+F37)/4000))/1000000</f>
        <v>5.9115479096341019</v>
      </c>
    </row>
    <row r="39" spans="1:18">
      <c r="C39" t="s">
        <v>23</v>
      </c>
    </row>
    <row r="41" spans="1:18">
      <c r="A41" s="2">
        <v>3000</v>
      </c>
      <c r="B41" s="2" t="s">
        <v>73</v>
      </c>
      <c r="C41" s="2" t="s">
        <v>74</v>
      </c>
      <c r="D41" s="2" t="s">
        <v>75</v>
      </c>
      <c r="E41" s="2" t="s">
        <v>76</v>
      </c>
      <c r="F41" s="2" t="s">
        <v>77</v>
      </c>
      <c r="G41" s="2" t="s">
        <v>78</v>
      </c>
      <c r="H41" s="2" t="s">
        <v>81</v>
      </c>
      <c r="I41" s="2" t="s">
        <v>82</v>
      </c>
    </row>
    <row r="42" spans="1:18">
      <c r="A42" s="2"/>
      <c r="B42" s="2">
        <f>HEX2DEC(B41)</f>
        <v>1785135</v>
      </c>
      <c r="C42" s="2">
        <f t="shared" ref="C42:I42" si="6">HEX2DEC(C41)</f>
        <v>199985886</v>
      </c>
      <c r="D42" s="2">
        <f t="shared" si="6"/>
        <v>2209810</v>
      </c>
      <c r="E42" s="2">
        <f t="shared" si="6"/>
        <v>475452</v>
      </c>
      <c r="F42" s="2">
        <f t="shared" si="6"/>
        <v>837046</v>
      </c>
      <c r="G42" s="2">
        <f t="shared" si="6"/>
        <v>63</v>
      </c>
      <c r="H42" s="2">
        <f t="shared" si="6"/>
        <v>733856758</v>
      </c>
      <c r="I42" s="2">
        <f t="shared" si="6"/>
        <v>2985074852</v>
      </c>
      <c r="J42" s="2">
        <f>E42/D42</f>
        <v>0.21515514908521546</v>
      </c>
      <c r="K42" s="2">
        <f>F42/D42</f>
        <v>0.37878641150144132</v>
      </c>
      <c r="L42">
        <f>(0.1704+0.1911+0.2105)/3</f>
        <v>0.19066666666666665</v>
      </c>
      <c r="M42">
        <f>(0.1575+0.1679+0.356)/3</f>
        <v>0.22713333333333333</v>
      </c>
      <c r="N42">
        <f>B42/4/(E42+F42+O51)</f>
        <v>0.20195571112448582</v>
      </c>
      <c r="P42">
        <f>F42/D42</f>
        <v>0.37878641150144132</v>
      </c>
      <c r="Q42">
        <f>E42/D42</f>
        <v>0.21515514908521546</v>
      </c>
      <c r="R42">
        <f>1-P42-Q42</f>
        <v>0.40605843941334319</v>
      </c>
    </row>
    <row r="44" spans="1:18">
      <c r="A44">
        <v>4000</v>
      </c>
      <c r="B44">
        <v>245766</v>
      </c>
      <c r="C44" t="s">
        <v>84</v>
      </c>
      <c r="D44" t="s">
        <v>85</v>
      </c>
      <c r="E44" t="s">
        <v>86</v>
      </c>
      <c r="F44" t="s">
        <v>87</v>
      </c>
      <c r="G44" t="s">
        <v>88</v>
      </c>
      <c r="H44" t="s">
        <v>89</v>
      </c>
      <c r="I44" t="s">
        <v>90</v>
      </c>
    </row>
    <row r="51" spans="2:15">
      <c r="B51" t="s">
        <v>91</v>
      </c>
      <c r="C51" t="s">
        <v>92</v>
      </c>
      <c r="D51" t="s">
        <v>93</v>
      </c>
      <c r="E51" t="s">
        <v>94</v>
      </c>
      <c r="F51" t="s">
        <v>95</v>
      </c>
      <c r="G51" t="s">
        <v>96</v>
      </c>
      <c r="O51">
        <f>R42*D42</f>
        <v>897311.99999999988</v>
      </c>
    </row>
    <row r="52" spans="2:15">
      <c r="B52" s="11" t="s">
        <v>97</v>
      </c>
      <c r="C52" s="10" t="s">
        <v>98</v>
      </c>
      <c r="D52" s="10" t="s">
        <v>99</v>
      </c>
      <c r="E52" s="10" t="s">
        <v>100</v>
      </c>
      <c r="F52" s="10" t="s">
        <v>101</v>
      </c>
      <c r="G52" s="10" t="s">
        <v>102</v>
      </c>
    </row>
    <row r="53" spans="2:15">
      <c r="B53" s="11">
        <f>HEX2DEC(B52)</f>
        <v>1461092</v>
      </c>
      <c r="C53" s="11">
        <f t="shared" ref="C53:G53" si="7">HEX2DEC(C52)</f>
        <v>34516</v>
      </c>
      <c r="D53" s="11">
        <f t="shared" si="7"/>
        <v>204560</v>
      </c>
      <c r="E53" s="11">
        <f t="shared" si="7"/>
        <v>6024</v>
      </c>
      <c r="F53" s="11">
        <f t="shared" si="7"/>
        <v>1179888</v>
      </c>
      <c r="G53" s="11">
        <f t="shared" si="7"/>
        <v>4129</v>
      </c>
    </row>
    <row r="54" spans="2:15">
      <c r="B54">
        <f>+SUM(+B53/(2.4*1000000000))</f>
        <v>6.0878833333333335E-4</v>
      </c>
      <c r="C54">
        <f>+C53*4/(2.4*1000)</f>
        <v>57.526666666666664</v>
      </c>
      <c r="D54">
        <f>+SUM(+D53/(2.4*1000000000))</f>
        <v>8.5233333333333336E-5</v>
      </c>
      <c r="E54">
        <f>+E53*4/(2.4*1000)</f>
        <v>10.039999999999999</v>
      </c>
      <c r="F54">
        <f>+SUM(+F53/(2.4*1000000000))</f>
        <v>4.9162000000000001E-4</v>
      </c>
      <c r="G54">
        <f>+G53*4/(2.4*1000)</f>
        <v>6.8816666666666668</v>
      </c>
    </row>
    <row r="55" spans="2:15">
      <c r="B55">
        <f>B54+C54</f>
        <v>57.527275454999995</v>
      </c>
      <c r="D55">
        <f>D54+E54</f>
        <v>10.040085233333333</v>
      </c>
      <c r="F55">
        <f>F54+G54</f>
        <v>6.8821582866666668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Towson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rkarne</dc:creator>
  <cp:lastModifiedBy>rkarne</cp:lastModifiedBy>
  <dcterms:created xsi:type="dcterms:W3CDTF">2010-04-22T19:11:01Z</dcterms:created>
  <dcterms:modified xsi:type="dcterms:W3CDTF">2010-04-26T23:52:22Z</dcterms:modified>
</cp:coreProperties>
</file>