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672" windowWidth="19476" windowHeight="8424"/>
  </bookViews>
  <sheets>
    <sheet name="BOM_grouped" sheetId="1" r:id="rId1"/>
  </sheets>
  <calcPr calcId="124519"/>
</workbook>
</file>

<file path=xl/calcChain.xml><?xml version="1.0" encoding="utf-8"?>
<calcChain xmlns="http://schemas.openxmlformats.org/spreadsheetml/2006/main">
  <c r="X12" i="1"/>
  <c r="X11"/>
  <c r="N35"/>
  <c r="N33"/>
  <c r="N32"/>
  <c r="N31"/>
  <c r="M29"/>
  <c r="N29" s="1"/>
  <c r="M28"/>
  <c r="N28" s="1"/>
  <c r="M27"/>
  <c r="N27" s="1"/>
  <c r="M26"/>
  <c r="N26" s="1"/>
  <c r="M25"/>
  <c r="N25" s="1"/>
  <c r="M24"/>
  <c r="N24" s="1"/>
  <c r="M23"/>
  <c r="N23" s="1"/>
  <c r="M22"/>
  <c r="N22" s="1"/>
  <c r="N21"/>
  <c r="N20"/>
  <c r="N19"/>
  <c r="N18"/>
  <c r="N16"/>
  <c r="N13"/>
  <c r="N12"/>
  <c r="N10"/>
  <c r="N9"/>
  <c r="N7"/>
  <c r="N6"/>
  <c r="N3"/>
  <c r="N8"/>
  <c r="T34"/>
  <c r="T36" s="1"/>
  <c r="T38" s="1"/>
  <c r="N5"/>
  <c r="N4"/>
  <c r="N2"/>
  <c r="F21"/>
  <c r="F33"/>
  <c r="F32"/>
  <c r="F31"/>
  <c r="F25"/>
  <c r="F24"/>
  <c r="F23"/>
  <c r="F22"/>
  <c r="F20"/>
  <c r="F19"/>
  <c r="F18"/>
  <c r="F16"/>
  <c r="F15"/>
  <c r="F12"/>
  <c r="F35"/>
  <c r="F34"/>
  <c r="F30"/>
  <c r="F29"/>
  <c r="F28"/>
  <c r="F14"/>
  <c r="F13"/>
  <c r="F11"/>
  <c r="F10"/>
  <c r="F9"/>
  <c r="N36" l="1"/>
  <c r="N39" s="1"/>
  <c r="X10" s="1"/>
  <c r="X15" s="1"/>
</calcChain>
</file>

<file path=xl/sharedStrings.xml><?xml version="1.0" encoding="utf-8"?>
<sst xmlns="http://schemas.openxmlformats.org/spreadsheetml/2006/main" count="216" uniqueCount="162">
  <si>
    <t>#</t>
  </si>
  <si>
    <t>RefDes</t>
  </si>
  <si>
    <t>Value</t>
  </si>
  <si>
    <t>Name</t>
  </si>
  <si>
    <t>Quantity</t>
  </si>
  <si>
    <t>C1</t>
  </si>
  <si>
    <t>3.3pF</t>
  </si>
  <si>
    <t>CAP_0402</t>
  </si>
  <si>
    <t>C2</t>
  </si>
  <si>
    <t>4.7uF</t>
  </si>
  <si>
    <t>CAP_0603</t>
  </si>
  <si>
    <t>C3</t>
  </si>
  <si>
    <t>15uF</t>
  </si>
  <si>
    <t>CAP_0805</t>
  </si>
  <si>
    <t>C4</t>
  </si>
  <si>
    <t>47nF</t>
  </si>
  <si>
    <t>C5, C6</t>
  </si>
  <si>
    <t>1uF</t>
  </si>
  <si>
    <t>C7</t>
  </si>
  <si>
    <t>1n</t>
  </si>
  <si>
    <t>C8</t>
  </si>
  <si>
    <t>PH_RES</t>
  </si>
  <si>
    <t>CAP</t>
  </si>
  <si>
    <t>C101, C103</t>
  </si>
  <si>
    <t>0.1uF</t>
  </si>
  <si>
    <t>C102</t>
  </si>
  <si>
    <t>10nF</t>
  </si>
  <si>
    <t>C104</t>
  </si>
  <si>
    <t>500pF</t>
  </si>
  <si>
    <t>D1</t>
  </si>
  <si>
    <t>DIODE_0603</t>
  </si>
  <si>
    <t>D101, D102</t>
  </si>
  <si>
    <t>DIODE_0402</t>
  </si>
  <si>
    <t>D103</t>
  </si>
  <si>
    <t>J1, J4</t>
  </si>
  <si>
    <t>644456-2</t>
  </si>
  <si>
    <t>J2</t>
  </si>
  <si>
    <t>87758-06</t>
  </si>
  <si>
    <t>J3, J5, J6, J101, J102</t>
  </si>
  <si>
    <t>951106-4620</t>
  </si>
  <si>
    <t>L1</t>
  </si>
  <si>
    <t>4.7uH</t>
  </si>
  <si>
    <t>SRN5020-4R7M</t>
  </si>
  <si>
    <t>Q1, Q2, Q3</t>
  </si>
  <si>
    <t>BS870</t>
  </si>
  <si>
    <t>Q5</t>
  </si>
  <si>
    <t>AO3416</t>
  </si>
  <si>
    <t>Q101, Q102</t>
  </si>
  <si>
    <t>2SK1828</t>
  </si>
  <si>
    <t>R1</t>
  </si>
  <si>
    <t>1MEG</t>
  </si>
  <si>
    <t>RES_0402</t>
  </si>
  <si>
    <t>R2</t>
  </si>
  <si>
    <t>115k</t>
  </si>
  <si>
    <t>R3, R4, R5</t>
  </si>
  <si>
    <t>R6</t>
  </si>
  <si>
    <t>10k</t>
  </si>
  <si>
    <t>R7, R104</t>
  </si>
  <si>
    <t>100k</t>
  </si>
  <si>
    <t>R101, RX1, RX2, RX3</t>
  </si>
  <si>
    <t>R102</t>
  </si>
  <si>
    <t>2MEG</t>
  </si>
  <si>
    <t>R103, R106, R108</t>
  </si>
  <si>
    <t>332k</t>
  </si>
  <si>
    <t>R109</t>
  </si>
  <si>
    <t>1X</t>
  </si>
  <si>
    <t>U1</t>
  </si>
  <si>
    <t>LT3467ES6</t>
  </si>
  <si>
    <t>U2</t>
  </si>
  <si>
    <t>MCP1801_OT</t>
  </si>
  <si>
    <t>U3</t>
  </si>
  <si>
    <t>ATTINY24_QFN</t>
  </si>
  <si>
    <t>U101</t>
  </si>
  <si>
    <t>MAX9021AUK-T</t>
  </si>
  <si>
    <t>U102</t>
  </si>
  <si>
    <t>AD8061ARTZ</t>
  </si>
  <si>
    <t>Total/Panel</t>
  </si>
  <si>
    <t>DNP</t>
  </si>
  <si>
    <t>Stock</t>
  </si>
  <si>
    <t>Y</t>
  </si>
  <si>
    <t>N</t>
  </si>
  <si>
    <t>Note</t>
  </si>
  <si>
    <t>sub 1n or 220pF</t>
  </si>
  <si>
    <t>PD</t>
  </si>
  <si>
    <t>sub 51 ohm</t>
  </si>
  <si>
    <t>sub 330</t>
  </si>
  <si>
    <t>Digikey Number</t>
  </si>
  <si>
    <t>587-1441-1-ND</t>
  </si>
  <si>
    <t>Qty</t>
  </si>
  <si>
    <t>Cost</t>
  </si>
  <si>
    <t>1276-1750-1-ND</t>
  </si>
  <si>
    <t>SRN5020-4R7MCT-ND</t>
  </si>
  <si>
    <t xml:space="preserve">Total = </t>
  </si>
  <si>
    <t>SD101AWTPMSCT-ND</t>
  </si>
  <si>
    <t>641-1287-1-ND</t>
  </si>
  <si>
    <t>shouldn't need</t>
  </si>
  <si>
    <t xml:space="preserve">952-2121-ND </t>
  </si>
  <si>
    <t>BS870-FDICT-ND</t>
  </si>
  <si>
    <t>785-1011-1-ND</t>
  </si>
  <si>
    <t>2SK1828TE85LFCT-ND</t>
  </si>
  <si>
    <t>LT3467ES6#TRMPBFCT-ND</t>
  </si>
  <si>
    <t xml:space="preserve">MCP1801T-5002I/OTCT-ND </t>
  </si>
  <si>
    <t>ATTINY24-20MU-ND</t>
  </si>
  <si>
    <t>***Non stock</t>
  </si>
  <si>
    <t>AD8061ARTZ-REEL7CT-ND</t>
  </si>
  <si>
    <t>Can't sub value</t>
  </si>
  <si>
    <t>709-1222-1-ND</t>
  </si>
  <si>
    <t>709-1133-1-ND</t>
  </si>
  <si>
    <t>709-1129-1-ND</t>
  </si>
  <si>
    <t>709-1127-1-ND</t>
  </si>
  <si>
    <t>RHM1.00MCDCT-ND</t>
  </si>
  <si>
    <t>P115KLCT-ND</t>
  </si>
  <si>
    <t>311-200LRCT-ND</t>
  </si>
  <si>
    <t>RHM10.0KCDCT-ND</t>
  </si>
  <si>
    <t>RHM100KCDCT-ND</t>
  </si>
  <si>
    <t>RHM51.0CDCT-ND</t>
  </si>
  <si>
    <t>RHM2MCDCT-ND</t>
  </si>
  <si>
    <t>311-330KLRCT-ND</t>
  </si>
  <si>
    <t>***See above</t>
  </si>
  <si>
    <t>Unit cost</t>
  </si>
  <si>
    <t>Sub 3.5pF</t>
  </si>
  <si>
    <t>1276-1692-1-ND</t>
  </si>
  <si>
    <t>sub 10uF</t>
  </si>
  <si>
    <t>1276-2891-1-ND</t>
  </si>
  <si>
    <t>Mouser</t>
  </si>
  <si>
    <t>700-MAX9021AUKT</t>
  </si>
  <si>
    <t>PDV-P8103-ND</t>
  </si>
  <si>
    <t>Actually SOD-123</t>
  </si>
  <si>
    <t>Shipping</t>
  </si>
  <si>
    <t>Shipping (est)</t>
  </si>
  <si>
    <t>Subtotal</t>
  </si>
  <si>
    <t>Tax</t>
  </si>
  <si>
    <t>Dirty PCB</t>
  </si>
  <si>
    <t>Order Number</t>
  </si>
  <si>
    <t>PCBs</t>
  </si>
  <si>
    <t>File</t>
  </si>
  <si>
    <t>Layers</t>
  </si>
  <si>
    <t>Size (actual)</t>
  </si>
  <si>
    <t>Color</t>
  </si>
  <si>
    <t>Thickness</t>
  </si>
  <si>
    <t>Coating</t>
  </si>
  <si>
    <t>Stencil</t>
  </si>
  <si>
    <t>Processing</t>
  </si>
  <si>
    <t>Charge</t>
  </si>
  <si>
    <t>Status</t>
  </si>
  <si>
    <t>Optical_txrx.zip</t>
  </si>
  <si>
    <t>10x10cm (10x10cm)</t>
  </si>
  <si>
    <t>Blue</t>
  </si>
  <si>
    <t>1.6mm</t>
  </si>
  <si>
    <t>ENIG</t>
  </si>
  <si>
    <t>Steel</t>
  </si>
  <si>
    <t>Rush</t>
  </si>
  <si>
    <t>Protopack ±10</t>
  </si>
  <si>
    <t>Shipped</t>
  </si>
  <si>
    <t>Total</t>
  </si>
  <si>
    <t>DHL China (3-9 days)</t>
  </si>
  <si>
    <t>0.42kg</t>
  </si>
  <si>
    <t>PROJECT TOTAL TO DATE:</t>
  </si>
  <si>
    <t>Digikey =</t>
  </si>
  <si>
    <t>Mouser =</t>
  </si>
  <si>
    <t>DirtyPCB =</t>
  </si>
  <si>
    <t xml:space="preserve">TOTAL = 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</si>
</sst>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0" fillId="0" borderId="10" xfId="0" applyBorder="1" applyAlignment="1">
      <alignment wrapText="1"/>
    </xf>
    <xf numFmtId="164" fontId="0" fillId="0" borderId="0" xfId="0" applyNumberFormat="1"/>
    <xf numFmtId="0" fontId="16" fillId="0" borderId="0" xfId="0" applyFont="1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164" fontId="16" fillId="0" borderId="0" xfId="0" applyNumberFormat="1" applyFont="1"/>
    <xf numFmtId="0" fontId="16" fillId="0" borderId="10" xfId="0" applyFont="1" applyBorder="1" applyAlignment="1">
      <alignment wrapText="1"/>
    </xf>
    <xf numFmtId="6" fontId="0" fillId="0" borderId="10" xfId="0" applyNumberFormat="1" applyBorder="1" applyAlignment="1">
      <alignment wrapText="1"/>
    </xf>
    <xf numFmtId="6" fontId="16" fillId="0" borderId="10" xfId="0" applyNumberFormat="1" applyFont="1" applyBorder="1" applyAlignment="1">
      <alignment wrapText="1"/>
    </xf>
    <xf numFmtId="0" fontId="16" fillId="33" borderId="0" xfId="0" applyFont="1" applyFill="1"/>
    <xf numFmtId="0" fontId="0" fillId="33" borderId="0" xfId="0" applyFill="1"/>
    <xf numFmtId="6" fontId="0" fillId="0" borderId="0" xfId="0" applyNumberFormat="1"/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42"/>
  <sheetViews>
    <sheetView tabSelected="1" zoomScale="70" zoomScaleNormal="70" workbookViewId="0">
      <pane ySplit="1" topLeftCell="A2" activePane="bottomLeft" state="frozen"/>
      <selection pane="bottomLeft" sqref="A1:N36"/>
    </sheetView>
  </sheetViews>
  <sheetFormatPr defaultRowHeight="14.4"/>
  <cols>
    <col min="2" max="2" width="17.109375" customWidth="1"/>
    <col min="4" max="4" width="14.6640625" customWidth="1"/>
    <col min="6" max="6" width="10.44140625" bestFit="1" customWidth="1"/>
    <col min="8" max="8" width="16.77734375" customWidth="1"/>
    <col min="9" max="9" width="3.33203125" style="12" customWidth="1"/>
    <col min="15" max="15" width="3.88671875" style="12" customWidth="1"/>
    <col min="21" max="21" width="3.44140625" style="12" customWidth="1"/>
  </cols>
  <sheetData>
    <row r="1" spans="1: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76</v>
      </c>
      <c r="G1" s="4" t="s">
        <v>78</v>
      </c>
      <c r="H1" s="4" t="s">
        <v>81</v>
      </c>
      <c r="I1" s="11"/>
      <c r="J1" s="4" t="s">
        <v>86</v>
      </c>
      <c r="K1" s="4"/>
      <c r="L1" s="4" t="s">
        <v>88</v>
      </c>
      <c r="M1" s="4" t="s">
        <v>119</v>
      </c>
      <c r="N1" s="4" t="s">
        <v>89</v>
      </c>
      <c r="O1" s="11"/>
      <c r="P1" s="4" t="s">
        <v>124</v>
      </c>
      <c r="Q1" s="4"/>
      <c r="R1" s="4" t="s">
        <v>88</v>
      </c>
      <c r="S1" s="4" t="s">
        <v>119</v>
      </c>
      <c r="T1" s="4" t="s">
        <v>89</v>
      </c>
      <c r="U1" s="11"/>
      <c r="V1" s="4" t="s">
        <v>132</v>
      </c>
      <c r="W1" s="4" t="s">
        <v>133</v>
      </c>
    </row>
    <row r="2" spans="1:33" ht="28.8">
      <c r="A2">
        <v>1</v>
      </c>
      <c r="B2" t="s">
        <v>5</v>
      </c>
      <c r="C2" t="s">
        <v>6</v>
      </c>
      <c r="D2" t="s">
        <v>7</v>
      </c>
      <c r="E2">
        <v>1</v>
      </c>
      <c r="F2">
        <v>1</v>
      </c>
      <c r="G2" t="s">
        <v>79</v>
      </c>
      <c r="H2" t="s">
        <v>120</v>
      </c>
      <c r="J2" t="s">
        <v>121</v>
      </c>
      <c r="L2">
        <v>100</v>
      </c>
      <c r="M2">
        <v>5.1000000000000004E-3</v>
      </c>
      <c r="N2" s="3">
        <f t="shared" ref="N2:N10" si="0">M2*L2</f>
        <v>0.51</v>
      </c>
      <c r="V2" s="8" t="s">
        <v>134</v>
      </c>
      <c r="W2" s="8" t="s">
        <v>135</v>
      </c>
      <c r="X2" s="8" t="s">
        <v>136</v>
      </c>
      <c r="Y2" s="8" t="s">
        <v>137</v>
      </c>
      <c r="Z2" s="8" t="s">
        <v>138</v>
      </c>
      <c r="AA2" s="8" t="s">
        <v>139</v>
      </c>
      <c r="AB2" s="8" t="s">
        <v>140</v>
      </c>
      <c r="AC2" s="8" t="s">
        <v>141</v>
      </c>
      <c r="AD2" s="8" t="s">
        <v>142</v>
      </c>
      <c r="AE2" s="8" t="s">
        <v>4</v>
      </c>
      <c r="AF2" s="8" t="s">
        <v>143</v>
      </c>
      <c r="AG2" s="8" t="s">
        <v>144</v>
      </c>
    </row>
    <row r="3" spans="1:33" ht="43.2">
      <c r="A3">
        <v>2</v>
      </c>
      <c r="B3" t="s">
        <v>8</v>
      </c>
      <c r="C3" t="s">
        <v>9</v>
      </c>
      <c r="D3" t="s">
        <v>10</v>
      </c>
      <c r="E3">
        <v>1</v>
      </c>
      <c r="F3">
        <v>1</v>
      </c>
      <c r="G3" t="s">
        <v>80</v>
      </c>
      <c r="J3" t="s">
        <v>87</v>
      </c>
      <c r="L3">
        <v>10</v>
      </c>
      <c r="M3">
        <v>0.157</v>
      </c>
      <c r="N3" s="3">
        <f t="shared" si="0"/>
        <v>1.57</v>
      </c>
      <c r="V3" s="2">
        <v>5207</v>
      </c>
      <c r="W3" s="2" t="s">
        <v>145</v>
      </c>
      <c r="X3" s="2">
        <v>2</v>
      </c>
      <c r="Y3" s="2" t="s">
        <v>146</v>
      </c>
      <c r="Z3" s="2" t="s">
        <v>147</v>
      </c>
      <c r="AA3" s="2" t="s">
        <v>148</v>
      </c>
      <c r="AB3" s="2" t="s">
        <v>149</v>
      </c>
      <c r="AC3" s="2" t="s">
        <v>150</v>
      </c>
      <c r="AD3" s="2" t="s">
        <v>151</v>
      </c>
      <c r="AE3" s="2" t="s">
        <v>152</v>
      </c>
      <c r="AF3" s="9">
        <v>90</v>
      </c>
      <c r="AG3" s="2" t="s">
        <v>153</v>
      </c>
    </row>
    <row r="4" spans="1:33">
      <c r="A4">
        <v>3</v>
      </c>
      <c r="B4" t="s">
        <v>11</v>
      </c>
      <c r="C4" t="s">
        <v>12</v>
      </c>
      <c r="D4" t="s">
        <v>13</v>
      </c>
      <c r="E4">
        <v>1</v>
      </c>
      <c r="F4">
        <v>1</v>
      </c>
      <c r="G4" t="s">
        <v>80</v>
      </c>
      <c r="H4" t="s">
        <v>122</v>
      </c>
      <c r="J4" t="s">
        <v>123</v>
      </c>
      <c r="L4">
        <v>10</v>
      </c>
      <c r="M4">
        <v>0.20499999999999999</v>
      </c>
      <c r="N4" s="3">
        <f t="shared" si="0"/>
        <v>2.0499999999999998</v>
      </c>
      <c r="V4" s="8" t="s">
        <v>154</v>
      </c>
      <c r="W4" s="14"/>
      <c r="X4" s="15"/>
      <c r="Y4" s="15"/>
      <c r="Z4" s="15"/>
      <c r="AA4" s="15"/>
      <c r="AB4" s="15"/>
      <c r="AC4" s="15"/>
      <c r="AD4" s="15"/>
      <c r="AE4" s="16"/>
      <c r="AF4" s="8"/>
      <c r="AG4" s="8"/>
    </row>
    <row r="5" spans="1:33" ht="14.4" customHeight="1">
      <c r="A5">
        <v>4</v>
      </c>
      <c r="B5" t="s">
        <v>14</v>
      </c>
      <c r="C5" t="s">
        <v>15</v>
      </c>
      <c r="D5" t="s">
        <v>7</v>
      </c>
      <c r="E5">
        <v>1</v>
      </c>
      <c r="F5">
        <v>1</v>
      </c>
      <c r="G5" t="s">
        <v>80</v>
      </c>
      <c r="J5" t="s">
        <v>90</v>
      </c>
      <c r="L5">
        <v>10</v>
      </c>
      <c r="M5">
        <v>1.0999999999999999E-2</v>
      </c>
      <c r="N5" s="3">
        <f t="shared" si="0"/>
        <v>0.10999999999999999</v>
      </c>
      <c r="V5" s="8" t="s">
        <v>128</v>
      </c>
      <c r="W5" s="17" t="s">
        <v>155</v>
      </c>
      <c r="X5" s="18"/>
      <c r="Y5" s="18"/>
      <c r="Z5" s="18"/>
      <c r="AA5" s="18"/>
      <c r="AB5" s="18"/>
      <c r="AC5" s="18"/>
      <c r="AD5" s="18"/>
      <c r="AE5" s="19"/>
      <c r="AF5" s="9">
        <v>15</v>
      </c>
      <c r="AG5" s="2" t="s">
        <v>156</v>
      </c>
    </row>
    <row r="6" spans="1:33">
      <c r="A6">
        <v>5</v>
      </c>
      <c r="B6" t="s">
        <v>16</v>
      </c>
      <c r="C6" t="s">
        <v>17</v>
      </c>
      <c r="D6" t="s">
        <v>7</v>
      </c>
      <c r="E6">
        <v>2</v>
      </c>
      <c r="F6">
        <v>2</v>
      </c>
      <c r="G6" t="s">
        <v>79</v>
      </c>
      <c r="J6" t="s">
        <v>106</v>
      </c>
      <c r="L6">
        <v>25</v>
      </c>
      <c r="M6">
        <v>9.9599999999999994E-2</v>
      </c>
      <c r="N6" s="3">
        <f t="shared" si="0"/>
        <v>2.4899999999999998</v>
      </c>
      <c r="V6" s="8" t="s">
        <v>154</v>
      </c>
      <c r="W6" s="17"/>
      <c r="X6" s="18"/>
      <c r="Y6" s="18"/>
      <c r="Z6" s="18"/>
      <c r="AA6" s="18"/>
      <c r="AB6" s="18"/>
      <c r="AC6" s="18"/>
      <c r="AD6" s="18"/>
      <c r="AE6" s="19"/>
      <c r="AF6" s="10">
        <v>105</v>
      </c>
      <c r="AG6" s="2"/>
    </row>
    <row r="7" spans="1:33">
      <c r="A7">
        <v>6</v>
      </c>
      <c r="B7" t="s">
        <v>18</v>
      </c>
      <c r="C7" t="s">
        <v>19</v>
      </c>
      <c r="D7" t="s">
        <v>7</v>
      </c>
      <c r="E7">
        <v>1</v>
      </c>
      <c r="F7">
        <v>1</v>
      </c>
      <c r="G7" t="s">
        <v>79</v>
      </c>
      <c r="J7" t="s">
        <v>107</v>
      </c>
      <c r="L7">
        <v>25</v>
      </c>
      <c r="M7">
        <v>2.1999999999999999E-2</v>
      </c>
      <c r="N7" s="3">
        <f t="shared" si="0"/>
        <v>0.54999999999999993</v>
      </c>
    </row>
    <row r="8" spans="1:33">
      <c r="A8">
        <v>7</v>
      </c>
      <c r="B8" t="s">
        <v>20</v>
      </c>
      <c r="C8" t="s">
        <v>21</v>
      </c>
      <c r="D8" t="s">
        <v>22</v>
      </c>
      <c r="E8">
        <v>1</v>
      </c>
      <c r="F8">
        <v>1</v>
      </c>
      <c r="G8" t="s">
        <v>80</v>
      </c>
      <c r="J8" t="s">
        <v>126</v>
      </c>
      <c r="L8">
        <v>2</v>
      </c>
      <c r="M8">
        <v>0.89</v>
      </c>
      <c r="N8" s="3">
        <f t="shared" si="0"/>
        <v>1.78</v>
      </c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>
      <c r="A9">
        <v>8</v>
      </c>
      <c r="B9" t="s">
        <v>23</v>
      </c>
      <c r="C9" t="s">
        <v>24</v>
      </c>
      <c r="D9" t="s">
        <v>7</v>
      </c>
      <c r="E9">
        <v>2</v>
      </c>
      <c r="F9">
        <f>3*E9</f>
        <v>6</v>
      </c>
      <c r="G9" t="s">
        <v>79</v>
      </c>
      <c r="J9" t="s">
        <v>108</v>
      </c>
      <c r="L9">
        <v>25</v>
      </c>
      <c r="M9">
        <v>4.5199999999999997E-2</v>
      </c>
      <c r="N9" s="3">
        <f t="shared" si="0"/>
        <v>1.1299999999999999</v>
      </c>
      <c r="V9" s="20" t="s">
        <v>157</v>
      </c>
      <c r="W9" s="20"/>
      <c r="X9" s="20"/>
      <c r="Y9" s="20"/>
    </row>
    <row r="10" spans="1:33">
      <c r="A10">
        <v>9</v>
      </c>
      <c r="B10" t="s">
        <v>25</v>
      </c>
      <c r="C10" t="s">
        <v>26</v>
      </c>
      <c r="D10" t="s">
        <v>7</v>
      </c>
      <c r="E10">
        <v>1</v>
      </c>
      <c r="F10">
        <f>3*E10</f>
        <v>3</v>
      </c>
      <c r="G10" t="s">
        <v>79</v>
      </c>
      <c r="J10" t="s">
        <v>109</v>
      </c>
      <c r="L10">
        <v>50</v>
      </c>
      <c r="M10">
        <v>2.0799999999999999E-2</v>
      </c>
      <c r="N10" s="3">
        <f t="shared" si="0"/>
        <v>1.04</v>
      </c>
      <c r="W10" t="s">
        <v>158</v>
      </c>
      <c r="X10" s="3">
        <f>N39</f>
        <v>79.298000000000016</v>
      </c>
    </row>
    <row r="11" spans="1:33">
      <c r="A11">
        <v>10</v>
      </c>
      <c r="B11" t="s">
        <v>27</v>
      </c>
      <c r="C11" t="s">
        <v>28</v>
      </c>
      <c r="D11" t="s">
        <v>7</v>
      </c>
      <c r="E11">
        <v>1</v>
      </c>
      <c r="F11">
        <f>3*E11</f>
        <v>3</v>
      </c>
      <c r="G11" t="s">
        <v>79</v>
      </c>
      <c r="H11" t="s">
        <v>82</v>
      </c>
      <c r="N11" s="3"/>
      <c r="W11" t="s">
        <v>159</v>
      </c>
      <c r="X11" s="3">
        <f>T38</f>
        <v>12.129999999999999</v>
      </c>
    </row>
    <row r="12" spans="1:33">
      <c r="A12">
        <v>11</v>
      </c>
      <c r="B12" t="s">
        <v>29</v>
      </c>
      <c r="D12" t="s">
        <v>30</v>
      </c>
      <c r="E12">
        <v>1</v>
      </c>
      <c r="F12">
        <f>1*E12</f>
        <v>1</v>
      </c>
      <c r="G12" t="s">
        <v>80</v>
      </c>
      <c r="H12" t="s">
        <v>127</v>
      </c>
      <c r="J12" t="s">
        <v>93</v>
      </c>
      <c r="L12">
        <v>10</v>
      </c>
      <c r="M12">
        <v>0.32200000000000001</v>
      </c>
      <c r="N12" s="3">
        <f>M12*L12</f>
        <v>3.22</v>
      </c>
      <c r="W12" t="s">
        <v>160</v>
      </c>
      <c r="X12" s="13">
        <f>AF6</f>
        <v>105</v>
      </c>
    </row>
    <row r="13" spans="1:33">
      <c r="A13">
        <v>12</v>
      </c>
      <c r="B13" t="s">
        <v>31</v>
      </c>
      <c r="D13" t="s">
        <v>32</v>
      </c>
      <c r="E13">
        <v>2</v>
      </c>
      <c r="F13">
        <f>3*E13</f>
        <v>6</v>
      </c>
      <c r="G13" t="s">
        <v>80</v>
      </c>
      <c r="H13" t="s">
        <v>95</v>
      </c>
      <c r="J13" t="s">
        <v>94</v>
      </c>
      <c r="L13">
        <v>6</v>
      </c>
      <c r="M13">
        <v>0.52</v>
      </c>
      <c r="N13" s="3">
        <f>M13*L13</f>
        <v>3.12</v>
      </c>
    </row>
    <row r="14" spans="1:33">
      <c r="A14">
        <v>13</v>
      </c>
      <c r="B14" t="s">
        <v>33</v>
      </c>
      <c r="D14" t="s">
        <v>83</v>
      </c>
      <c r="E14">
        <v>1</v>
      </c>
      <c r="F14">
        <f>3*E14</f>
        <v>3</v>
      </c>
      <c r="G14" t="s">
        <v>79</v>
      </c>
      <c r="N14" s="3"/>
    </row>
    <row r="15" spans="1:33">
      <c r="A15">
        <v>14</v>
      </c>
      <c r="B15" t="s">
        <v>34</v>
      </c>
      <c r="D15" t="s">
        <v>35</v>
      </c>
      <c r="E15">
        <v>2</v>
      </c>
      <c r="F15">
        <f>1*E15</f>
        <v>2</v>
      </c>
      <c r="G15" t="s">
        <v>77</v>
      </c>
      <c r="N15" s="3"/>
      <c r="W15" s="4" t="s">
        <v>161</v>
      </c>
      <c r="X15" s="7">
        <f>SUM(X10:X12)</f>
        <v>196.428</v>
      </c>
    </row>
    <row r="16" spans="1:33">
      <c r="A16">
        <v>15</v>
      </c>
      <c r="B16" t="s">
        <v>36</v>
      </c>
      <c r="D16" t="s">
        <v>37</v>
      </c>
      <c r="E16">
        <v>1</v>
      </c>
      <c r="F16">
        <f>1*E16</f>
        <v>1</v>
      </c>
      <c r="G16" t="s">
        <v>80</v>
      </c>
      <c r="J16" t="s">
        <v>96</v>
      </c>
      <c r="L16">
        <v>10</v>
      </c>
      <c r="M16">
        <v>0.214</v>
      </c>
      <c r="N16" s="3">
        <f>M16*L16</f>
        <v>2.14</v>
      </c>
    </row>
    <row r="17" spans="1:33">
      <c r="A17">
        <v>16</v>
      </c>
      <c r="B17" t="s">
        <v>38</v>
      </c>
      <c r="D17" t="s">
        <v>39</v>
      </c>
      <c r="E17">
        <v>5</v>
      </c>
      <c r="F17">
        <v>9</v>
      </c>
      <c r="G17" t="s">
        <v>77</v>
      </c>
      <c r="N17" s="3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>
      <c r="A18">
        <v>17</v>
      </c>
      <c r="B18" t="s">
        <v>40</v>
      </c>
      <c r="C18" t="s">
        <v>41</v>
      </c>
      <c r="D18" t="s">
        <v>42</v>
      </c>
      <c r="E18">
        <v>1</v>
      </c>
      <c r="F18">
        <f>1*E18</f>
        <v>1</v>
      </c>
      <c r="G18" t="s">
        <v>80</v>
      </c>
      <c r="J18" t="s">
        <v>91</v>
      </c>
      <c r="L18">
        <v>10</v>
      </c>
      <c r="M18">
        <v>0.32</v>
      </c>
      <c r="N18" s="3">
        <f t="shared" ref="N18:N29" si="1">M18*L18</f>
        <v>3.2</v>
      </c>
    </row>
    <row r="19" spans="1:33">
      <c r="A19">
        <v>18</v>
      </c>
      <c r="B19" t="s">
        <v>43</v>
      </c>
      <c r="D19" t="s">
        <v>44</v>
      </c>
      <c r="E19">
        <v>3</v>
      </c>
      <c r="F19">
        <f>1*E19</f>
        <v>3</v>
      </c>
      <c r="G19" t="s">
        <v>80</v>
      </c>
      <c r="J19" t="s">
        <v>97</v>
      </c>
      <c r="L19">
        <v>6</v>
      </c>
      <c r="M19">
        <v>0.35</v>
      </c>
      <c r="N19" s="3">
        <f t="shared" si="1"/>
        <v>2.0999999999999996</v>
      </c>
    </row>
    <row r="20" spans="1:33">
      <c r="A20">
        <v>19</v>
      </c>
      <c r="B20" t="s">
        <v>45</v>
      </c>
      <c r="D20" t="s">
        <v>46</v>
      </c>
      <c r="E20">
        <v>1</v>
      </c>
      <c r="F20">
        <f>1*E20</f>
        <v>1</v>
      </c>
      <c r="G20" t="s">
        <v>80</v>
      </c>
      <c r="J20" t="s">
        <v>98</v>
      </c>
      <c r="L20">
        <v>2</v>
      </c>
      <c r="M20">
        <v>0.4</v>
      </c>
      <c r="N20" s="3">
        <f t="shared" si="1"/>
        <v>0.8</v>
      </c>
    </row>
    <row r="21" spans="1:33">
      <c r="A21">
        <v>20</v>
      </c>
      <c r="B21" t="s">
        <v>47</v>
      </c>
      <c r="D21" t="s">
        <v>48</v>
      </c>
      <c r="E21">
        <v>2</v>
      </c>
      <c r="F21">
        <f>3*E21</f>
        <v>6</v>
      </c>
      <c r="G21" t="s">
        <v>80</v>
      </c>
      <c r="J21" t="s">
        <v>99</v>
      </c>
      <c r="L21">
        <v>12</v>
      </c>
      <c r="M21">
        <v>0.32400000000000001</v>
      </c>
      <c r="N21" s="3">
        <f t="shared" si="1"/>
        <v>3.8879999999999999</v>
      </c>
    </row>
    <row r="22" spans="1:33">
      <c r="A22">
        <v>21</v>
      </c>
      <c r="B22" t="s">
        <v>49</v>
      </c>
      <c r="C22" t="s">
        <v>50</v>
      </c>
      <c r="D22" t="s">
        <v>51</v>
      </c>
      <c r="E22">
        <v>1</v>
      </c>
      <c r="F22">
        <f>1*E22</f>
        <v>1</v>
      </c>
      <c r="G22" t="s">
        <v>79</v>
      </c>
      <c r="H22" t="s">
        <v>105</v>
      </c>
      <c r="J22" t="s">
        <v>110</v>
      </c>
      <c r="L22">
        <v>100</v>
      </c>
      <c r="M22">
        <f>0.52/100</f>
        <v>5.1999999999999998E-3</v>
      </c>
      <c r="N22" s="3">
        <f t="shared" si="1"/>
        <v>0.52</v>
      </c>
    </row>
    <row r="23" spans="1:33">
      <c r="A23">
        <v>22</v>
      </c>
      <c r="B23" t="s">
        <v>52</v>
      </c>
      <c r="C23" t="s">
        <v>53</v>
      </c>
      <c r="D23" t="s">
        <v>51</v>
      </c>
      <c r="E23">
        <v>1</v>
      </c>
      <c r="F23">
        <f>1*E23</f>
        <v>1</v>
      </c>
      <c r="G23" t="s">
        <v>80</v>
      </c>
      <c r="H23" t="s">
        <v>105</v>
      </c>
      <c r="J23" t="s">
        <v>111</v>
      </c>
      <c r="L23">
        <v>100</v>
      </c>
      <c r="M23">
        <f>1.49/100</f>
        <v>1.49E-2</v>
      </c>
      <c r="N23" s="3">
        <f t="shared" si="1"/>
        <v>1.49</v>
      </c>
    </row>
    <row r="24" spans="1:33">
      <c r="A24">
        <v>23</v>
      </c>
      <c r="B24" t="s">
        <v>54</v>
      </c>
      <c r="C24">
        <v>200</v>
      </c>
      <c r="D24" t="s">
        <v>51</v>
      </c>
      <c r="E24">
        <v>3</v>
      </c>
      <c r="F24">
        <f>1*E24</f>
        <v>3</v>
      </c>
      <c r="G24" t="s">
        <v>79</v>
      </c>
      <c r="J24" t="s">
        <v>112</v>
      </c>
      <c r="L24">
        <v>100</v>
      </c>
      <c r="M24">
        <f>0.6/100</f>
        <v>6.0000000000000001E-3</v>
      </c>
      <c r="N24" s="3">
        <f t="shared" si="1"/>
        <v>0.6</v>
      </c>
    </row>
    <row r="25" spans="1:33">
      <c r="A25">
        <v>24</v>
      </c>
      <c r="B25" t="s">
        <v>55</v>
      </c>
      <c r="C25" t="s">
        <v>56</v>
      </c>
      <c r="D25" t="s">
        <v>51</v>
      </c>
      <c r="E25">
        <v>1</v>
      </c>
      <c r="F25">
        <f>1*E25</f>
        <v>1</v>
      </c>
      <c r="G25" t="s">
        <v>79</v>
      </c>
      <c r="J25" t="s">
        <v>113</v>
      </c>
      <c r="L25">
        <v>100</v>
      </c>
      <c r="M25">
        <f>0.52/100</f>
        <v>5.1999999999999998E-3</v>
      </c>
      <c r="N25" s="3">
        <f t="shared" si="1"/>
        <v>0.52</v>
      </c>
    </row>
    <row r="26" spans="1:33">
      <c r="A26">
        <v>25</v>
      </c>
      <c r="B26" t="s">
        <v>57</v>
      </c>
      <c r="C26" t="s">
        <v>58</v>
      </c>
      <c r="D26" t="s">
        <v>51</v>
      </c>
      <c r="E26">
        <v>2</v>
      </c>
      <c r="F26">
        <v>4</v>
      </c>
      <c r="G26" t="s">
        <v>79</v>
      </c>
      <c r="J26" t="s">
        <v>114</v>
      </c>
      <c r="L26">
        <v>100</v>
      </c>
      <c r="M26">
        <f>0.52/100</f>
        <v>5.1999999999999998E-3</v>
      </c>
      <c r="N26" s="3">
        <f t="shared" si="1"/>
        <v>0.52</v>
      </c>
    </row>
    <row r="27" spans="1:33">
      <c r="A27">
        <v>26</v>
      </c>
      <c r="B27" t="s">
        <v>59</v>
      </c>
      <c r="C27">
        <v>50</v>
      </c>
      <c r="D27" t="s">
        <v>51</v>
      </c>
      <c r="E27">
        <v>4</v>
      </c>
      <c r="F27">
        <v>4</v>
      </c>
      <c r="G27" t="s">
        <v>79</v>
      </c>
      <c r="H27" t="s">
        <v>84</v>
      </c>
      <c r="J27" t="s">
        <v>115</v>
      </c>
      <c r="L27">
        <v>100</v>
      </c>
      <c r="M27">
        <f>0.52/100</f>
        <v>5.1999999999999998E-3</v>
      </c>
      <c r="N27" s="3">
        <f t="shared" si="1"/>
        <v>0.52</v>
      </c>
    </row>
    <row r="28" spans="1:33">
      <c r="A28">
        <v>27</v>
      </c>
      <c r="B28" t="s">
        <v>60</v>
      </c>
      <c r="C28" t="s">
        <v>61</v>
      </c>
      <c r="D28" t="s">
        <v>51</v>
      </c>
      <c r="E28">
        <v>1</v>
      </c>
      <c r="F28">
        <f>3*E28</f>
        <v>3</v>
      </c>
      <c r="G28" t="s">
        <v>79</v>
      </c>
      <c r="J28" t="s">
        <v>116</v>
      </c>
      <c r="L28">
        <v>100</v>
      </c>
      <c r="M28">
        <f>0.74/100</f>
        <v>7.4000000000000003E-3</v>
      </c>
      <c r="N28" s="3">
        <f t="shared" si="1"/>
        <v>0.74</v>
      </c>
    </row>
    <row r="29" spans="1:33">
      <c r="A29">
        <v>28</v>
      </c>
      <c r="B29" t="s">
        <v>62</v>
      </c>
      <c r="C29" t="s">
        <v>63</v>
      </c>
      <c r="D29" t="s">
        <v>51</v>
      </c>
      <c r="E29">
        <v>3</v>
      </c>
      <c r="F29">
        <f>3*E29</f>
        <v>9</v>
      </c>
      <c r="G29" t="s">
        <v>79</v>
      </c>
      <c r="H29" t="s">
        <v>85</v>
      </c>
      <c r="J29" t="s">
        <v>117</v>
      </c>
      <c r="L29">
        <v>100</v>
      </c>
      <c r="M29">
        <f>0.6/100</f>
        <v>6.0000000000000001E-3</v>
      </c>
      <c r="N29" s="3">
        <f t="shared" si="1"/>
        <v>0.6</v>
      </c>
    </row>
    <row r="30" spans="1:33">
      <c r="A30">
        <v>29</v>
      </c>
      <c r="B30" t="s">
        <v>64</v>
      </c>
      <c r="C30" t="s">
        <v>65</v>
      </c>
      <c r="D30" t="s">
        <v>51</v>
      </c>
      <c r="E30">
        <v>1</v>
      </c>
      <c r="F30">
        <f>3*E30</f>
        <v>3</v>
      </c>
      <c r="G30" t="s">
        <v>79</v>
      </c>
      <c r="J30" s="1" t="s">
        <v>118</v>
      </c>
      <c r="N30" s="3"/>
    </row>
    <row r="31" spans="1:33">
      <c r="A31">
        <v>30</v>
      </c>
      <c r="B31" t="s">
        <v>66</v>
      </c>
      <c r="D31" t="s">
        <v>67</v>
      </c>
      <c r="E31">
        <v>1</v>
      </c>
      <c r="F31">
        <f>1*E31</f>
        <v>1</v>
      </c>
      <c r="G31" t="s">
        <v>80</v>
      </c>
      <c r="J31" t="s">
        <v>100</v>
      </c>
      <c r="L31">
        <v>3</v>
      </c>
      <c r="M31">
        <v>4.16</v>
      </c>
      <c r="N31" s="3">
        <f>M31*L31</f>
        <v>12.48</v>
      </c>
    </row>
    <row r="32" spans="1:33">
      <c r="A32">
        <v>31</v>
      </c>
      <c r="B32" t="s">
        <v>68</v>
      </c>
      <c r="D32" t="s">
        <v>69</v>
      </c>
      <c r="E32">
        <v>1</v>
      </c>
      <c r="F32">
        <f>1*E32</f>
        <v>1</v>
      </c>
      <c r="G32" t="s">
        <v>80</v>
      </c>
      <c r="J32" t="s">
        <v>101</v>
      </c>
      <c r="L32">
        <v>4</v>
      </c>
      <c r="M32">
        <v>0.5</v>
      </c>
      <c r="N32" s="3">
        <f>M32*L32</f>
        <v>2</v>
      </c>
    </row>
    <row r="33" spans="1:20">
      <c r="A33">
        <v>32</v>
      </c>
      <c r="B33" t="s">
        <v>70</v>
      </c>
      <c r="D33" t="s">
        <v>71</v>
      </c>
      <c r="E33">
        <v>1</v>
      </c>
      <c r="F33">
        <f>1*E33</f>
        <v>1</v>
      </c>
      <c r="G33" t="s">
        <v>80</v>
      </c>
      <c r="J33" t="s">
        <v>102</v>
      </c>
      <c r="L33">
        <v>2</v>
      </c>
      <c r="M33">
        <v>2.93</v>
      </c>
      <c r="N33" s="3">
        <f>M33*L33</f>
        <v>5.86</v>
      </c>
    </row>
    <row r="34" spans="1:20">
      <c r="A34">
        <v>33</v>
      </c>
      <c r="B34" t="s">
        <v>72</v>
      </c>
      <c r="D34" t="s">
        <v>73</v>
      </c>
      <c r="E34">
        <v>1</v>
      </c>
      <c r="F34">
        <f>3*E34</f>
        <v>3</v>
      </c>
      <c r="G34" t="s">
        <v>80</v>
      </c>
      <c r="J34" s="1" t="s">
        <v>103</v>
      </c>
      <c r="N34" s="3"/>
      <c r="P34" t="s">
        <v>125</v>
      </c>
      <c r="R34">
        <v>6</v>
      </c>
      <c r="S34">
        <v>0.69</v>
      </c>
      <c r="T34">
        <f>S34*R34</f>
        <v>4.1399999999999997</v>
      </c>
    </row>
    <row r="35" spans="1:20">
      <c r="A35">
        <v>34</v>
      </c>
      <c r="B35" t="s">
        <v>74</v>
      </c>
      <c r="D35" t="s">
        <v>75</v>
      </c>
      <c r="E35">
        <v>1</v>
      </c>
      <c r="F35">
        <f>3*E35</f>
        <v>3</v>
      </c>
      <c r="G35" t="s">
        <v>80</v>
      </c>
      <c r="J35" t="s">
        <v>104</v>
      </c>
      <c r="L35">
        <v>6</v>
      </c>
      <c r="M35">
        <v>2.27</v>
      </c>
      <c r="N35" s="3">
        <f>M35*L35</f>
        <v>13.620000000000001</v>
      </c>
    </row>
    <row r="36" spans="1:20">
      <c r="E36">
        <v>53</v>
      </c>
      <c r="M36" t="s">
        <v>130</v>
      </c>
      <c r="N36" s="3">
        <f>SUM(N2:N35)</f>
        <v>69.168000000000021</v>
      </c>
      <c r="S36" s="5" t="s">
        <v>130</v>
      </c>
      <c r="T36" s="3">
        <f>SUM(T2:T35)</f>
        <v>4.1399999999999997</v>
      </c>
    </row>
    <row r="37" spans="1:20">
      <c r="M37" s="5" t="s">
        <v>129</v>
      </c>
      <c r="N37">
        <v>5.0999999999999996</v>
      </c>
      <c r="S37" s="5" t="s">
        <v>129</v>
      </c>
      <c r="T37">
        <v>7.99</v>
      </c>
    </row>
    <row r="38" spans="1:20">
      <c r="M38" s="5" t="s">
        <v>131</v>
      </c>
      <c r="N38">
        <v>5.03</v>
      </c>
      <c r="S38" s="6" t="s">
        <v>92</v>
      </c>
      <c r="T38" s="7">
        <f>SUM(T36:T37)</f>
        <v>12.129999999999999</v>
      </c>
    </row>
    <row r="39" spans="1:20">
      <c r="M39" s="6" t="s">
        <v>92</v>
      </c>
      <c r="N39" s="7">
        <f>SUM(N36:N38)</f>
        <v>79.298000000000016</v>
      </c>
    </row>
    <row r="42" spans="1:20">
      <c r="M42" s="5"/>
      <c r="N42" s="3"/>
    </row>
  </sheetData>
  <mergeCells count="4">
    <mergeCell ref="W4:AE4"/>
    <mergeCell ref="W5:AE5"/>
    <mergeCell ref="W6:AE6"/>
    <mergeCell ref="V9:Y9"/>
  </mergeCells>
  <conditionalFormatting sqref="G1:G1048576 H11 H29 H22:H23 H1:H4">
    <cfRule type="cellIs" dxfId="1" priority="1" operator="equal">
      <formula>"N"</formula>
    </cfRule>
    <cfRule type="cellIs" dxfId="0" priority="2" operator="equal">
      <formula>"Y"</formula>
    </cfRule>
  </conditionalFormatting>
  <pageMargins left="0.7" right="0.7" top="0.75" bottom="0.75" header="0.3" footer="0.3"/>
  <pageSetup scale="4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BOM_grouped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mrUn1verse</dc:creator>
  <cp:lastModifiedBy>mrUn1verse</cp:lastModifiedBy>
  <cp:lastPrinted>2015-03-16T00:17:36Z</cp:lastPrinted>
  <dcterms:created xsi:type="dcterms:W3CDTF">2015-03-11T20:05:50Z</dcterms:created>
  <dcterms:modified xsi:type="dcterms:W3CDTF">2015-03-16T02:04:50Z</dcterms:modified>
</cp:coreProperties>
</file>