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6.2\Táblázatkezelés\"/>
    </mc:Choice>
  </mc:AlternateContent>
  <xr:revisionPtr revIDLastSave="0" documentId="13_ncr:1_{4D424E73-8E18-492C-BBDD-E8548CEAAA5C}" xr6:coauthVersionLast="47" xr6:coauthVersionMax="47" xr10:uidLastSave="{00000000-0000-0000-0000-000000000000}"/>
  <bookViews>
    <workbookView xWindow="-120" yWindow="-120" windowWidth="29040" windowHeight="15720" xr2:uid="{0B9A3477-E46F-4DC7-9B3A-5678228FADDB}"/>
  </bookViews>
  <sheets>
    <sheet name="Uralkodás" sheetId="3" r:id="rId1"/>
    <sheet name="Ember" sheetId="2" r:id="rId2"/>
    <sheet name="Szakasz" sheetId="4" r:id="rId3"/>
    <sheet name="Uralkodók" sheetId="5" r:id="rId4"/>
  </sheets>
  <definedNames>
    <definedName name="ExternalData_1" localSheetId="1" hidden="1">Ember!$A$1:$D$63</definedName>
    <definedName name="ExternalData_1" localSheetId="2" hidden="1">Szakasz!$A$1:$D$11</definedName>
    <definedName name="ExternalData_2" localSheetId="0" hidden="1">Uralkodás!$A$1:$P$66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" l="1" a="1"/>
  <c r="F75" i="3" s="1"/>
  <c r="F76" i="3" a="1"/>
  <c r="F76" i="3" s="1"/>
  <c r="F74" i="3" a="1"/>
  <c r="F74" i="3" s="1"/>
  <c r="F72" i="3"/>
  <c r="F70" i="3"/>
  <c r="F69" i="3"/>
  <c r="A81" i="3"/>
  <c r="C81" i="3"/>
  <c r="B81" i="3"/>
  <c r="F68" i="3"/>
  <c r="L68" i="3" a="1"/>
  <c r="L68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I2" i="3"/>
  <c r="J2" i="3" s="1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J39" i="3" s="1"/>
  <c r="I40" i="3"/>
  <c r="J40" i="3" s="1"/>
  <c r="I41" i="3"/>
  <c r="J41" i="3" s="1"/>
  <c r="I42" i="3"/>
  <c r="J42" i="3" s="1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J49" i="3" s="1"/>
  <c r="I50" i="3"/>
  <c r="J50" i="3" s="1"/>
  <c r="I51" i="3"/>
  <c r="J51" i="3" s="1"/>
  <c r="I52" i="3"/>
  <c r="J52" i="3" s="1"/>
  <c r="I53" i="3"/>
  <c r="J53" i="3" s="1"/>
  <c r="I54" i="3"/>
  <c r="J54" i="3" s="1"/>
  <c r="I55" i="3"/>
  <c r="J55" i="3" s="1"/>
  <c r="I56" i="3"/>
  <c r="J56" i="3" s="1"/>
  <c r="I57" i="3"/>
  <c r="J57" i="3" s="1"/>
  <c r="I58" i="3"/>
  <c r="J58" i="3" s="1"/>
  <c r="I59" i="3"/>
  <c r="J59" i="3" s="1"/>
  <c r="I60" i="3"/>
  <c r="J60" i="3" s="1"/>
  <c r="I61" i="3"/>
  <c r="J61" i="3" s="1"/>
  <c r="I62" i="3"/>
  <c r="J62" i="3" s="1"/>
  <c r="I63" i="3"/>
  <c r="J63" i="3" s="1"/>
  <c r="I64" i="3"/>
  <c r="J64" i="3" s="1"/>
  <c r="I65" i="3"/>
  <c r="J65" i="3" s="1"/>
  <c r="I66" i="3"/>
  <c r="J66" i="3" s="1"/>
  <c r="H2" i="3"/>
  <c r="K2" i="3" s="1"/>
  <c r="H3" i="3"/>
  <c r="K3" i="3" s="1"/>
  <c r="H4" i="3"/>
  <c r="K4" i="3" s="1"/>
  <c r="H5" i="3"/>
  <c r="K5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15" i="3"/>
  <c r="K15" i="3" s="1"/>
  <c r="H16" i="3"/>
  <c r="K16" i="3" s="1"/>
  <c r="H17" i="3"/>
  <c r="K17" i="3" s="1"/>
  <c r="H18" i="3"/>
  <c r="K18" i="3" s="1"/>
  <c r="H19" i="3"/>
  <c r="K19" i="3" s="1"/>
  <c r="H20" i="3"/>
  <c r="K20" i="3" s="1"/>
  <c r="H21" i="3"/>
  <c r="K21" i="3" s="1"/>
  <c r="H22" i="3"/>
  <c r="K22" i="3" s="1"/>
  <c r="H23" i="3"/>
  <c r="K23" i="3" s="1"/>
  <c r="H24" i="3"/>
  <c r="K24" i="3" s="1"/>
  <c r="H25" i="3"/>
  <c r="K25" i="3" s="1"/>
  <c r="H26" i="3"/>
  <c r="K26" i="3" s="1"/>
  <c r="H27" i="3"/>
  <c r="K27" i="3" s="1"/>
  <c r="H28" i="3"/>
  <c r="K28" i="3" s="1"/>
  <c r="H29" i="3"/>
  <c r="K29" i="3" s="1"/>
  <c r="H30" i="3"/>
  <c r="K30" i="3" s="1"/>
  <c r="H31" i="3"/>
  <c r="K31" i="3" s="1"/>
  <c r="H32" i="3"/>
  <c r="K32" i="3" s="1"/>
  <c r="H33" i="3"/>
  <c r="K33" i="3" s="1"/>
  <c r="H34" i="3"/>
  <c r="K34" i="3" s="1"/>
  <c r="H35" i="3"/>
  <c r="K35" i="3" s="1"/>
  <c r="H36" i="3"/>
  <c r="K36" i="3" s="1"/>
  <c r="H37" i="3"/>
  <c r="K37" i="3" s="1"/>
  <c r="H38" i="3"/>
  <c r="K38" i="3" s="1"/>
  <c r="H39" i="3"/>
  <c r="K39" i="3" s="1"/>
  <c r="H40" i="3"/>
  <c r="K40" i="3" s="1"/>
  <c r="H41" i="3"/>
  <c r="K41" i="3" s="1"/>
  <c r="H42" i="3"/>
  <c r="K42" i="3" s="1"/>
  <c r="H43" i="3"/>
  <c r="K43" i="3" s="1"/>
  <c r="H44" i="3"/>
  <c r="K44" i="3" s="1"/>
  <c r="H45" i="3"/>
  <c r="K45" i="3" s="1"/>
  <c r="H46" i="3"/>
  <c r="K46" i="3" s="1"/>
  <c r="H47" i="3"/>
  <c r="K47" i="3" s="1"/>
  <c r="H48" i="3"/>
  <c r="K48" i="3" s="1"/>
  <c r="H49" i="3"/>
  <c r="K49" i="3" s="1"/>
  <c r="H50" i="3"/>
  <c r="K50" i="3" s="1"/>
  <c r="H51" i="3"/>
  <c r="K51" i="3" s="1"/>
  <c r="H52" i="3"/>
  <c r="K52" i="3" s="1"/>
  <c r="H53" i="3"/>
  <c r="K53" i="3" s="1"/>
  <c r="H54" i="3"/>
  <c r="K54" i="3" s="1"/>
  <c r="H55" i="3"/>
  <c r="K55" i="3" s="1"/>
  <c r="H56" i="3"/>
  <c r="K56" i="3" s="1"/>
  <c r="H57" i="3"/>
  <c r="K57" i="3" s="1"/>
  <c r="H58" i="3"/>
  <c r="K58" i="3" s="1"/>
  <c r="H59" i="3"/>
  <c r="K59" i="3" s="1"/>
  <c r="H60" i="3"/>
  <c r="K60" i="3" s="1"/>
  <c r="H61" i="3"/>
  <c r="K61" i="3" s="1"/>
  <c r="H62" i="3"/>
  <c r="K62" i="3" s="1"/>
  <c r="H63" i="3"/>
  <c r="K63" i="3" s="1"/>
  <c r="H64" i="3"/>
  <c r="K64" i="3" s="1"/>
  <c r="H65" i="3"/>
  <c r="K65" i="3" s="1"/>
  <c r="H66" i="3"/>
  <c r="K66" i="3" s="1"/>
  <c r="O70" i="3" l="1" a="1"/>
  <c r="O70" i="3" s="1"/>
  <c r="O69" i="3" a="1"/>
  <c r="O69" i="3" s="1"/>
  <c r="N68" i="3" a="1"/>
  <c r="N68" i="3" s="1"/>
  <c r="M70" i="3"/>
  <c r="M71" i="3"/>
  <c r="N73" i="3" a="1"/>
  <c r="N73" i="3" s="1"/>
  <c r="O76" i="3" a="1"/>
  <c r="O76" i="3" s="1"/>
  <c r="O75" i="3" a="1"/>
  <c r="O75" i="3" s="1"/>
  <c r="M68" i="3"/>
  <c r="M77" i="3"/>
  <c r="M69" i="3"/>
  <c r="N72" i="3" a="1"/>
  <c r="N72" i="3" s="1"/>
  <c r="O74" i="3" a="1"/>
  <c r="O74" i="3" s="1"/>
  <c r="M76" i="3"/>
  <c r="N71" i="3" a="1"/>
  <c r="N71" i="3" s="1"/>
  <c r="O73" i="3" a="1"/>
  <c r="O73" i="3" s="1"/>
  <c r="M75" i="3"/>
  <c r="N77" i="3" a="1"/>
  <c r="N77" i="3" s="1"/>
  <c r="N70" i="3" a="1"/>
  <c r="N70" i="3" s="1"/>
  <c r="O72" i="3" a="1"/>
  <c r="O72" i="3" s="1"/>
  <c r="M74" i="3"/>
  <c r="N76" i="3" a="1"/>
  <c r="N76" i="3" s="1"/>
  <c r="N69" i="3" a="1"/>
  <c r="N69" i="3" s="1"/>
  <c r="O71" i="3" a="1"/>
  <c r="O71" i="3" s="1"/>
  <c r="M73" i="3"/>
  <c r="N75" i="3" a="1"/>
  <c r="N75" i="3" s="1"/>
  <c r="O68" i="3" a="1"/>
  <c r="O68" i="3" s="1"/>
  <c r="M72" i="3"/>
  <c r="N74" i="3" a="1"/>
  <c r="N74" i="3" s="1"/>
  <c r="O77" i="3" a="1"/>
  <c r="O7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755A-0811-4149-A43D-1F2E258F0E91}" keepAlive="1" name="Lekérdezés - tEmber" description="A munkafüzetben levő „tEmber” lekérdezés kapcsolata" type="5" refreshedVersion="8" background="1" saveData="1">
    <dbPr connection="Provider=Microsoft.Mashup.OleDb.1;Data Source=$Workbook$;Location=tEmber;Extended Properties=&quot;&quot;" command="SELECT * FROM [tEmber]"/>
  </connection>
  <connection id="2" xr16:uid="{B35D0F99-9240-478D-998D-0719A27E4DB4}" keepAlive="1" name="Lekérdezés - tSzakasz" description="A munkafüzetben levő „tSzakasz” lekérdezés kapcsolata" type="5" refreshedVersion="8" background="1" saveData="1">
    <dbPr connection="Provider=Microsoft.Mashup.OleDb.1;Data Source=$Workbook$;Location=tSzakasz;Extended Properties=&quot;&quot;" command="SELECT * FROM [tSzakasz]"/>
  </connection>
  <connection id="3" xr16:uid="{8F17EF0F-27DE-41FA-8CEA-2F6B0795294E}" keepAlive="1" name="Lekérdezés - tUralkodas" description="A munkafüzetben levő „tUralkodas” lekérdezés kapcsolata" type="5" refreshedVersion="8" background="1" saveData="1">
    <dbPr connection="Provider=Microsoft.Mashup.OleDb.1;Data Source=$Workbook$;Location=tUralkodas;Extended Properties=&quot;&quot;" command="SELECT * FROM [tUralkoda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<sst xmlns="http://schemas.openxmlformats.org/spreadsheetml/2006/main" count="693" uniqueCount="387">
  <si>
    <t>Ekod</t>
  </si>
  <si>
    <t>Enev</t>
  </si>
  <si>
    <t>Esor</t>
  </si>
  <si>
    <t>Ehaz</t>
  </si>
  <si>
    <t>E101</t>
  </si>
  <si>
    <t>Levedi</t>
  </si>
  <si>
    <t>E102</t>
  </si>
  <si>
    <t>Álmos</t>
  </si>
  <si>
    <t>E103</t>
  </si>
  <si>
    <t>Árpád</t>
  </si>
  <si>
    <t>Árpád-ház</t>
  </si>
  <si>
    <t>E104</t>
  </si>
  <si>
    <t>Zolta</t>
  </si>
  <si>
    <t>E105</t>
  </si>
  <si>
    <t>Falicsi</t>
  </si>
  <si>
    <t>E106</t>
  </si>
  <si>
    <t>Taksony</t>
  </si>
  <si>
    <t>E107</t>
  </si>
  <si>
    <t>Géza</t>
  </si>
  <si>
    <t>E108</t>
  </si>
  <si>
    <t>István</t>
  </si>
  <si>
    <t>E109</t>
  </si>
  <si>
    <t>Péter</t>
  </si>
  <si>
    <t>E110</t>
  </si>
  <si>
    <t>Sámuel</t>
  </si>
  <si>
    <t>E111</t>
  </si>
  <si>
    <t>András</t>
  </si>
  <si>
    <t>E112</t>
  </si>
  <si>
    <t>Béla</t>
  </si>
  <si>
    <t>E113</t>
  </si>
  <si>
    <t>Salamon</t>
  </si>
  <si>
    <t>E114</t>
  </si>
  <si>
    <t>E115</t>
  </si>
  <si>
    <t>László</t>
  </si>
  <si>
    <t>E116</t>
  </si>
  <si>
    <t>Kálmán</t>
  </si>
  <si>
    <t>E117</t>
  </si>
  <si>
    <t>E118</t>
  </si>
  <si>
    <t>E119</t>
  </si>
  <si>
    <t>E120</t>
  </si>
  <si>
    <t>E121</t>
  </si>
  <si>
    <t>E122</t>
  </si>
  <si>
    <t>E123</t>
  </si>
  <si>
    <t>E124</t>
  </si>
  <si>
    <t>Imre</t>
  </si>
  <si>
    <t>E125</t>
  </si>
  <si>
    <t>E126</t>
  </si>
  <si>
    <t>E127</t>
  </si>
  <si>
    <t>E128</t>
  </si>
  <si>
    <t>E129</t>
  </si>
  <si>
    <t>E130</t>
  </si>
  <si>
    <t>E131</t>
  </si>
  <si>
    <t>Vencel</t>
  </si>
  <si>
    <t>Přemysl-ház</t>
  </si>
  <si>
    <t>E132</t>
  </si>
  <si>
    <t>Ottó</t>
  </si>
  <si>
    <t>Wittelsbach-ház</t>
  </si>
  <si>
    <t>E133</t>
  </si>
  <si>
    <t>Károly</t>
  </si>
  <si>
    <t>Anjou-ház</t>
  </si>
  <si>
    <t>E134</t>
  </si>
  <si>
    <t>Lajos</t>
  </si>
  <si>
    <t>E135</t>
  </si>
  <si>
    <t>Mária</t>
  </si>
  <si>
    <t>E136</t>
  </si>
  <si>
    <t>E137</t>
  </si>
  <si>
    <t>Zsigmond</t>
  </si>
  <si>
    <t>Luxemburgi</t>
  </si>
  <si>
    <t>E138</t>
  </si>
  <si>
    <t>Albert</t>
  </si>
  <si>
    <t>Habsburg-ház</t>
  </si>
  <si>
    <t>E139</t>
  </si>
  <si>
    <t>Ulászló</t>
  </si>
  <si>
    <t>Jagelló</t>
  </si>
  <si>
    <t>E140</t>
  </si>
  <si>
    <t>E141</t>
  </si>
  <si>
    <t>Mátyás</t>
  </si>
  <si>
    <t>Hunyadi</t>
  </si>
  <si>
    <t>E142</t>
  </si>
  <si>
    <t>E143</t>
  </si>
  <si>
    <t>E144</t>
  </si>
  <si>
    <t>János</t>
  </si>
  <si>
    <t>Szapolyai-ház</t>
  </si>
  <si>
    <t>E145</t>
  </si>
  <si>
    <t>E146</t>
  </si>
  <si>
    <t>Ferdinánd</t>
  </si>
  <si>
    <t>E147</t>
  </si>
  <si>
    <t>Miksa</t>
  </si>
  <si>
    <t>E148</t>
  </si>
  <si>
    <t>Rudolf</t>
  </si>
  <si>
    <t>E149</t>
  </si>
  <si>
    <t>E150</t>
  </si>
  <si>
    <t>E151</t>
  </si>
  <si>
    <t>E152</t>
  </si>
  <si>
    <t>E153</t>
  </si>
  <si>
    <t>Lipót</t>
  </si>
  <si>
    <t>E154</t>
  </si>
  <si>
    <t>József</t>
  </si>
  <si>
    <t>E155</t>
  </si>
  <si>
    <t>E156</t>
  </si>
  <si>
    <t>Mária Terézia</t>
  </si>
  <si>
    <t>E157</t>
  </si>
  <si>
    <t>Habsburg–Lotaringiai-ház</t>
  </si>
  <si>
    <t>E158</t>
  </si>
  <si>
    <t>E159</t>
  </si>
  <si>
    <t>Ferenc</t>
  </si>
  <si>
    <t>E160</t>
  </si>
  <si>
    <t>E161</t>
  </si>
  <si>
    <t>Ferenc József</t>
  </si>
  <si>
    <t>E162</t>
  </si>
  <si>
    <t>Ukod</t>
  </si>
  <si>
    <t>Szkod</t>
  </si>
  <si>
    <t>Az első név szerint ismert magyar történelmi személyiség. A legenda szerint önként mondott le a hatalomról Álmos javára. Bíborbanszületett Kónsztantinosz szerint a tisztsége vajda.</t>
  </si>
  <si>
    <t>U0010</t>
  </si>
  <si>
    <t>SZ20</t>
  </si>
  <si>
    <t>A magyarok első nagyfejedelme. A hagyomány szerint alattvalói szakrális királygyilkosságot követtek el, mielőtt bejöttek volna a Kárpát-medencébe. (Az uralkodás kezdete 854. vagy 858.)</t>
  </si>
  <si>
    <t>U0020</t>
  </si>
  <si>
    <t>Álmos fia</t>
  </si>
  <si>
    <t>V0010</t>
  </si>
  <si>
    <t>SZ31</t>
  </si>
  <si>
    <t>Árpád fia. Fejedelemségének tényét sokan megkérdőjelezik, vagy legalábbis kétségbe vonják, hogy valóban ő lett volna Árpád közvetlen utódja.</t>
  </si>
  <si>
    <t>V0020</t>
  </si>
  <si>
    <t>Árpád unokája, Jutocsa fia. Neve A birodalom kormányzásáról c. munkában fordul elő, a magyar krónikák nem említik.</t>
  </si>
  <si>
    <t>V0030</t>
  </si>
  <si>
    <t>Zolta fia. (Az uralkodás vége 971. vagy 973.)</t>
  </si>
  <si>
    <t>V0040</t>
  </si>
  <si>
    <t>Taksony fia. (Az uralkodás kezdete 971. vagy 973.)</t>
  </si>
  <si>
    <t>V0050</t>
  </si>
  <si>
    <t>Géza fia. 1000. december 25-i koronázását követően I. István néven a középkori Magyar Királyság első uralkodója.</t>
  </si>
  <si>
    <t>V0060</t>
  </si>
  <si>
    <t>I. István</t>
  </si>
  <si>
    <t>1000. december 25.</t>
  </si>
  <si>
    <t>Esztergom vagy Székesfehérvár</t>
  </si>
  <si>
    <t>A Magyar Királyság első királya.</t>
  </si>
  <si>
    <t>W0010</t>
  </si>
  <si>
    <t>SZ41</t>
  </si>
  <si>
    <t>1038.</t>
  </si>
  <si>
    <t>Székesfehérvár</t>
  </si>
  <si>
    <t>István unokaöccse, ismeretlen nevű nővérének gyermeke. Miután István fia, Imre herceg meghalt, a király Péterben látta biztosítva uralkodásának folyamatosságát. Ez volt első uralkodása.</t>
  </si>
  <si>
    <t>W0021</t>
  </si>
  <si>
    <t>1044. április 22.</t>
  </si>
  <si>
    <t>Csanád vagy Székesfehérvár</t>
  </si>
  <si>
    <t>István sógora, az Aba nemzetség alapítója. Miután elűzték Pétert, királlyá koronázták, majd Péter a ménfői csata során visszaszerezte a koronát, Sámuel pedig életét vesztette a csatában.</t>
  </si>
  <si>
    <t>W0030</t>
  </si>
  <si>
    <t>Péter III. Henrik német-római császár segítségével visszaszerezte a trónt Aba Sámueltől. Ez volt második uralkodása. (Másodjára nem koronázták meg.)</t>
  </si>
  <si>
    <t>W0042</t>
  </si>
  <si>
    <t>I. András</t>
  </si>
  <si>
    <t>1047.</t>
  </si>
  <si>
    <t>Az István ellen összeesküvést szövő Vazul fia. András a pogánysággal átmenetileg együttműködve megszerezte a trónt Pétertől. A „Katolikus” néven ismeretes.</t>
  </si>
  <si>
    <t>W0050</t>
  </si>
  <si>
    <t>I. Béla</t>
  </si>
  <si>
    <t>1060. december 6.</t>
  </si>
  <si>
    <t>Vazul harmadik, legkisebb fia, I. András testvére. A Képes krónika szerint Béla ráomló trónjától elszenvedett sérüléseibe halt bele. A „Bajnok” néven ismeretes.</t>
  </si>
  <si>
    <t>W0060</t>
  </si>
  <si>
    <t>1063.</t>
  </si>
  <si>
    <t>András kései gyermeke. Háromszor is megkoronázták, elsőnek még apja életében, 1057-ben, másodjára Székesfehérváron 1063-ban, harmadjára pedig 1064. április 11-én Pécsett. Unokatestvérei, I. Géza és I. László elűzték, többször próbálkozott trónja visszaszerzésével, sikertelenül. 1081-ben lemondott trónigényéről, bár ezt követően is volt visszatérési kísérlete.</t>
  </si>
  <si>
    <t>W0070</t>
  </si>
  <si>
    <t>I. Géza</t>
  </si>
  <si>
    <t>ismeretlen</t>
  </si>
  <si>
    <t>I. Béla Lengyelországban született fia. „Magnus” néven is ismert.</t>
  </si>
  <si>
    <t>W0080</t>
  </si>
  <si>
    <t>I. László</t>
  </si>
  <si>
    <t>1077 vagy 1081</t>
  </si>
  <si>
    <t>I. Béla másik fia, Géza testvére. 1192-ben avatták szenté.</t>
  </si>
  <si>
    <t>W0090</t>
  </si>
  <si>
    <t>1095.</t>
  </si>
  <si>
    <t>I. Géza fia. Széles körű műveltségéről ismert. A „Könyves” jelzővel illetik.</t>
  </si>
  <si>
    <t>W0100</t>
  </si>
  <si>
    <t>II. István</t>
  </si>
  <si>
    <t>1116.</t>
  </si>
  <si>
    <t>Kálmán fia.</t>
  </si>
  <si>
    <t>W0110</t>
  </si>
  <si>
    <t>II. Béla</t>
  </si>
  <si>
    <t>1131. április 28.</t>
  </si>
  <si>
    <t>I. Géza unokája, Kálmán király Álmos nevű öccsének fia. Fizikai állapota okán a „Vak” jelzővel illetik.</t>
  </si>
  <si>
    <t>W0120</t>
  </si>
  <si>
    <t>II. Géza</t>
  </si>
  <si>
    <t>1141. február 16.</t>
  </si>
  <si>
    <t>II. Béla fia.</t>
  </si>
  <si>
    <t>W0130</t>
  </si>
  <si>
    <t>III. István</t>
  </si>
  <si>
    <t>1162. június</t>
  </si>
  <si>
    <t>II. Géza fia.</t>
  </si>
  <si>
    <t>W0140</t>
  </si>
  <si>
    <t>II. László</t>
  </si>
  <si>
    <t>1162.</t>
  </si>
  <si>
    <t>II. Géza testvére. Ellenkirály volt bizánci támogatással. A későbbi királyok történetírói sokáig nem vették figyelembe az uralkodók sorszámozásánál.</t>
  </si>
  <si>
    <t>W0150</t>
  </si>
  <si>
    <t>IV. István</t>
  </si>
  <si>
    <t>1163.</t>
  </si>
  <si>
    <t>II. Béla fia. Ellenkirály bizánci támogatással. Saját magát III. Istvánnak hívta, nem ismerve el unokatestvére, III. István uralmát.</t>
  </si>
  <si>
    <t>W0160</t>
  </si>
  <si>
    <t>III. Béla</t>
  </si>
  <si>
    <t>1173. január 13.</t>
  </si>
  <si>
    <t>II. Géza fia, III. István testvére.</t>
  </si>
  <si>
    <t>W0170</t>
  </si>
  <si>
    <t>1182. május 16.</t>
  </si>
  <si>
    <t>III. Béla fia. 1182-ben történő koronázására Esztergomban került sor még apja életében. Később, 1194-ben Székesfehérváron is megkoronázták.</t>
  </si>
  <si>
    <t>W0180</t>
  </si>
  <si>
    <t>III. László</t>
  </si>
  <si>
    <t>1204. augusztus 26.</t>
  </si>
  <si>
    <t>Imre fia. A legfiatalabb magyar uralkodó. Életében II. Lászlónak hívták, mivel az 1162 és 1163 között uralkodó ellenkirályt nem ismerték el.</t>
  </si>
  <si>
    <t>W0190</t>
  </si>
  <si>
    <t>II. András</t>
  </si>
  <si>
    <t>1205. május 29.</t>
  </si>
  <si>
    <t>III. Béla fia. Lovagkirály révén a „Jeruzsálemi” néven ismeretes. Nevéhez fűződik az Aranybulla kiadása is, valamint az ő első feleségének meggyilkolásáról írt később Katona József a Bánk bán című drámájában.</t>
  </si>
  <si>
    <t>W0200</t>
  </si>
  <si>
    <t>IV. Béla</t>
  </si>
  <si>
    <t>1235. szeptember 25.</t>
  </si>
  <si>
    <t>II. András fia. Uralkodása alatt zajlott a tatárjárás. Az ezt követő intézkedései okán a „Második honalapító” névvel illetik.</t>
  </si>
  <si>
    <t>W0210</t>
  </si>
  <si>
    <t>V. István</t>
  </si>
  <si>
    <t>1246. január</t>
  </si>
  <si>
    <t>IV. Béla fia. Életében IV. Istvánnak hívták, mivel az 1163 és 1165 között uralkodó ellenkirályt nem ismerték el.</t>
  </si>
  <si>
    <t>W0220</t>
  </si>
  <si>
    <t>IV. László</t>
  </si>
  <si>
    <t>1272. szeptember</t>
  </si>
  <si>
    <t>V. István fia. Életében III. Lászlónak hívták, mivel az 1162 és 1163 között uralkodó ellenkirályt nem ismerték el. Származása révén a „Kun” néven is ismeretes.</t>
  </si>
  <si>
    <t>W0230</t>
  </si>
  <si>
    <t>III. András</t>
  </si>
  <si>
    <t>1290. július 23.</t>
  </si>
  <si>
    <t>II. András unokája, István herceg fia. Származása vitatott. Az utolsó Árpád-házi magyar uralkodó. Itáliai születése révén a „Velencei” jelzővel illetik.</t>
  </si>
  <si>
    <t>W0240</t>
  </si>
  <si>
    <t>1301. augusztus 27.</t>
  </si>
  <si>
    <t>Az Árpád-házzal leányágon rokon Přemysl-ház tagja, cseh és lengyel király. Magyarországon „László” néven uralkodott.</t>
  </si>
  <si>
    <t>W0250</t>
  </si>
  <si>
    <t>SZ42</t>
  </si>
  <si>
    <t>1305. december 5.</t>
  </si>
  <si>
    <t>IV. Béla leányági unokája, Bajorország hercege. Magyarországon V. Béla néven uralkodott, az utókor a „Bajor” jelzővel illeti.</t>
  </si>
  <si>
    <t>W0260</t>
  </si>
  <si>
    <t>SZ43</t>
  </si>
  <si>
    <t>I. Károly</t>
  </si>
  <si>
    <t>1301. tavasza</t>
  </si>
  <si>
    <t>Esztergom</t>
  </si>
  <si>
    <t>V. István leányági dédunokája. Az Anjou-ház alapítója. Háromszor is megkoronázták. Leginkább Károly Róbertként emlegetik. (További koronázások: 1309. június 15. – Buda, 1310. augusztus 27. – Székesfehérvár.)</t>
  </si>
  <si>
    <t>W0270</t>
  </si>
  <si>
    <t>SZ44</t>
  </si>
  <si>
    <t>I. Lajos</t>
  </si>
  <si>
    <t>1342. július 21.</t>
  </si>
  <si>
    <t>I. Károly fia. 1370-től Lengyelország királya. A „Nagy” jelzővel illetik.</t>
  </si>
  <si>
    <t>W0280</t>
  </si>
  <si>
    <t>1382. szeptember 17.</t>
  </si>
  <si>
    <t>I. Lajos idősebb leánya. Az első magyar uralkodó királynő. II. Károly alatt az ország régense. (Először)</t>
  </si>
  <si>
    <t>W0290</t>
  </si>
  <si>
    <t>II. Károly</t>
  </si>
  <si>
    <t>1385. december 31.</t>
  </si>
  <si>
    <t>V. István leányági ükunokája. Uralkodása két hónapig tartott. A Nápolyi Királyságban kedves természete és kis termete miatt a „Békés”, míg Magyarországon a rövid uralkodása miatt a „Kis” néven ismeretes.</t>
  </si>
  <si>
    <t>W0300</t>
  </si>
  <si>
    <t>1387-től férje, Zsigmond társuralkodója. (másodjára nem koronázták meg.)</t>
  </si>
  <si>
    <t>W0311</t>
  </si>
  <si>
    <t>1387. március 31.</t>
  </si>
  <si>
    <t>A Luxemburgi-házból származó német és cseh király, Mária magyar királynő férje, akinek haláláig társuralkodója volt, 1433-tól német-római császár.</t>
  </si>
  <si>
    <t>W0312</t>
  </si>
  <si>
    <t>SZ45</t>
  </si>
  <si>
    <t>1438. január 1.</t>
  </si>
  <si>
    <t>Zsigmond veje, cseh és német király. Az első Habsburg-házi uralkodó a magyar trónon.</t>
  </si>
  <si>
    <t>W0320</t>
  </si>
  <si>
    <t>I. Ulászló</t>
  </si>
  <si>
    <t>1440. július 17.</t>
  </si>
  <si>
    <t>I. Lajos leányának mostohafia. III. Ulászló néven lengyel király. Ellenkirályként léptették fel 1440 és 1444 között ellenében Albert utószülött fiát, Lászlót.</t>
  </si>
  <si>
    <t>W0330</t>
  </si>
  <si>
    <t>V. László</t>
  </si>
  <si>
    <t>1440. május 15.</t>
  </si>
  <si>
    <t>Albert fia. Kései születése miatt az utókor az „Utószülött” névvel illeti. Ulászló halála után a rendek elismerték királyuknak, de kiskorúsága miatt kormányzót választottak a helyettesítésére. Ők sorrendben Hunyadi János (1446–1453), Cillei Ulrik (1456) és Hunyadi László (1457) voltak.</t>
  </si>
  <si>
    <t>W0340</t>
  </si>
  <si>
    <t>I. Mátyás</t>
  </si>
  <si>
    <t>1464. március 29.</t>
  </si>
  <si>
    <t>Hunyadi János kisebbik fia, akit a Hunyadi-párti rendek az utód nélkül elhunyt V. László után hívtak a magyar trónra. Az „Igazságos” néven ismeretes.</t>
  </si>
  <si>
    <t>W0350</t>
  </si>
  <si>
    <t>II. Ulászló</t>
  </si>
  <si>
    <t>1490. szeptember 18.</t>
  </si>
  <si>
    <t>I. Ulászló unokaöccse, Albert vejének a fia és I. Mátyás feleségének, Aragóniai Beatrix második férje. Leginkább Dobzse Lászlóként emlegetik.</t>
  </si>
  <si>
    <t>W0360</t>
  </si>
  <si>
    <t>II. Lajos</t>
  </si>
  <si>
    <t>1508. június 4.</t>
  </si>
  <si>
    <t>II. Ulászló fia, magyar és cseh király, aki a mohácsi vész során vesztette életét. Az egységes középkori Magyar Királyság utolsó királya.</t>
  </si>
  <si>
    <t>W0370</t>
  </si>
  <si>
    <t>I. János</t>
  </si>
  <si>
    <t>1526. november 11.</t>
  </si>
  <si>
    <t>A Szapolyai-házból származó korábbi erdélyi vajda. Leginkább Szapolyai Jánosként emlegetik.</t>
  </si>
  <si>
    <t>W0381</t>
  </si>
  <si>
    <t>SZ46</t>
  </si>
  <si>
    <t>II. János</t>
  </si>
  <si>
    <t>I. János fia. Választott király, aki címéről 1570-ben, a speyeri szerződésben mondott le. Élete utolsó évében erdélyi fejedelemként uralkodott. Kiskorúsága idején nevében Martinuzzi Fráter György (1541–1551), majd anyja, Izabella királyné (1556–1559) kormányzott. Leginkább János Zsigmondként emlegetik.</t>
  </si>
  <si>
    <t>W0391</t>
  </si>
  <si>
    <t>I. Ferdinánd</t>
  </si>
  <si>
    <t>1527. november 3.</t>
  </si>
  <si>
    <t>II. Lajos sógora. Az 1515-ös Habsburg–Jagelló házassági szerződés alapján formált jogot a magyar trónra.</t>
  </si>
  <si>
    <t>X0382</t>
  </si>
  <si>
    <t>SZ47</t>
  </si>
  <si>
    <t>1563. szeptember 8.</t>
  </si>
  <si>
    <t>Pozsony</t>
  </si>
  <si>
    <t>I. Ferdinánd fia. Az első magyar király akit Pozsonyban koronáztak.</t>
  </si>
  <si>
    <t>X0392</t>
  </si>
  <si>
    <t>1572. szeptember 22.</t>
  </si>
  <si>
    <t>Miksa fia. 1572-ben még apja életében magyar királlyá koronázták, majd 1608-ban lemondatták öccse, II. Mátyás javára.</t>
  </si>
  <si>
    <t>X0400</t>
  </si>
  <si>
    <t>II. Mátyás</t>
  </si>
  <si>
    <t>1608. november 19.</t>
  </si>
  <si>
    <t>II. Rudolf öccse.</t>
  </si>
  <si>
    <t>X0410</t>
  </si>
  <si>
    <t>II. Ferdinánd</t>
  </si>
  <si>
    <t>1618. május 18.</t>
  </si>
  <si>
    <t>I. Ferdinánd unokája.</t>
  </si>
  <si>
    <t>X0420</t>
  </si>
  <si>
    <t>III. Ferdinánd</t>
  </si>
  <si>
    <t>1625. december 8.</t>
  </si>
  <si>
    <t>Sopron</t>
  </si>
  <si>
    <t>II. Ferdinánd fia.</t>
  </si>
  <si>
    <t>X0430</t>
  </si>
  <si>
    <t>IV. Ferdinánd</t>
  </si>
  <si>
    <t>1647. június 16.</t>
  </si>
  <si>
    <t>III. Ferdinánd fia. Még apja életében megkoronázták, de betegsége folytán még III. Ferdinánd előtt meghalt, így sosem uralkodott ténylegesen.</t>
  </si>
  <si>
    <t>X0440</t>
  </si>
  <si>
    <t>I. Lipót</t>
  </si>
  <si>
    <t>1655. június 27.</t>
  </si>
  <si>
    <t>III. Ferdinánd fia, IV. Ferdinánd testvére.</t>
  </si>
  <si>
    <t>X0450</t>
  </si>
  <si>
    <t>I. József</t>
  </si>
  <si>
    <t>1687. december 9.</t>
  </si>
  <si>
    <t>I. Lipót fia.</t>
  </si>
  <si>
    <t>X0460</t>
  </si>
  <si>
    <t>III. Károly</t>
  </si>
  <si>
    <t>1712. május 20.</t>
  </si>
  <si>
    <t>I. Lipót fia, I. József testvére.</t>
  </si>
  <si>
    <t>X0470</t>
  </si>
  <si>
    <t>1741. június 25.</t>
  </si>
  <si>
    <t>III. Károly leánya. Férfiágon kihalt vele a Habsburg-család, ám férjével, I. Ferenc német-római császárral megalapította a Habsburg–Lotaringiai dinasztiát.</t>
  </si>
  <si>
    <t>X0480</t>
  </si>
  <si>
    <t>II. József</t>
  </si>
  <si>
    <t>I. Ferenc és Mária Terézia fia. Nem koronáztatta meg magát, innen ered a „Kalapos király” ragadványneve.</t>
  </si>
  <si>
    <t>X0490</t>
  </si>
  <si>
    <t>SZ48</t>
  </si>
  <si>
    <t>II. Lipót</t>
  </si>
  <si>
    <t>1790. november 15.</t>
  </si>
  <si>
    <t>I. Ferenc és Mária Terézia fia.</t>
  </si>
  <si>
    <t>X0500</t>
  </si>
  <si>
    <t>1792. június 6.</t>
  </si>
  <si>
    <t>Buda</t>
  </si>
  <si>
    <t>II. Lipót fia. II. Ferenc néven az utolsó német-római császár, majd 1804-től I. Ferenc néven az első osztrák császár.</t>
  </si>
  <si>
    <t>X0510</t>
  </si>
  <si>
    <t>V. Ferdinánd</t>
  </si>
  <si>
    <t>1830. szeptember 28.</t>
  </si>
  <si>
    <t>Ferenc fia. 1830-ban, még apja életében magyar királlyá koronázták, majd 1848 decemberében lemondatták unokaöccse, Ferenc József főherceg javára. A „Jóságos” néven ismeretes.</t>
  </si>
  <si>
    <t>X0520</t>
  </si>
  <si>
    <t>I. Ferenc József</t>
  </si>
  <si>
    <t>1867. június 8.</t>
  </si>
  <si>
    <t>V. Ferdinánd unokaöccse. Csak 1867-ben, a Kiegyezést követően koronázták magyar királlyá. Ő volt Európa történelmének harmadik leghosszabb ideig uralkodó monarchája.</t>
  </si>
  <si>
    <t>X0530</t>
  </si>
  <si>
    <t>IV. Károly</t>
  </si>
  <si>
    <t>1916. december 30.</t>
  </si>
  <si>
    <t>Budapest</t>
  </si>
  <si>
    <t>I. Ferenc József unokaöccse. I. Károly néven osztrák császár. II. János Pál pápa 2004. október 3-án avatta boldoggá.</t>
  </si>
  <si>
    <t>X0540</t>
  </si>
  <si>
    <t>Uralkodás kezdete</t>
  </si>
  <si>
    <t>Uralkodás vége</t>
  </si>
  <si>
    <t>Kirány(nő)-e</t>
  </si>
  <si>
    <t>Koronás-e</t>
  </si>
  <si>
    <t>Koronázás ideje</t>
  </si>
  <si>
    <t>Koronázás helye</t>
  </si>
  <si>
    <t>Megjegyzés</t>
  </si>
  <si>
    <t>Név</t>
  </si>
  <si>
    <t>Szforma</t>
  </si>
  <si>
    <t>Szonev</t>
  </si>
  <si>
    <t>Szhaz</t>
  </si>
  <si>
    <t>törzsszövetség</t>
  </si>
  <si>
    <t>Magyar Törzsszövetség</t>
  </si>
  <si>
    <t>nagyfejedelemség</t>
  </si>
  <si>
    <t>Magyar Nagyfejedelemség</t>
  </si>
  <si>
    <t>királyság</t>
  </si>
  <si>
    <t>Magyar Királyság</t>
  </si>
  <si>
    <t>Vegyesházi királyok</t>
  </si>
  <si>
    <t>Keleti Magyar Királyság</t>
  </si>
  <si>
    <t>Királyi Magyarország</t>
  </si>
  <si>
    <t>Uralkodói sorszám</t>
  </si>
  <si>
    <t>Uralkodói név</t>
  </si>
  <si>
    <t>Név ellenőrzése</t>
  </si>
  <si>
    <t>Sorszám ellenőrzése</t>
  </si>
  <si>
    <t>Uralkodóház</t>
  </si>
  <si>
    <t>Melyik évszázadban adtak királyt a Jagellók először?</t>
  </si>
  <si>
    <t>Ki uralkodott nálunk Amerika felfedezése idején?</t>
  </si>
  <si>
    <t>Hány koronázás helyszíne bizonytalan?</t>
  </si>
  <si>
    <t>Közülük legfeljebb hány koronázás helyszíne lehetett?</t>
  </si>
  <si>
    <t>Csanád</t>
  </si>
  <si>
    <t>Ki volt a legutolsó olyan uralkodó, akit nem koronáztak meg?</t>
  </si>
  <si>
    <t>&lt;=1492</t>
  </si>
  <si>
    <t>&gt;=1492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</si>
</sst>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&quot; uralkodót adott&quot;"/>
    <numFmt numFmtId="165" formatCode="&quot;összesen &quot;0&quot; éven keresztül&quot;"/>
    <numFmt numFmtId="166" formatCode="0&quot;. században&quot;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</cellXfs>
  <cellStyles count="1">
    <cellStyle name="Normá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>
        <left style="thick">
          <color rgb="FFDA9694"/>
        </left>
        <right style="thick">
          <color rgb="FFDA9694"/>
        </right>
        <top style="thick">
          <color rgb="FFDA9694"/>
        </top>
        <bottom style="thick">
          <color rgb="FFDA9694"/>
        </bottom>
      </border>
    </dxf>
    <dxf>
      <font>
        <b/>
        <i val="0"/>
      </font>
      <border>
        <left style="thick">
          <color rgb="FFDA9694"/>
        </left>
        <right style="thick">
          <color rgb="FFDA9694"/>
        </right>
        <top style="thick">
          <color rgb="FFDA9694"/>
        </top>
        <bottom style="thick">
          <color rgb="FFDA9694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áblázatstílus 1" pivot="0" count="2" xr9:uid="{C5E9239F-DF2D-451A-A657-7A103A041EF6}">
      <tableStyleElement type="wholeTable" dxfId="22"/>
      <tableStyleElement type="headerRow" dxfId="23"/>
    </tableStyle>
  </tableStyles>
  <colors>
    <mruColors>
      <color rgb="FFFF0000"/>
      <color rgb="FF718E34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/>
              <a:t>Az egyes házakhoz</a:t>
            </a:r>
            <a:r>
              <a:rPr lang="hu-HU" b="1" baseline="0"/>
              <a:t> tartozó </a:t>
            </a:r>
            <a:r>
              <a:rPr lang="hu-HU" b="1" baseline="0">
                <a:solidFill>
                  <a:srgbClr val="718E34"/>
                </a:solidFill>
              </a:rPr>
              <a:t>uralkodók száma</a:t>
            </a:r>
            <a:r>
              <a:rPr lang="hu-HU" b="1" baseline="0"/>
              <a:t> és </a:t>
            </a:r>
            <a:r>
              <a:rPr lang="hu-HU" b="1" baseline="0">
                <a:solidFill>
                  <a:srgbClr val="FF0000"/>
                </a:solidFill>
              </a:rPr>
              <a:t>együttes uralkodási ideje</a:t>
            </a:r>
            <a:endParaRPr lang="hu-HU" b="1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18E34"/>
            </a:solidFill>
            <a:ln>
              <a:noFill/>
            </a:ln>
            <a:effectLst/>
          </c:spPr>
          <c:invertIfNegative val="0"/>
          <c:cat>
            <c:strRef>
              <c:f>Uralkodás!$L$68:$L$77</c:f>
              <c:strCache>
                <c:ptCount val="10"/>
                <c:pt idx="0">
                  <c:v>Anjou-ház</c:v>
                </c:pt>
                <c:pt idx="1">
                  <c:v>Árpád-ház</c:v>
                </c:pt>
                <c:pt idx="2">
                  <c:v>Habsburg-ház</c:v>
                </c:pt>
                <c:pt idx="3">
                  <c:v>Habsburg–Lotaringiai-ház</c:v>
                </c:pt>
                <c:pt idx="4">
                  <c:v>Hunyadi</c:v>
                </c:pt>
                <c:pt idx="5">
                  <c:v>Jagelló</c:v>
                </c:pt>
                <c:pt idx="6">
                  <c:v>Luxemburgi</c:v>
                </c:pt>
                <c:pt idx="7">
                  <c:v>Přemysl-ház</c:v>
                </c:pt>
                <c:pt idx="8">
                  <c:v>Szapolyai-ház</c:v>
                </c:pt>
                <c:pt idx="9">
                  <c:v>Wittelsbach-ház</c:v>
                </c:pt>
              </c:strCache>
            </c:strRef>
          </c:cat>
          <c:val>
            <c:numRef>
              <c:f>Uralkodás!$M$68:$M$77</c:f>
              <c:numCache>
                <c:formatCode>0" uralkodót adott"</c:formatCode>
                <c:ptCount val="10"/>
                <c:pt idx="0">
                  <c:v>5</c:v>
                </c:pt>
                <c:pt idx="1">
                  <c:v>30</c:v>
                </c:pt>
                <c:pt idx="2">
                  <c:v>13</c:v>
                </c:pt>
                <c:pt idx="3">
                  <c:v>6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D-45F8-BA12-3408E417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356790207"/>
        <c:axId val="1356787327"/>
      </c:barChart>
      <c:barChart>
        <c:barDir val="bar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Uralkodás!$L$68:$L$77</c:f>
              <c:strCache>
                <c:ptCount val="10"/>
                <c:pt idx="0">
                  <c:v>Anjou-ház</c:v>
                </c:pt>
                <c:pt idx="1">
                  <c:v>Árpád-ház</c:v>
                </c:pt>
                <c:pt idx="2">
                  <c:v>Habsburg-ház</c:v>
                </c:pt>
                <c:pt idx="3">
                  <c:v>Habsburg–Lotaringiai-ház</c:v>
                </c:pt>
                <c:pt idx="4">
                  <c:v>Hunyadi</c:v>
                </c:pt>
                <c:pt idx="5">
                  <c:v>Jagelló</c:v>
                </c:pt>
                <c:pt idx="6">
                  <c:v>Luxemburgi</c:v>
                </c:pt>
                <c:pt idx="7">
                  <c:v>Přemysl-ház</c:v>
                </c:pt>
                <c:pt idx="8">
                  <c:v>Szapolyai-ház</c:v>
                </c:pt>
                <c:pt idx="9">
                  <c:v>Wittelsbach-ház</c:v>
                </c:pt>
              </c:strCache>
            </c:strRef>
          </c:cat>
          <c:val>
            <c:numRef>
              <c:f>Uralkodás!$O$68:$O$77</c:f>
              <c:numCache>
                <c:formatCode>"összesen "0" éven keresztül"</c:formatCode>
                <c:ptCount val="10"/>
                <c:pt idx="0">
                  <c:v>93</c:v>
                </c:pt>
                <c:pt idx="1">
                  <c:v>417</c:v>
                </c:pt>
                <c:pt idx="2">
                  <c:v>267</c:v>
                </c:pt>
                <c:pt idx="3">
                  <c:v>138</c:v>
                </c:pt>
                <c:pt idx="4">
                  <c:v>32</c:v>
                </c:pt>
                <c:pt idx="5">
                  <c:v>40</c:v>
                </c:pt>
                <c:pt idx="6">
                  <c:v>50</c:v>
                </c:pt>
                <c:pt idx="7">
                  <c:v>4</c:v>
                </c:pt>
                <c:pt idx="8">
                  <c:v>44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D-45F8-BA12-3408E417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9"/>
        <c:overlap val="100"/>
        <c:axId val="1362367983"/>
        <c:axId val="1362366063"/>
      </c:barChart>
      <c:catAx>
        <c:axId val="135679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56787327"/>
        <c:crosses val="autoZero"/>
        <c:auto val="1"/>
        <c:lblAlgn val="ctr"/>
        <c:lblOffset val="100"/>
        <c:noMultiLvlLbl val="0"/>
      </c:catAx>
      <c:valAx>
        <c:axId val="135678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 fő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18E34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56790207"/>
        <c:crosses val="autoZero"/>
        <c:crossBetween val="between"/>
      </c:valAx>
      <c:valAx>
        <c:axId val="1362366063"/>
        <c:scaling>
          <c:orientation val="minMax"/>
        </c:scaling>
        <c:delete val="0"/>
        <c:axPos val="t"/>
        <c:numFmt formatCode="0&quot; év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362367983"/>
        <c:crosses val="max"/>
        <c:crossBetween val="between"/>
      </c:valAx>
      <c:catAx>
        <c:axId val="1362367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6236606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A15A56-1B07-49B6-9810-C506293B8C77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F84E5B7-AC58-9EDA-2385-8361DDCCAE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237D7CE-08F0-4D8E-9175-4FDE53579A17}" autoFormatId="16" applyNumberFormats="0" applyBorderFormats="0" applyFontFormats="0" applyPatternFormats="0" applyAlignmentFormats="0" applyWidthHeightFormats="0">
  <queryTableRefresh nextId="17">
    <queryTableFields count="16">
      <queryTableField id="1" name="Ukezd" tableColumnId="1"/>
      <queryTableField id="2" name="Uveg" tableColumnId="2"/>
      <queryTableField id="3" name="Unev" tableColumnId="3"/>
      <queryTableField id="4" name="Uke" tableColumnId="4"/>
      <queryTableField id="5" name="Ukorona" tableColumnId="5"/>
      <queryTableField id="6" name="Uki" tableColumnId="6"/>
      <queryTableField id="7" name="Ukh" tableColumnId="7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7"/>
      <queryTableField id="8" name="Umegj" tableColumnId="8"/>
      <queryTableField id="9" name="Ukod" tableColumnId="9"/>
      <queryTableField id="10" name="Szkod" tableColumnId="10"/>
      <queryTableField id="11" name="Eko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AA919F-425A-40DF-8B20-6DA60315C5DB}" autoFormatId="16" applyNumberFormats="0" applyBorderFormats="0" applyFontFormats="0" applyPatternFormats="0" applyAlignmentFormats="0" applyWidthHeightFormats="0">
  <queryTableRefresh nextId="5">
    <queryTableFields count="4">
      <queryTableField id="1" name="Ekod" tableColumnId="1"/>
      <queryTableField id="2" name="Enev" tableColumnId="2"/>
      <queryTableField id="3" name="Esor" tableColumnId="3"/>
      <queryTableField id="4" name="Ehaz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147A8C-7ED8-4EAC-A9C6-80D8CE989578}" autoFormatId="16" applyNumberFormats="0" applyBorderFormats="0" applyFontFormats="0" applyPatternFormats="0" applyAlignmentFormats="0" applyWidthHeightFormats="0">
  <queryTableRefresh nextId="5">
    <queryTableFields count="4">
      <queryTableField id="1" name="Szkod" tableColumnId="1"/>
      <queryTableField id="2" name="Szforma" tableColumnId="2"/>
      <queryTableField id="3" name="Szonev" tableColumnId="3"/>
      <queryTableField id="4" name="Szhaz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58F1-F108-46B0-AE8F-D17FBFC62649}" name="tUralkodas" displayName="tUralkodas" ref="A1:P66" tableType="queryTable" totalsRowShown="0" headerRowDxfId="14">
  <autoFilter ref="A1:P66" xr:uid="{04E658F1-F108-46B0-AE8F-D17FBFC626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76805BC-6432-4DC1-A23A-F3004015C585}" uniqueName="1" name="Uralkodás kezdete" queryTableFieldId="1"/>
    <tableColumn id="2" xr3:uid="{F4C26874-46DF-4ABE-AF36-C6C0A9560A43}" uniqueName="2" name="Uralkodás vége" queryTableFieldId="2"/>
    <tableColumn id="3" xr3:uid="{72E338A0-427B-4128-8A25-FCD3AE1483CE}" uniqueName="3" name="Név" queryTableFieldId="3" dataDxfId="20"/>
    <tableColumn id="4" xr3:uid="{BA8A3727-F764-4CFF-81BA-74743C07FC3B}" uniqueName="4" name="Kirány(nő)-e" queryTableFieldId="4"/>
    <tableColumn id="5" xr3:uid="{BDDA75B0-D941-41D6-B91D-BC6110191CA8}" uniqueName="5" name="Koronás-e" queryTableFieldId="5"/>
    <tableColumn id="6" xr3:uid="{B929615C-4E98-4E30-9915-93CF102742B4}" uniqueName="6" name="Koronázás ideje" queryTableFieldId="6" dataDxfId="19"/>
    <tableColumn id="7" xr3:uid="{9FEFC0FF-C27D-44EE-BD6D-7F9C1372D9FD}" uniqueName="7" name="Koronázás helye" queryTableFieldId="7" dataDxfId="8"/>
    <tableColumn id="12" xr3:uid="{72EA0114-178A-4DC2-AB82-8EE4DE3EB084}" uniqueName="12" name="Uralkodói sorszám" queryTableFieldId="12" dataDxfId="6">
      <calculatedColumnFormula>_xlfn.LET(
  _xlpm.pontindex,
  SEARCH(".",tUralkodas[[#This Row],[Név]]),
  IFERROR(LEFT(tUralkodas[[#This Row],[Név]], _xlpm.pontindex), "")
)</calculatedColumnFormula>
    </tableColumn>
    <tableColumn id="13" xr3:uid="{1217D2FD-E28C-42D2-9DC3-14FC44FA3219}" uniqueName="13" name="Uralkodói név" queryTableFieldId="13" dataDxfId="7">
      <calculatedColumnFormula>_xlfn.LET(
  _xlpm.pontindex,
  SEARCH(".",tUralkodas[[#This Row],[Név]]),
  IFERROR(MID(tUralkodas[[#This Row],[Név]], _xlpm.pontindex+2, LEN(tUralkodas[[#This Row],[Név]])-_xlpm.pontindex), tUralkodas[[#This Row],[Név]])
)</calculatedColumnFormula>
    </tableColumn>
    <tableColumn id="14" xr3:uid="{0B9EFE7D-1488-483C-B851-386E45BE518A}" uniqueName="14" name="Név ellenőrzése" queryTableFieldId="14" dataDxfId="4">
      <calculatedColumnFormula>_xlfn.XLOOKUP(tUralkodas[[#This Row],[Ekod]],tEmber[Ekod],tEmber[Enev])=tUralkodas[[#This Row],[Uralkodói név]]</calculatedColumnFormula>
    </tableColumn>
    <tableColumn id="15" xr3:uid="{C63158B3-8917-489F-9B4E-9D118F9F2BDB}" uniqueName="15" name="Sorszám ellenőrzése" queryTableFieldId="15" dataDxfId="5">
      <calculatedColumnFormula>_xlfn.XLOOKUP(tUralkodas[[#This Row],[Ekod]],tEmber[Ekod],tEmber[Esor])=IF(tUralkodas[[#This Row],[Uralkodói sorszám]]="", "", _xlfn.ARABIC(LEFT(tUralkodas[[#This Row],[Uralkodói sorszám]], LEN(tUralkodas[[#This Row],[Uralkodói sorszám]])-1)))</calculatedColumnFormula>
    </tableColumn>
    <tableColumn id="17" xr3:uid="{3FA89E30-A2BE-4A0C-A51E-DC3D10D68554}" uniqueName="17" name="Uralkodóház" queryTableFieldId="16" dataDxfId="3">
      <calculatedColumnFormula>_xlfn.LET(
  _xlpm.haz,
  _xlfn.XLOOKUP(tUralkodas[[#This Row],[Ekod]],tEmber[Ekod],tEmber[Ehaz],),
  IF(_xlpm.haz=0, "", _xlpm.haz)
)</calculatedColumnFormula>
    </tableColumn>
    <tableColumn id="8" xr3:uid="{8148C1CF-09F3-4D0C-8835-A1DEC1C46F0A}" uniqueName="8" name="Megjegyzés" queryTableFieldId="8" dataDxfId="18"/>
    <tableColumn id="9" xr3:uid="{90702BEE-1A70-4C3D-949D-64E3D2566DBF}" uniqueName="9" name="Ukod" queryTableFieldId="9" dataDxfId="17"/>
    <tableColumn id="10" xr3:uid="{84C5F799-226E-4FEF-B123-CA1403758CB6}" uniqueName="10" name="Szkod" queryTableFieldId="10" dataDxfId="16"/>
    <tableColumn id="11" xr3:uid="{901A7842-0A22-482E-8EC4-DB3EFAE99D1E}" uniqueName="11" name="Ekod" queryTableFieldId="11" dataDxfId="15"/>
  </tableColumns>
  <tableStyleInfo name="Táblázatstílus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5646C-23C5-4C69-B23B-4BE2A56FD084}" name="tEmber" displayName="tEmber" ref="A1:D63" tableType="queryTable" totalsRowShown="0" headerRowDxfId="21">
  <autoFilter ref="A1:D63" xr:uid="{FD15646C-23C5-4C69-B23B-4BE2A56FD084}">
    <filterColumn colId="0" hiddenButton="1"/>
    <filterColumn colId="1" hiddenButton="1"/>
    <filterColumn colId="2" hiddenButton="1"/>
    <filterColumn colId="3" hiddenButton="1"/>
  </autoFilter>
  <tableColumns count="4">
    <tableColumn id="1" xr3:uid="{C985DB53-A9AF-44C5-85A1-1B3A9BB39333}" uniqueName="1" name="Ekod" queryTableFieldId="1" dataDxfId="26"/>
    <tableColumn id="2" xr3:uid="{D4CDF587-9B16-4D0B-892D-417E1EA9E290}" uniqueName="2" name="Enev" queryTableFieldId="2" dataDxfId="25"/>
    <tableColumn id="3" xr3:uid="{9FF11FA1-2ED6-4E51-82EB-6F56DE7127E7}" uniqueName="3" name="Esor" queryTableFieldId="3"/>
    <tableColumn id="4" xr3:uid="{72983FE3-5FC3-4C63-BEBB-B9D4555806B4}" uniqueName="4" name="Ehaz" queryTableFieldId="4" dataDxfId="24"/>
  </tableColumns>
  <tableStyleInfo name="Táblázatstílus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92B331-7E5A-411C-B7AE-2F8CDA4B0DF4}" name="tSzakasz" displayName="tSzakasz" ref="A1:D11" tableType="queryTable" totalsRowShown="0" headerRowDxfId="9">
  <autoFilter ref="A1:D11" xr:uid="{FC92B331-7E5A-411C-B7AE-2F8CDA4B0DF4}">
    <filterColumn colId="0" hiddenButton="1"/>
    <filterColumn colId="1" hiddenButton="1"/>
    <filterColumn colId="2" hiddenButton="1"/>
    <filterColumn colId="3" hiddenButton="1"/>
  </autoFilter>
  <tableColumns count="4">
    <tableColumn id="1" xr3:uid="{5F0787EF-824B-473A-B88D-E24FB712FBDD}" uniqueName="1" name="Szkod" queryTableFieldId="1" dataDxfId="13"/>
    <tableColumn id="2" xr3:uid="{EA52B679-196C-410F-9DB9-C7906B21AD9C}" uniqueName="2" name="Szforma" queryTableFieldId="2" dataDxfId="12"/>
    <tableColumn id="3" xr3:uid="{323BADF8-BF50-42C7-9A1B-C4D04D16D5DF}" uniqueName="3" name="Szonev" queryTableFieldId="3" dataDxfId="11"/>
    <tableColumn id="4" xr3:uid="{8C933343-40E5-4542-A125-397691D85609}" uniqueName="4" name="Szhaz" queryTableFieldId="4" dataDxfId="10"/>
  </tableColumns>
  <tableStyleInfo name="Táblázatstílus 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9D79-B184-4B3B-AF60-B9435F13C59D}">
  <dimension ref="A1:P84"/>
  <sheetViews>
    <sheetView tabSelected="1" zoomScaleNormal="100" workbookViewId="0">
      <pane ySplit="1" topLeftCell="A59" activePane="bottomLeft" state="frozen"/>
      <selection pane="bottomLeft" activeCell="K75" sqref="K75"/>
    </sheetView>
  </sheetViews>
  <sheetFormatPr defaultRowHeight="15" x14ac:dyDescent="0.25"/>
  <cols>
    <col min="1" max="2" width="11.140625" customWidth="1"/>
    <col min="3" max="3" width="14.28515625" bestFit="1" customWidth="1"/>
    <col min="4" max="5" width="12.140625" customWidth="1"/>
    <col min="6" max="6" width="19.42578125" bestFit="1" customWidth="1"/>
    <col min="7" max="7" width="28.28515625" bestFit="1" customWidth="1"/>
    <col min="8" max="8" width="12" customWidth="1"/>
    <col min="9" max="9" width="12.85546875" bestFit="1" customWidth="1"/>
    <col min="10" max="11" width="14.28515625" customWidth="1"/>
    <col min="12" max="12" width="24.140625" bestFit="1" customWidth="1"/>
    <col min="13" max="14" width="17.28515625" customWidth="1"/>
    <col min="15" max="15" width="25.85546875" bestFit="1" customWidth="1"/>
    <col min="16" max="16" width="8" bestFit="1" customWidth="1"/>
  </cols>
  <sheetData>
    <row r="1" spans="1:16" ht="33" customHeight="1" x14ac:dyDescent="0.25">
      <c r="A1" s="3" t="s">
        <v>354</v>
      </c>
      <c r="B1" s="3" t="s">
        <v>355</v>
      </c>
      <c r="C1" s="3" t="s">
        <v>361</v>
      </c>
      <c r="D1" s="3" t="s">
        <v>356</v>
      </c>
      <c r="E1" s="3" t="s">
        <v>357</v>
      </c>
      <c r="F1" s="3" t="s">
        <v>358</v>
      </c>
      <c r="G1" s="3" t="s">
        <v>359</v>
      </c>
      <c r="H1" s="3" t="s">
        <v>374</v>
      </c>
      <c r="I1" s="3" t="s">
        <v>375</v>
      </c>
      <c r="J1" s="3" t="s">
        <v>376</v>
      </c>
      <c r="K1" s="3" t="s">
        <v>377</v>
      </c>
      <c r="L1" s="3" t="s">
        <v>378</v>
      </c>
      <c r="M1" s="3" t="s">
        <v>360</v>
      </c>
      <c r="N1" s="3" t="s">
        <v>110</v>
      </c>
      <c r="O1" s="3" t="s">
        <v>111</v>
      </c>
      <c r="P1" s="3" t="s">
        <v>0</v>
      </c>
    </row>
    <row r="2" spans="1:16" x14ac:dyDescent="0.25">
      <c r="B2">
        <v>854</v>
      </c>
      <c r="C2" s="1" t="s">
        <v>5</v>
      </c>
      <c r="D2" t="b">
        <v>0</v>
      </c>
      <c r="E2" t="b">
        <v>0</v>
      </c>
      <c r="F2" s="1"/>
      <c r="G2" s="1"/>
      <c r="H2" s="4" t="str">
        <f>_xlfn.LET(
  _xlpm.pontindex,
  SEARCH(".",tUralkodas[[#This Row],[Név]]),
  IFERROR(LEFT(tUralkodas[[#This Row],[Név]], _xlpm.pontindex), "")
)</f>
        <v/>
      </c>
      <c r="I2" s="1" t="str">
        <f>_xlfn.LET(
  _xlpm.pontindex,
  SEARCH(".",tUralkodas[[#This Row],[Név]]),
  IFERROR(MID(tUralkodas[[#This Row],[Név]], _xlpm.pontindex+2, LEN(tUralkodas[[#This Row],[Név]])-_xlpm.pontindex), tUralkodas[[#This Row],[Név]])
)</f>
        <v>Levedi</v>
      </c>
      <c r="J2" s="1" t="b">
        <f>_xlfn.XLOOKUP(tUralkodas[[#This Row],[Ekod]],tEmber[Ekod],tEmber[Enev])=tUralkodas[[#This Row],[Uralkodói név]]</f>
        <v>1</v>
      </c>
      <c r="K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" s="1" t="str">
        <f>_xlfn.LET(
  _xlpm.haz,
  _xlfn.XLOOKUP(tUralkodas[[#This Row],[Ekod]],tEmber[Ekod],tEmber[Ehaz],),
  IF(_xlpm.haz=0, "", _xlpm.haz)
)</f>
        <v/>
      </c>
      <c r="M2" s="1" t="s">
        <v>112</v>
      </c>
      <c r="N2" s="1" t="s">
        <v>113</v>
      </c>
      <c r="O2" s="1" t="s">
        <v>114</v>
      </c>
      <c r="P2" s="1" t="s">
        <v>4</v>
      </c>
    </row>
    <row r="3" spans="1:16" x14ac:dyDescent="0.25">
      <c r="A3">
        <v>854</v>
      </c>
      <c r="B3">
        <v>895</v>
      </c>
      <c r="C3" s="1" t="s">
        <v>7</v>
      </c>
      <c r="D3" t="b">
        <v>0</v>
      </c>
      <c r="E3" t="b">
        <v>0</v>
      </c>
      <c r="F3" s="1"/>
      <c r="G3" s="1"/>
      <c r="H3" s="4" t="str">
        <f>_xlfn.LET(
  _xlpm.pontindex,
  SEARCH(".",tUralkodas[[#This Row],[Név]]),
  IFERROR(LEFT(tUralkodas[[#This Row],[Név]], _xlpm.pontindex), "")
)</f>
        <v/>
      </c>
      <c r="I3" s="1" t="str">
        <f>_xlfn.LET(
  _xlpm.pontindex,
  SEARCH(".",tUralkodas[[#This Row],[Név]]),
  IFERROR(MID(tUralkodas[[#This Row],[Név]], _xlpm.pontindex+2, LEN(tUralkodas[[#This Row],[Név]])-_xlpm.pontindex), tUralkodas[[#This Row],[Név]])
)</f>
        <v>Álmos</v>
      </c>
      <c r="J3" s="1" t="b">
        <f>_xlfn.XLOOKUP(tUralkodas[[#This Row],[Ekod]],tEmber[Ekod],tEmber[Enev])=tUralkodas[[#This Row],[Uralkodói név]]</f>
        <v>1</v>
      </c>
      <c r="K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" s="1" t="str">
        <f>_xlfn.LET(
  _xlpm.haz,
  _xlfn.XLOOKUP(tUralkodas[[#This Row],[Ekod]],tEmber[Ekod],tEmber[Ehaz],),
  IF(_xlpm.haz=0, "", _xlpm.haz)
)</f>
        <v/>
      </c>
      <c r="M3" s="1" t="s">
        <v>115</v>
      </c>
      <c r="N3" s="1" t="s">
        <v>116</v>
      </c>
      <c r="O3" s="1" t="s">
        <v>114</v>
      </c>
      <c r="P3" s="1" t="s">
        <v>6</v>
      </c>
    </row>
    <row r="4" spans="1:16" x14ac:dyDescent="0.25">
      <c r="A4">
        <v>895</v>
      </c>
      <c r="B4">
        <v>907</v>
      </c>
      <c r="C4" s="1" t="s">
        <v>9</v>
      </c>
      <c r="D4" t="b">
        <v>0</v>
      </c>
      <c r="E4" t="b">
        <v>0</v>
      </c>
      <c r="F4" s="1"/>
      <c r="G4" s="1"/>
      <c r="H4" s="4" t="str">
        <f>_xlfn.LET(
  _xlpm.pontindex,
  SEARCH(".",tUralkodas[[#This Row],[Név]]),
  IFERROR(LEFT(tUralkodas[[#This Row],[Név]], _xlpm.pontindex), "")
)</f>
        <v/>
      </c>
      <c r="I4" s="1" t="str">
        <f>_xlfn.LET(
  _xlpm.pontindex,
  SEARCH(".",tUralkodas[[#This Row],[Név]]),
  IFERROR(MID(tUralkodas[[#This Row],[Név]], _xlpm.pontindex+2, LEN(tUralkodas[[#This Row],[Név]])-_xlpm.pontindex), tUralkodas[[#This Row],[Név]])
)</f>
        <v>Árpád</v>
      </c>
      <c r="J4" s="1" t="b">
        <f>_xlfn.XLOOKUP(tUralkodas[[#This Row],[Ekod]],tEmber[Ekod],tEmber[Enev])=tUralkodas[[#This Row],[Uralkodói név]]</f>
        <v>1</v>
      </c>
      <c r="K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" s="1" t="str">
        <f>_xlfn.LET(
  _xlpm.haz,
  _xlfn.XLOOKUP(tUralkodas[[#This Row],[Ekod]],tEmber[Ekod],tEmber[Ehaz],),
  IF(_xlpm.haz=0, "", _xlpm.haz)
)</f>
        <v>Árpád-ház</v>
      </c>
      <c r="M4" s="1" t="s">
        <v>117</v>
      </c>
      <c r="N4" s="1" t="s">
        <v>118</v>
      </c>
      <c r="O4" s="1" t="s">
        <v>119</v>
      </c>
      <c r="P4" s="1" t="s">
        <v>8</v>
      </c>
    </row>
    <row r="5" spans="1:16" x14ac:dyDescent="0.25">
      <c r="A5">
        <v>907</v>
      </c>
      <c r="B5">
        <v>947</v>
      </c>
      <c r="C5" s="1" t="s">
        <v>12</v>
      </c>
      <c r="D5" t="b">
        <v>0</v>
      </c>
      <c r="E5" t="b">
        <v>0</v>
      </c>
      <c r="F5" s="1"/>
      <c r="G5" s="1"/>
      <c r="H5" s="4" t="str">
        <f>_xlfn.LET(
  _xlpm.pontindex,
  SEARCH(".",tUralkodas[[#This Row],[Név]]),
  IFERROR(LEFT(tUralkodas[[#This Row],[Név]], _xlpm.pontindex), "")
)</f>
        <v/>
      </c>
      <c r="I5" s="1" t="str">
        <f>_xlfn.LET(
  _xlpm.pontindex,
  SEARCH(".",tUralkodas[[#This Row],[Név]]),
  IFERROR(MID(tUralkodas[[#This Row],[Név]], _xlpm.pontindex+2, LEN(tUralkodas[[#This Row],[Név]])-_xlpm.pontindex), tUralkodas[[#This Row],[Név]])
)</f>
        <v>Zolta</v>
      </c>
      <c r="J5" s="1" t="b">
        <f>_xlfn.XLOOKUP(tUralkodas[[#This Row],[Ekod]],tEmber[Ekod],tEmber[Enev])=tUralkodas[[#This Row],[Uralkodói név]]</f>
        <v>1</v>
      </c>
      <c r="K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" s="1" t="str">
        <f>_xlfn.LET(
  _xlpm.haz,
  _xlfn.XLOOKUP(tUralkodas[[#This Row],[Ekod]],tEmber[Ekod],tEmber[Ehaz],),
  IF(_xlpm.haz=0, "", _xlpm.haz)
)</f>
        <v>Árpád-ház</v>
      </c>
      <c r="M5" s="1" t="s">
        <v>120</v>
      </c>
      <c r="N5" s="1" t="s">
        <v>121</v>
      </c>
      <c r="O5" s="1" t="s">
        <v>119</v>
      </c>
      <c r="P5" s="1" t="s">
        <v>11</v>
      </c>
    </row>
    <row r="6" spans="1:16" x14ac:dyDescent="0.25">
      <c r="A6">
        <v>947</v>
      </c>
      <c r="B6">
        <v>955</v>
      </c>
      <c r="C6" s="1" t="s">
        <v>14</v>
      </c>
      <c r="D6" t="b">
        <v>0</v>
      </c>
      <c r="E6" t="b">
        <v>0</v>
      </c>
      <c r="F6" s="1"/>
      <c r="G6" s="1"/>
      <c r="H6" s="4" t="str">
        <f>_xlfn.LET(
  _xlpm.pontindex,
  SEARCH(".",tUralkodas[[#This Row],[Név]]),
  IFERROR(LEFT(tUralkodas[[#This Row],[Név]], _xlpm.pontindex), "")
)</f>
        <v/>
      </c>
      <c r="I6" s="1" t="str">
        <f>_xlfn.LET(
  _xlpm.pontindex,
  SEARCH(".",tUralkodas[[#This Row],[Név]]),
  IFERROR(MID(tUralkodas[[#This Row],[Név]], _xlpm.pontindex+2, LEN(tUralkodas[[#This Row],[Név]])-_xlpm.pontindex), tUralkodas[[#This Row],[Név]])
)</f>
        <v>Falicsi</v>
      </c>
      <c r="J6" s="1" t="b">
        <f>_xlfn.XLOOKUP(tUralkodas[[#This Row],[Ekod]],tEmber[Ekod],tEmber[Enev])=tUralkodas[[#This Row],[Uralkodói név]]</f>
        <v>1</v>
      </c>
      <c r="K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" s="1" t="str">
        <f>_xlfn.LET(
  _xlpm.haz,
  _xlfn.XLOOKUP(tUralkodas[[#This Row],[Ekod]],tEmber[Ekod],tEmber[Ehaz],),
  IF(_xlpm.haz=0, "", _xlpm.haz)
)</f>
        <v>Árpád-ház</v>
      </c>
      <c r="M6" s="1" t="s">
        <v>122</v>
      </c>
      <c r="N6" s="1" t="s">
        <v>123</v>
      </c>
      <c r="O6" s="1" t="s">
        <v>119</v>
      </c>
      <c r="P6" s="1" t="s">
        <v>13</v>
      </c>
    </row>
    <row r="7" spans="1:16" x14ac:dyDescent="0.25">
      <c r="A7">
        <v>955</v>
      </c>
      <c r="B7">
        <v>971</v>
      </c>
      <c r="C7" s="1" t="s">
        <v>16</v>
      </c>
      <c r="D7" t="b">
        <v>0</v>
      </c>
      <c r="E7" t="b">
        <v>0</v>
      </c>
      <c r="F7" s="1"/>
      <c r="G7" s="1"/>
      <c r="H7" s="4" t="str">
        <f>_xlfn.LET(
  _xlpm.pontindex,
  SEARCH(".",tUralkodas[[#This Row],[Név]]),
  IFERROR(LEFT(tUralkodas[[#This Row],[Név]], _xlpm.pontindex), "")
)</f>
        <v/>
      </c>
      <c r="I7" s="1" t="str">
        <f>_xlfn.LET(
  _xlpm.pontindex,
  SEARCH(".",tUralkodas[[#This Row],[Név]]),
  IFERROR(MID(tUralkodas[[#This Row],[Név]], _xlpm.pontindex+2, LEN(tUralkodas[[#This Row],[Név]])-_xlpm.pontindex), tUralkodas[[#This Row],[Név]])
)</f>
        <v>Taksony</v>
      </c>
      <c r="J7" s="1" t="b">
        <f>_xlfn.XLOOKUP(tUralkodas[[#This Row],[Ekod]],tEmber[Ekod],tEmber[Enev])=tUralkodas[[#This Row],[Uralkodói név]]</f>
        <v>1</v>
      </c>
      <c r="K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7" s="1" t="str">
        <f>_xlfn.LET(
  _xlpm.haz,
  _xlfn.XLOOKUP(tUralkodas[[#This Row],[Ekod]],tEmber[Ekod],tEmber[Ehaz],),
  IF(_xlpm.haz=0, "", _xlpm.haz)
)</f>
        <v>Árpád-ház</v>
      </c>
      <c r="M7" s="1" t="s">
        <v>124</v>
      </c>
      <c r="N7" s="1" t="s">
        <v>125</v>
      </c>
      <c r="O7" s="1" t="s">
        <v>119</v>
      </c>
      <c r="P7" s="1" t="s">
        <v>15</v>
      </c>
    </row>
    <row r="8" spans="1:16" x14ac:dyDescent="0.25">
      <c r="A8">
        <v>971</v>
      </c>
      <c r="B8">
        <v>997</v>
      </c>
      <c r="C8" s="1" t="s">
        <v>18</v>
      </c>
      <c r="D8" t="b">
        <v>0</v>
      </c>
      <c r="E8" t="b">
        <v>0</v>
      </c>
      <c r="F8" s="1"/>
      <c r="G8" s="1"/>
      <c r="H8" s="4" t="str">
        <f>_xlfn.LET(
  _xlpm.pontindex,
  SEARCH(".",tUralkodas[[#This Row],[Név]]),
  IFERROR(LEFT(tUralkodas[[#This Row],[Név]], _xlpm.pontindex), "")
)</f>
        <v/>
      </c>
      <c r="I8" s="1" t="str">
        <f>_xlfn.LET(
  _xlpm.pontindex,
  SEARCH(".",tUralkodas[[#This Row],[Név]]),
  IFERROR(MID(tUralkodas[[#This Row],[Név]], _xlpm.pontindex+2, LEN(tUralkodas[[#This Row],[Név]])-_xlpm.pontindex), tUralkodas[[#This Row],[Név]])
)</f>
        <v>Géza</v>
      </c>
      <c r="J8" s="1" t="b">
        <f>_xlfn.XLOOKUP(tUralkodas[[#This Row],[Ekod]],tEmber[Ekod],tEmber[Enev])=tUralkodas[[#This Row],[Uralkodói név]]</f>
        <v>1</v>
      </c>
      <c r="K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8" s="1" t="str">
        <f>_xlfn.LET(
  _xlpm.haz,
  _xlfn.XLOOKUP(tUralkodas[[#This Row],[Ekod]],tEmber[Ekod],tEmber[Ehaz],),
  IF(_xlpm.haz=0, "", _xlpm.haz)
)</f>
        <v>Árpád-ház</v>
      </c>
      <c r="M8" s="1" t="s">
        <v>126</v>
      </c>
      <c r="N8" s="1" t="s">
        <v>127</v>
      </c>
      <c r="O8" s="1" t="s">
        <v>119</v>
      </c>
      <c r="P8" s="1" t="s">
        <v>17</v>
      </c>
    </row>
    <row r="9" spans="1:16" x14ac:dyDescent="0.25">
      <c r="A9">
        <v>997</v>
      </c>
      <c r="B9">
        <v>1000</v>
      </c>
      <c r="C9" s="1" t="s">
        <v>20</v>
      </c>
      <c r="D9" t="b">
        <v>0</v>
      </c>
      <c r="E9" t="b">
        <v>0</v>
      </c>
      <c r="F9" s="1"/>
      <c r="G9" s="1"/>
      <c r="H9" s="4" t="str">
        <f>_xlfn.LET(
  _xlpm.pontindex,
  SEARCH(".",tUralkodas[[#This Row],[Név]]),
  IFERROR(LEFT(tUralkodas[[#This Row],[Név]], _xlpm.pontindex), "")
)</f>
        <v/>
      </c>
      <c r="I9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9" s="1" t="b">
        <f>_xlfn.XLOOKUP(tUralkodas[[#This Row],[Ekod]],tEmber[Ekod],tEmber[Enev])=tUralkodas[[#This Row],[Uralkodói név]]</f>
        <v>1</v>
      </c>
      <c r="K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0</v>
      </c>
      <c r="L9" s="1" t="str">
        <f>_xlfn.LET(
  _xlpm.haz,
  _xlfn.XLOOKUP(tUralkodas[[#This Row],[Ekod]],tEmber[Ekod],tEmber[Ehaz],),
  IF(_xlpm.haz=0, "", _xlpm.haz)
)</f>
        <v>Árpád-ház</v>
      </c>
      <c r="M9" s="1" t="s">
        <v>128</v>
      </c>
      <c r="N9" s="1" t="s">
        <v>129</v>
      </c>
      <c r="O9" s="1" t="s">
        <v>119</v>
      </c>
      <c r="P9" s="1" t="s">
        <v>19</v>
      </c>
    </row>
    <row r="10" spans="1:16" x14ac:dyDescent="0.25">
      <c r="A10">
        <v>1000</v>
      </c>
      <c r="B10">
        <v>1038</v>
      </c>
      <c r="C10" s="1" t="s">
        <v>130</v>
      </c>
      <c r="D10" t="b">
        <v>1</v>
      </c>
      <c r="E10" t="b">
        <v>1</v>
      </c>
      <c r="F10" s="1" t="s">
        <v>131</v>
      </c>
      <c r="G10" s="1" t="s">
        <v>132</v>
      </c>
      <c r="H10" s="4" t="str">
        <f>_xlfn.LET(
  _xlpm.pontindex,
  SEARCH(".",tUralkodas[[#This Row],[Név]]),
  IFERROR(LEFT(tUralkodas[[#This Row],[Név]], _xlpm.pontindex), "")
)</f>
        <v>I.</v>
      </c>
      <c r="I10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10" s="1" t="b">
        <f>_xlfn.XLOOKUP(tUralkodas[[#This Row],[Ekod]],tEmber[Ekod],tEmber[Enev])=tUralkodas[[#This Row],[Uralkodói név]]</f>
        <v>1</v>
      </c>
      <c r="K1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0" s="1" t="str">
        <f>_xlfn.LET(
  _xlpm.haz,
  _xlfn.XLOOKUP(tUralkodas[[#This Row],[Ekod]],tEmber[Ekod],tEmber[Ehaz],),
  IF(_xlpm.haz=0, "", _xlpm.haz)
)</f>
        <v>Árpád-ház</v>
      </c>
      <c r="M10" s="1" t="s">
        <v>133</v>
      </c>
      <c r="N10" s="1" t="s">
        <v>134</v>
      </c>
      <c r="O10" s="1" t="s">
        <v>135</v>
      </c>
      <c r="P10" s="1" t="s">
        <v>19</v>
      </c>
    </row>
    <row r="11" spans="1:16" x14ac:dyDescent="0.25">
      <c r="A11">
        <v>1038</v>
      </c>
      <c r="B11">
        <v>1041</v>
      </c>
      <c r="C11" s="1" t="s">
        <v>22</v>
      </c>
      <c r="D11" t="b">
        <v>1</v>
      </c>
      <c r="E11" t="b">
        <v>1</v>
      </c>
      <c r="F11" s="1" t="s">
        <v>136</v>
      </c>
      <c r="G11" s="1" t="s">
        <v>137</v>
      </c>
      <c r="H11" s="4" t="str">
        <f>_xlfn.LET(
  _xlpm.pontindex,
  SEARCH(".",tUralkodas[[#This Row],[Név]]),
  IFERROR(LEFT(tUralkodas[[#This Row],[Név]], _xlpm.pontindex), "")
)</f>
        <v/>
      </c>
      <c r="I11" s="1" t="str">
        <f>_xlfn.LET(
  _xlpm.pontindex,
  SEARCH(".",tUralkodas[[#This Row],[Név]]),
  IFERROR(MID(tUralkodas[[#This Row],[Név]], _xlpm.pontindex+2, LEN(tUralkodas[[#This Row],[Név]])-_xlpm.pontindex), tUralkodas[[#This Row],[Név]])
)</f>
        <v>Péter</v>
      </c>
      <c r="J11" s="1" t="b">
        <f>_xlfn.XLOOKUP(tUralkodas[[#This Row],[Ekod]],tEmber[Ekod],tEmber[Enev])=tUralkodas[[#This Row],[Uralkodói név]]</f>
        <v>1</v>
      </c>
      <c r="K1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1" s="1" t="str">
        <f>_xlfn.LET(
  _xlpm.haz,
  _xlfn.XLOOKUP(tUralkodas[[#This Row],[Ekod]],tEmber[Ekod],tEmber[Ehaz],),
  IF(_xlpm.haz=0, "", _xlpm.haz)
)</f>
        <v>Árpád-ház</v>
      </c>
      <c r="M11" s="1" t="s">
        <v>138</v>
      </c>
      <c r="N11" s="1" t="s">
        <v>139</v>
      </c>
      <c r="O11" s="1" t="s">
        <v>135</v>
      </c>
      <c r="P11" s="1" t="s">
        <v>21</v>
      </c>
    </row>
    <row r="12" spans="1:16" x14ac:dyDescent="0.25">
      <c r="A12">
        <v>1041</v>
      </c>
      <c r="B12">
        <v>1044</v>
      </c>
      <c r="C12" s="1" t="s">
        <v>24</v>
      </c>
      <c r="D12" t="b">
        <v>1</v>
      </c>
      <c r="E12" t="b">
        <v>1</v>
      </c>
      <c r="F12" s="1" t="s">
        <v>140</v>
      </c>
      <c r="G12" s="1" t="s">
        <v>141</v>
      </c>
      <c r="H12" s="4" t="str">
        <f>_xlfn.LET(
  _xlpm.pontindex,
  SEARCH(".",tUralkodas[[#This Row],[Név]]),
  IFERROR(LEFT(tUralkodas[[#This Row],[Név]], _xlpm.pontindex), "")
)</f>
        <v/>
      </c>
      <c r="I12" s="1" t="str">
        <f>_xlfn.LET(
  _xlpm.pontindex,
  SEARCH(".",tUralkodas[[#This Row],[Név]]),
  IFERROR(MID(tUralkodas[[#This Row],[Név]], _xlpm.pontindex+2, LEN(tUralkodas[[#This Row],[Név]])-_xlpm.pontindex), tUralkodas[[#This Row],[Név]])
)</f>
        <v>Sámuel</v>
      </c>
      <c r="J12" s="1" t="b">
        <f>_xlfn.XLOOKUP(tUralkodas[[#This Row],[Ekod]],tEmber[Ekod],tEmber[Enev])=tUralkodas[[#This Row],[Uralkodói név]]</f>
        <v>1</v>
      </c>
      <c r="K1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2" s="1" t="str">
        <f>_xlfn.LET(
  _xlpm.haz,
  _xlfn.XLOOKUP(tUralkodas[[#This Row],[Ekod]],tEmber[Ekod],tEmber[Ehaz],),
  IF(_xlpm.haz=0, "", _xlpm.haz)
)</f>
        <v>Árpád-ház</v>
      </c>
      <c r="M12" s="1" t="s">
        <v>142</v>
      </c>
      <c r="N12" s="1" t="s">
        <v>143</v>
      </c>
      <c r="O12" s="1" t="s">
        <v>135</v>
      </c>
      <c r="P12" s="1" t="s">
        <v>23</v>
      </c>
    </row>
    <row r="13" spans="1:16" x14ac:dyDescent="0.25">
      <c r="A13">
        <v>1044</v>
      </c>
      <c r="B13">
        <v>1046</v>
      </c>
      <c r="C13" s="1" t="s">
        <v>22</v>
      </c>
      <c r="D13" t="b">
        <v>1</v>
      </c>
      <c r="E13" t="b">
        <v>0</v>
      </c>
      <c r="F13" s="1"/>
      <c r="G13" s="1"/>
      <c r="H13" s="4" t="str">
        <f>_xlfn.LET(
  _xlpm.pontindex,
  SEARCH(".",tUralkodas[[#This Row],[Név]]),
  IFERROR(LEFT(tUralkodas[[#This Row],[Név]], _xlpm.pontindex), "")
)</f>
        <v/>
      </c>
      <c r="I13" s="1" t="str">
        <f>_xlfn.LET(
  _xlpm.pontindex,
  SEARCH(".",tUralkodas[[#This Row],[Név]]),
  IFERROR(MID(tUralkodas[[#This Row],[Név]], _xlpm.pontindex+2, LEN(tUralkodas[[#This Row],[Név]])-_xlpm.pontindex), tUralkodas[[#This Row],[Név]])
)</f>
        <v>Péter</v>
      </c>
      <c r="J13" s="1" t="b">
        <f>_xlfn.XLOOKUP(tUralkodas[[#This Row],[Ekod]],tEmber[Ekod],tEmber[Enev])=tUralkodas[[#This Row],[Uralkodói név]]</f>
        <v>1</v>
      </c>
      <c r="K1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3" s="1" t="str">
        <f>_xlfn.LET(
  _xlpm.haz,
  _xlfn.XLOOKUP(tUralkodas[[#This Row],[Ekod]],tEmber[Ekod],tEmber[Ehaz],),
  IF(_xlpm.haz=0, "", _xlpm.haz)
)</f>
        <v>Árpád-ház</v>
      </c>
      <c r="M13" s="1" t="s">
        <v>144</v>
      </c>
      <c r="N13" s="1" t="s">
        <v>145</v>
      </c>
      <c r="O13" s="1" t="s">
        <v>135</v>
      </c>
      <c r="P13" s="1" t="s">
        <v>21</v>
      </c>
    </row>
    <row r="14" spans="1:16" x14ac:dyDescent="0.25">
      <c r="A14">
        <v>1046</v>
      </c>
      <c r="B14">
        <v>1060</v>
      </c>
      <c r="C14" s="1" t="s">
        <v>146</v>
      </c>
      <c r="D14" t="b">
        <v>1</v>
      </c>
      <c r="E14" t="b">
        <v>1</v>
      </c>
      <c r="F14" s="1" t="s">
        <v>147</v>
      </c>
      <c r="G14" s="1" t="s">
        <v>137</v>
      </c>
      <c r="H14" s="4" t="str">
        <f>_xlfn.LET(
  _xlpm.pontindex,
  SEARCH(".",tUralkodas[[#This Row],[Név]]),
  IFERROR(LEFT(tUralkodas[[#This Row],[Név]], _xlpm.pontindex), "")
)</f>
        <v>I.</v>
      </c>
      <c r="I14" s="1" t="str">
        <f>_xlfn.LET(
  _xlpm.pontindex,
  SEARCH(".",tUralkodas[[#This Row],[Név]]),
  IFERROR(MID(tUralkodas[[#This Row],[Név]], _xlpm.pontindex+2, LEN(tUralkodas[[#This Row],[Név]])-_xlpm.pontindex), tUralkodas[[#This Row],[Név]])
)</f>
        <v>András</v>
      </c>
      <c r="J14" s="1" t="b">
        <f>_xlfn.XLOOKUP(tUralkodas[[#This Row],[Ekod]],tEmber[Ekod],tEmber[Enev])=tUralkodas[[#This Row],[Uralkodói név]]</f>
        <v>1</v>
      </c>
      <c r="K1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4" s="1" t="str">
        <f>_xlfn.LET(
  _xlpm.haz,
  _xlfn.XLOOKUP(tUralkodas[[#This Row],[Ekod]],tEmber[Ekod],tEmber[Ehaz],),
  IF(_xlpm.haz=0, "", _xlpm.haz)
)</f>
        <v>Árpád-ház</v>
      </c>
      <c r="M14" s="1" t="s">
        <v>148</v>
      </c>
      <c r="N14" s="1" t="s">
        <v>149</v>
      </c>
      <c r="O14" s="1" t="s">
        <v>135</v>
      </c>
      <c r="P14" s="1" t="s">
        <v>25</v>
      </c>
    </row>
    <row r="15" spans="1:16" x14ac:dyDescent="0.25">
      <c r="A15">
        <v>1060</v>
      </c>
      <c r="B15">
        <v>1063</v>
      </c>
      <c r="C15" s="1" t="s">
        <v>150</v>
      </c>
      <c r="D15" t="b">
        <v>1</v>
      </c>
      <c r="E15" t="b">
        <v>1</v>
      </c>
      <c r="F15" s="1" t="s">
        <v>151</v>
      </c>
      <c r="G15" s="1" t="s">
        <v>137</v>
      </c>
      <c r="H15" s="4" t="str">
        <f>_xlfn.LET(
  _xlpm.pontindex,
  SEARCH(".",tUralkodas[[#This Row],[Név]]),
  IFERROR(LEFT(tUralkodas[[#This Row],[Név]], _xlpm.pontindex), "")
)</f>
        <v>I.</v>
      </c>
      <c r="I15" s="1" t="str">
        <f>_xlfn.LET(
  _xlpm.pontindex,
  SEARCH(".",tUralkodas[[#This Row],[Név]]),
  IFERROR(MID(tUralkodas[[#This Row],[Név]], _xlpm.pontindex+2, LEN(tUralkodas[[#This Row],[Név]])-_xlpm.pontindex), tUralkodas[[#This Row],[Név]])
)</f>
        <v>Béla</v>
      </c>
      <c r="J15" s="1" t="b">
        <f>_xlfn.XLOOKUP(tUralkodas[[#This Row],[Ekod]],tEmber[Ekod],tEmber[Enev])=tUralkodas[[#This Row],[Uralkodói név]]</f>
        <v>1</v>
      </c>
      <c r="K1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5" s="1" t="str">
        <f>_xlfn.LET(
  _xlpm.haz,
  _xlfn.XLOOKUP(tUralkodas[[#This Row],[Ekod]],tEmber[Ekod],tEmber[Ehaz],),
  IF(_xlpm.haz=0, "", _xlpm.haz)
)</f>
        <v>Árpád-ház</v>
      </c>
      <c r="M15" s="1" t="s">
        <v>152</v>
      </c>
      <c r="N15" s="1" t="s">
        <v>153</v>
      </c>
      <c r="O15" s="1" t="s">
        <v>135</v>
      </c>
      <c r="P15" s="1" t="s">
        <v>27</v>
      </c>
    </row>
    <row r="16" spans="1:16" x14ac:dyDescent="0.25">
      <c r="A16">
        <v>1063</v>
      </c>
      <c r="B16">
        <v>1074</v>
      </c>
      <c r="C16" s="1" t="s">
        <v>30</v>
      </c>
      <c r="D16" t="b">
        <v>1</v>
      </c>
      <c r="E16" t="b">
        <v>1</v>
      </c>
      <c r="F16" s="1" t="s">
        <v>154</v>
      </c>
      <c r="G16" s="1" t="s">
        <v>137</v>
      </c>
      <c r="H16" s="4" t="str">
        <f>_xlfn.LET(
  _xlpm.pontindex,
  SEARCH(".",tUralkodas[[#This Row],[Név]]),
  IFERROR(LEFT(tUralkodas[[#This Row],[Név]], _xlpm.pontindex), "")
)</f>
        <v/>
      </c>
      <c r="I16" s="1" t="str">
        <f>_xlfn.LET(
  _xlpm.pontindex,
  SEARCH(".",tUralkodas[[#This Row],[Név]]),
  IFERROR(MID(tUralkodas[[#This Row],[Név]], _xlpm.pontindex+2, LEN(tUralkodas[[#This Row],[Név]])-_xlpm.pontindex), tUralkodas[[#This Row],[Név]])
)</f>
        <v>Salamon</v>
      </c>
      <c r="J16" s="1" t="b">
        <f>_xlfn.XLOOKUP(tUralkodas[[#This Row],[Ekod]],tEmber[Ekod],tEmber[Enev])=tUralkodas[[#This Row],[Uralkodói név]]</f>
        <v>1</v>
      </c>
      <c r="K1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6" s="1" t="str">
        <f>_xlfn.LET(
  _xlpm.haz,
  _xlfn.XLOOKUP(tUralkodas[[#This Row],[Ekod]],tEmber[Ekod],tEmber[Ehaz],),
  IF(_xlpm.haz=0, "", _xlpm.haz)
)</f>
        <v>Árpád-ház</v>
      </c>
      <c r="M16" s="1" t="s">
        <v>155</v>
      </c>
      <c r="N16" s="1" t="s">
        <v>156</v>
      </c>
      <c r="O16" s="1" t="s">
        <v>135</v>
      </c>
      <c r="P16" s="1" t="s">
        <v>29</v>
      </c>
    </row>
    <row r="17" spans="1:16" x14ac:dyDescent="0.25">
      <c r="A17">
        <v>1074</v>
      </c>
      <c r="B17">
        <v>1077</v>
      </c>
      <c r="C17" s="1" t="s">
        <v>157</v>
      </c>
      <c r="D17" t="b">
        <v>1</v>
      </c>
      <c r="E17" t="b">
        <v>1</v>
      </c>
      <c r="F17" s="1" t="s">
        <v>158</v>
      </c>
      <c r="G17" s="1" t="s">
        <v>137</v>
      </c>
      <c r="H17" s="4" t="str">
        <f>_xlfn.LET(
  _xlpm.pontindex,
  SEARCH(".",tUralkodas[[#This Row],[Név]]),
  IFERROR(LEFT(tUralkodas[[#This Row],[Név]], _xlpm.pontindex), "")
)</f>
        <v>I.</v>
      </c>
      <c r="I17" s="1" t="str">
        <f>_xlfn.LET(
  _xlpm.pontindex,
  SEARCH(".",tUralkodas[[#This Row],[Név]]),
  IFERROR(MID(tUralkodas[[#This Row],[Név]], _xlpm.pontindex+2, LEN(tUralkodas[[#This Row],[Név]])-_xlpm.pontindex), tUralkodas[[#This Row],[Név]])
)</f>
        <v>Géza</v>
      </c>
      <c r="J17" s="1" t="b">
        <f>_xlfn.XLOOKUP(tUralkodas[[#This Row],[Ekod]],tEmber[Ekod],tEmber[Enev])=tUralkodas[[#This Row],[Uralkodói név]]</f>
        <v>1</v>
      </c>
      <c r="K1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7" s="1" t="str">
        <f>_xlfn.LET(
  _xlpm.haz,
  _xlfn.XLOOKUP(tUralkodas[[#This Row],[Ekod]],tEmber[Ekod],tEmber[Ehaz],),
  IF(_xlpm.haz=0, "", _xlpm.haz)
)</f>
        <v>Árpád-ház</v>
      </c>
      <c r="M17" s="1" t="s">
        <v>159</v>
      </c>
      <c r="N17" s="1" t="s">
        <v>160</v>
      </c>
      <c r="O17" s="1" t="s">
        <v>135</v>
      </c>
      <c r="P17" s="1" t="s">
        <v>31</v>
      </c>
    </row>
    <row r="18" spans="1:16" x14ac:dyDescent="0.25">
      <c r="A18">
        <v>1077</v>
      </c>
      <c r="B18">
        <v>1095</v>
      </c>
      <c r="C18" s="1" t="s">
        <v>161</v>
      </c>
      <c r="D18" t="b">
        <v>1</v>
      </c>
      <c r="E18" t="b">
        <v>1</v>
      </c>
      <c r="F18" s="1" t="s">
        <v>162</v>
      </c>
      <c r="G18" s="1" t="s">
        <v>137</v>
      </c>
      <c r="H18" s="4" t="str">
        <f>_xlfn.LET(
  _xlpm.pontindex,
  SEARCH(".",tUralkodas[[#This Row],[Név]]),
  IFERROR(LEFT(tUralkodas[[#This Row],[Név]], _xlpm.pontindex), "")
)</f>
        <v>I.</v>
      </c>
      <c r="I18" s="1" t="str">
        <f>_xlfn.LET(
  _xlpm.pontindex,
  SEARCH(".",tUralkodas[[#This Row],[Név]]),
  IFERROR(MID(tUralkodas[[#This Row],[Név]], _xlpm.pontindex+2, LEN(tUralkodas[[#This Row],[Név]])-_xlpm.pontindex), tUralkodas[[#This Row],[Név]])
)</f>
        <v>László</v>
      </c>
      <c r="J18" s="1" t="b">
        <f>_xlfn.XLOOKUP(tUralkodas[[#This Row],[Ekod]],tEmber[Ekod],tEmber[Enev])=tUralkodas[[#This Row],[Uralkodói név]]</f>
        <v>1</v>
      </c>
      <c r="K1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8" s="1" t="str">
        <f>_xlfn.LET(
  _xlpm.haz,
  _xlfn.XLOOKUP(tUralkodas[[#This Row],[Ekod]],tEmber[Ekod],tEmber[Ehaz],),
  IF(_xlpm.haz=0, "", _xlpm.haz)
)</f>
        <v>Árpád-ház</v>
      </c>
      <c r="M18" s="1" t="s">
        <v>163</v>
      </c>
      <c r="N18" s="1" t="s">
        <v>164</v>
      </c>
      <c r="O18" s="1" t="s">
        <v>135</v>
      </c>
      <c r="P18" s="1" t="s">
        <v>32</v>
      </c>
    </row>
    <row r="19" spans="1:16" x14ac:dyDescent="0.25">
      <c r="A19">
        <v>1095</v>
      </c>
      <c r="B19">
        <v>1116</v>
      </c>
      <c r="C19" s="1" t="s">
        <v>35</v>
      </c>
      <c r="D19" t="b">
        <v>1</v>
      </c>
      <c r="E19" t="b">
        <v>1</v>
      </c>
      <c r="F19" s="1" t="s">
        <v>165</v>
      </c>
      <c r="G19" s="1" t="s">
        <v>137</v>
      </c>
      <c r="H19" s="4" t="str">
        <f>_xlfn.LET(
  _xlpm.pontindex,
  SEARCH(".",tUralkodas[[#This Row],[Név]]),
  IFERROR(LEFT(tUralkodas[[#This Row],[Név]], _xlpm.pontindex), "")
)</f>
        <v/>
      </c>
      <c r="I19" s="1" t="str">
        <f>_xlfn.LET(
  _xlpm.pontindex,
  SEARCH(".",tUralkodas[[#This Row],[Név]]),
  IFERROR(MID(tUralkodas[[#This Row],[Név]], _xlpm.pontindex+2, LEN(tUralkodas[[#This Row],[Név]])-_xlpm.pontindex), tUralkodas[[#This Row],[Név]])
)</f>
        <v>Kálmán</v>
      </c>
      <c r="J19" s="1" t="b">
        <f>_xlfn.XLOOKUP(tUralkodas[[#This Row],[Ekod]],tEmber[Ekod],tEmber[Enev])=tUralkodas[[#This Row],[Uralkodói név]]</f>
        <v>1</v>
      </c>
      <c r="K1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19" s="1" t="str">
        <f>_xlfn.LET(
  _xlpm.haz,
  _xlfn.XLOOKUP(tUralkodas[[#This Row],[Ekod]],tEmber[Ekod],tEmber[Ehaz],),
  IF(_xlpm.haz=0, "", _xlpm.haz)
)</f>
        <v>Árpád-ház</v>
      </c>
      <c r="M19" s="1" t="s">
        <v>166</v>
      </c>
      <c r="N19" s="1" t="s">
        <v>167</v>
      </c>
      <c r="O19" s="1" t="s">
        <v>135</v>
      </c>
      <c r="P19" s="1" t="s">
        <v>34</v>
      </c>
    </row>
    <row r="20" spans="1:16" x14ac:dyDescent="0.25">
      <c r="A20">
        <v>1116</v>
      </c>
      <c r="B20">
        <v>1131</v>
      </c>
      <c r="C20" s="1" t="s">
        <v>168</v>
      </c>
      <c r="D20" t="b">
        <v>1</v>
      </c>
      <c r="E20" t="b">
        <v>1</v>
      </c>
      <c r="F20" s="1" t="s">
        <v>169</v>
      </c>
      <c r="G20" s="1" t="s">
        <v>137</v>
      </c>
      <c r="H20" s="4" t="str">
        <f>_xlfn.LET(
  _xlpm.pontindex,
  SEARCH(".",tUralkodas[[#This Row],[Név]]),
  IFERROR(LEFT(tUralkodas[[#This Row],[Név]], _xlpm.pontindex), "")
)</f>
        <v>II.</v>
      </c>
      <c r="I20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20" s="1" t="b">
        <f>_xlfn.XLOOKUP(tUralkodas[[#This Row],[Ekod]],tEmber[Ekod],tEmber[Enev])=tUralkodas[[#This Row],[Uralkodói név]]</f>
        <v>1</v>
      </c>
      <c r="K2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0" s="1" t="str">
        <f>_xlfn.LET(
  _xlpm.haz,
  _xlfn.XLOOKUP(tUralkodas[[#This Row],[Ekod]],tEmber[Ekod],tEmber[Ehaz],),
  IF(_xlpm.haz=0, "", _xlpm.haz)
)</f>
        <v>Árpád-ház</v>
      </c>
      <c r="M20" s="1" t="s">
        <v>170</v>
      </c>
      <c r="N20" s="1" t="s">
        <v>171</v>
      </c>
      <c r="O20" s="1" t="s">
        <v>135</v>
      </c>
      <c r="P20" s="1" t="s">
        <v>36</v>
      </c>
    </row>
    <row r="21" spans="1:16" x14ac:dyDescent="0.25">
      <c r="A21">
        <v>1131</v>
      </c>
      <c r="B21">
        <v>1141</v>
      </c>
      <c r="C21" s="1" t="s">
        <v>172</v>
      </c>
      <c r="D21" t="b">
        <v>1</v>
      </c>
      <c r="E21" t="b">
        <v>1</v>
      </c>
      <c r="F21" s="1" t="s">
        <v>173</v>
      </c>
      <c r="G21" s="1" t="s">
        <v>137</v>
      </c>
      <c r="H21" s="4" t="str">
        <f>_xlfn.LET(
  _xlpm.pontindex,
  SEARCH(".",tUralkodas[[#This Row],[Név]]),
  IFERROR(LEFT(tUralkodas[[#This Row],[Név]], _xlpm.pontindex), "")
)</f>
        <v>II.</v>
      </c>
      <c r="I21" s="1" t="str">
        <f>_xlfn.LET(
  _xlpm.pontindex,
  SEARCH(".",tUralkodas[[#This Row],[Név]]),
  IFERROR(MID(tUralkodas[[#This Row],[Név]], _xlpm.pontindex+2, LEN(tUralkodas[[#This Row],[Név]])-_xlpm.pontindex), tUralkodas[[#This Row],[Név]])
)</f>
        <v>Béla</v>
      </c>
      <c r="J21" s="1" t="b">
        <f>_xlfn.XLOOKUP(tUralkodas[[#This Row],[Ekod]],tEmber[Ekod],tEmber[Enev])=tUralkodas[[#This Row],[Uralkodói név]]</f>
        <v>1</v>
      </c>
      <c r="K2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1" s="1" t="str">
        <f>_xlfn.LET(
  _xlpm.haz,
  _xlfn.XLOOKUP(tUralkodas[[#This Row],[Ekod]],tEmber[Ekod],tEmber[Ehaz],),
  IF(_xlpm.haz=0, "", _xlpm.haz)
)</f>
        <v>Árpád-ház</v>
      </c>
      <c r="M21" s="1" t="s">
        <v>174</v>
      </c>
      <c r="N21" s="1" t="s">
        <v>175</v>
      </c>
      <c r="O21" s="1" t="s">
        <v>135</v>
      </c>
      <c r="P21" s="1" t="s">
        <v>37</v>
      </c>
    </row>
    <row r="22" spans="1:16" x14ac:dyDescent="0.25">
      <c r="A22">
        <v>1141</v>
      </c>
      <c r="B22">
        <v>1162</v>
      </c>
      <c r="C22" s="1" t="s">
        <v>176</v>
      </c>
      <c r="D22" t="b">
        <v>1</v>
      </c>
      <c r="E22" t="b">
        <v>1</v>
      </c>
      <c r="F22" s="1" t="s">
        <v>177</v>
      </c>
      <c r="G22" s="1" t="s">
        <v>137</v>
      </c>
      <c r="H22" s="4" t="str">
        <f>_xlfn.LET(
  _xlpm.pontindex,
  SEARCH(".",tUralkodas[[#This Row],[Név]]),
  IFERROR(LEFT(tUralkodas[[#This Row],[Név]], _xlpm.pontindex), "")
)</f>
        <v>II.</v>
      </c>
      <c r="I22" s="1" t="str">
        <f>_xlfn.LET(
  _xlpm.pontindex,
  SEARCH(".",tUralkodas[[#This Row],[Név]]),
  IFERROR(MID(tUralkodas[[#This Row],[Név]], _xlpm.pontindex+2, LEN(tUralkodas[[#This Row],[Név]])-_xlpm.pontindex), tUralkodas[[#This Row],[Név]])
)</f>
        <v>Géza</v>
      </c>
      <c r="J22" s="1" t="b">
        <f>_xlfn.XLOOKUP(tUralkodas[[#This Row],[Ekod]],tEmber[Ekod],tEmber[Enev])=tUralkodas[[#This Row],[Uralkodói név]]</f>
        <v>1</v>
      </c>
      <c r="K2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2" s="1" t="str">
        <f>_xlfn.LET(
  _xlpm.haz,
  _xlfn.XLOOKUP(tUralkodas[[#This Row],[Ekod]],tEmber[Ekod],tEmber[Ehaz],),
  IF(_xlpm.haz=0, "", _xlpm.haz)
)</f>
        <v>Árpád-ház</v>
      </c>
      <c r="M22" s="1" t="s">
        <v>178</v>
      </c>
      <c r="N22" s="1" t="s">
        <v>179</v>
      </c>
      <c r="O22" s="1" t="s">
        <v>135</v>
      </c>
      <c r="P22" s="1" t="s">
        <v>38</v>
      </c>
    </row>
    <row r="23" spans="1:16" x14ac:dyDescent="0.25">
      <c r="A23">
        <v>1162</v>
      </c>
      <c r="B23">
        <v>1172</v>
      </c>
      <c r="C23" s="1" t="s">
        <v>180</v>
      </c>
      <c r="D23" t="b">
        <v>1</v>
      </c>
      <c r="E23" t="b">
        <v>1</v>
      </c>
      <c r="F23" s="1" t="s">
        <v>181</v>
      </c>
      <c r="G23" s="1" t="s">
        <v>137</v>
      </c>
      <c r="H23" s="4" t="str">
        <f>_xlfn.LET(
  _xlpm.pontindex,
  SEARCH(".",tUralkodas[[#This Row],[Név]]),
  IFERROR(LEFT(tUralkodas[[#This Row],[Név]], _xlpm.pontindex), "")
)</f>
        <v>III.</v>
      </c>
      <c r="I23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23" s="1" t="b">
        <f>_xlfn.XLOOKUP(tUralkodas[[#This Row],[Ekod]],tEmber[Ekod],tEmber[Enev])=tUralkodas[[#This Row],[Uralkodói név]]</f>
        <v>1</v>
      </c>
      <c r="K2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3" s="1" t="str">
        <f>_xlfn.LET(
  _xlpm.haz,
  _xlfn.XLOOKUP(tUralkodas[[#This Row],[Ekod]],tEmber[Ekod],tEmber[Ehaz],),
  IF(_xlpm.haz=0, "", _xlpm.haz)
)</f>
        <v>Árpád-ház</v>
      </c>
      <c r="M23" s="1" t="s">
        <v>182</v>
      </c>
      <c r="N23" s="1" t="s">
        <v>183</v>
      </c>
      <c r="O23" s="1" t="s">
        <v>135</v>
      </c>
      <c r="P23" s="1" t="s">
        <v>39</v>
      </c>
    </row>
    <row r="24" spans="1:16" x14ac:dyDescent="0.25">
      <c r="A24">
        <v>1162</v>
      </c>
      <c r="B24">
        <v>1163</v>
      </c>
      <c r="C24" s="1" t="s">
        <v>184</v>
      </c>
      <c r="D24" t="b">
        <v>1</v>
      </c>
      <c r="E24" t="b">
        <v>1</v>
      </c>
      <c r="F24" s="1" t="s">
        <v>185</v>
      </c>
      <c r="G24" s="1" t="s">
        <v>137</v>
      </c>
      <c r="H24" s="4" t="str">
        <f>_xlfn.LET(
  _xlpm.pontindex,
  SEARCH(".",tUralkodas[[#This Row],[Név]]),
  IFERROR(LEFT(tUralkodas[[#This Row],[Név]], _xlpm.pontindex), "")
)</f>
        <v>II.</v>
      </c>
      <c r="I24" s="1" t="str">
        <f>_xlfn.LET(
  _xlpm.pontindex,
  SEARCH(".",tUralkodas[[#This Row],[Név]]),
  IFERROR(MID(tUralkodas[[#This Row],[Név]], _xlpm.pontindex+2, LEN(tUralkodas[[#This Row],[Név]])-_xlpm.pontindex), tUralkodas[[#This Row],[Név]])
)</f>
        <v>László</v>
      </c>
      <c r="J24" s="1" t="b">
        <f>_xlfn.XLOOKUP(tUralkodas[[#This Row],[Ekod]],tEmber[Ekod],tEmber[Enev])=tUralkodas[[#This Row],[Uralkodói név]]</f>
        <v>1</v>
      </c>
      <c r="K2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4" s="1" t="str">
        <f>_xlfn.LET(
  _xlpm.haz,
  _xlfn.XLOOKUP(tUralkodas[[#This Row],[Ekod]],tEmber[Ekod],tEmber[Ehaz],),
  IF(_xlpm.haz=0, "", _xlpm.haz)
)</f>
        <v>Árpád-ház</v>
      </c>
      <c r="M24" s="1" t="s">
        <v>186</v>
      </c>
      <c r="N24" s="1" t="s">
        <v>187</v>
      </c>
      <c r="O24" s="1" t="s">
        <v>135</v>
      </c>
      <c r="P24" s="1" t="s">
        <v>40</v>
      </c>
    </row>
    <row r="25" spans="1:16" x14ac:dyDescent="0.25">
      <c r="A25">
        <v>1163</v>
      </c>
      <c r="B25">
        <v>1165</v>
      </c>
      <c r="C25" s="1" t="s">
        <v>188</v>
      </c>
      <c r="D25" t="b">
        <v>1</v>
      </c>
      <c r="E25" t="b">
        <v>1</v>
      </c>
      <c r="F25" s="1" t="s">
        <v>189</v>
      </c>
      <c r="G25" s="1" t="s">
        <v>137</v>
      </c>
      <c r="H25" s="4" t="str">
        <f>_xlfn.LET(
  _xlpm.pontindex,
  SEARCH(".",tUralkodas[[#This Row],[Név]]),
  IFERROR(LEFT(tUralkodas[[#This Row],[Név]], _xlpm.pontindex), "")
)</f>
        <v>IV.</v>
      </c>
      <c r="I25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25" s="1" t="b">
        <f>_xlfn.XLOOKUP(tUralkodas[[#This Row],[Ekod]],tEmber[Ekod],tEmber[Enev])=tUralkodas[[#This Row],[Uralkodói név]]</f>
        <v>1</v>
      </c>
      <c r="K2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5" s="1" t="str">
        <f>_xlfn.LET(
  _xlpm.haz,
  _xlfn.XLOOKUP(tUralkodas[[#This Row],[Ekod]],tEmber[Ekod],tEmber[Ehaz],),
  IF(_xlpm.haz=0, "", _xlpm.haz)
)</f>
        <v>Árpád-ház</v>
      </c>
      <c r="M25" s="1" t="s">
        <v>190</v>
      </c>
      <c r="N25" s="1" t="s">
        <v>191</v>
      </c>
      <c r="O25" s="1" t="s">
        <v>135</v>
      </c>
      <c r="P25" s="1" t="s">
        <v>41</v>
      </c>
    </row>
    <row r="26" spans="1:16" x14ac:dyDescent="0.25">
      <c r="A26">
        <v>1172</v>
      </c>
      <c r="B26">
        <v>1196</v>
      </c>
      <c r="C26" s="1" t="s">
        <v>192</v>
      </c>
      <c r="D26" t="b">
        <v>1</v>
      </c>
      <c r="E26" t="b">
        <v>1</v>
      </c>
      <c r="F26" s="1" t="s">
        <v>193</v>
      </c>
      <c r="G26" s="1" t="s">
        <v>137</v>
      </c>
      <c r="H26" s="4" t="str">
        <f>_xlfn.LET(
  _xlpm.pontindex,
  SEARCH(".",tUralkodas[[#This Row],[Név]]),
  IFERROR(LEFT(tUralkodas[[#This Row],[Név]], _xlpm.pontindex), "")
)</f>
        <v>III.</v>
      </c>
      <c r="I26" s="1" t="str">
        <f>_xlfn.LET(
  _xlpm.pontindex,
  SEARCH(".",tUralkodas[[#This Row],[Név]]),
  IFERROR(MID(tUralkodas[[#This Row],[Név]], _xlpm.pontindex+2, LEN(tUralkodas[[#This Row],[Név]])-_xlpm.pontindex), tUralkodas[[#This Row],[Név]])
)</f>
        <v>Béla</v>
      </c>
      <c r="J26" s="1" t="b">
        <f>_xlfn.XLOOKUP(tUralkodas[[#This Row],[Ekod]],tEmber[Ekod],tEmber[Enev])=tUralkodas[[#This Row],[Uralkodói név]]</f>
        <v>1</v>
      </c>
      <c r="K2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6" s="1" t="str">
        <f>_xlfn.LET(
  _xlpm.haz,
  _xlfn.XLOOKUP(tUralkodas[[#This Row],[Ekod]],tEmber[Ekod],tEmber[Ehaz],),
  IF(_xlpm.haz=0, "", _xlpm.haz)
)</f>
        <v>Árpád-ház</v>
      </c>
      <c r="M26" s="1" t="s">
        <v>194</v>
      </c>
      <c r="N26" s="1" t="s">
        <v>195</v>
      </c>
      <c r="O26" s="1" t="s">
        <v>135</v>
      </c>
      <c r="P26" s="1" t="s">
        <v>42</v>
      </c>
    </row>
    <row r="27" spans="1:16" x14ac:dyDescent="0.25">
      <c r="A27">
        <v>1196</v>
      </c>
      <c r="B27">
        <v>1204</v>
      </c>
      <c r="C27" s="1" t="s">
        <v>44</v>
      </c>
      <c r="D27" t="b">
        <v>1</v>
      </c>
      <c r="E27" t="b">
        <v>1</v>
      </c>
      <c r="F27" s="1" t="s">
        <v>196</v>
      </c>
      <c r="G27" s="1" t="s">
        <v>137</v>
      </c>
      <c r="H27" s="4" t="str">
        <f>_xlfn.LET(
  _xlpm.pontindex,
  SEARCH(".",tUralkodas[[#This Row],[Név]]),
  IFERROR(LEFT(tUralkodas[[#This Row],[Név]], _xlpm.pontindex), "")
)</f>
        <v/>
      </c>
      <c r="I27" s="1" t="str">
        <f>_xlfn.LET(
  _xlpm.pontindex,
  SEARCH(".",tUralkodas[[#This Row],[Név]]),
  IFERROR(MID(tUralkodas[[#This Row],[Név]], _xlpm.pontindex+2, LEN(tUralkodas[[#This Row],[Név]])-_xlpm.pontindex), tUralkodas[[#This Row],[Név]])
)</f>
        <v>Imre</v>
      </c>
      <c r="J27" s="1" t="b">
        <f>_xlfn.XLOOKUP(tUralkodas[[#This Row],[Ekod]],tEmber[Ekod],tEmber[Enev])=tUralkodas[[#This Row],[Uralkodói név]]</f>
        <v>1</v>
      </c>
      <c r="K2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7" s="1" t="str">
        <f>_xlfn.LET(
  _xlpm.haz,
  _xlfn.XLOOKUP(tUralkodas[[#This Row],[Ekod]],tEmber[Ekod],tEmber[Ehaz],),
  IF(_xlpm.haz=0, "", _xlpm.haz)
)</f>
        <v>Árpád-ház</v>
      </c>
      <c r="M27" s="1" t="s">
        <v>197</v>
      </c>
      <c r="N27" s="1" t="s">
        <v>198</v>
      </c>
      <c r="O27" s="1" t="s">
        <v>135</v>
      </c>
      <c r="P27" s="1" t="s">
        <v>43</v>
      </c>
    </row>
    <row r="28" spans="1:16" x14ac:dyDescent="0.25">
      <c r="A28">
        <v>1204</v>
      </c>
      <c r="B28">
        <v>1205</v>
      </c>
      <c r="C28" s="1" t="s">
        <v>199</v>
      </c>
      <c r="D28" t="b">
        <v>1</v>
      </c>
      <c r="E28" t="b">
        <v>1</v>
      </c>
      <c r="F28" s="1" t="s">
        <v>200</v>
      </c>
      <c r="G28" s="1" t="s">
        <v>137</v>
      </c>
      <c r="H28" s="4" t="str">
        <f>_xlfn.LET(
  _xlpm.pontindex,
  SEARCH(".",tUralkodas[[#This Row],[Név]]),
  IFERROR(LEFT(tUralkodas[[#This Row],[Név]], _xlpm.pontindex), "")
)</f>
        <v>III.</v>
      </c>
      <c r="I28" s="1" t="str">
        <f>_xlfn.LET(
  _xlpm.pontindex,
  SEARCH(".",tUralkodas[[#This Row],[Név]]),
  IFERROR(MID(tUralkodas[[#This Row],[Név]], _xlpm.pontindex+2, LEN(tUralkodas[[#This Row],[Név]])-_xlpm.pontindex), tUralkodas[[#This Row],[Név]])
)</f>
        <v>László</v>
      </c>
      <c r="J28" s="1" t="b">
        <f>_xlfn.XLOOKUP(tUralkodas[[#This Row],[Ekod]],tEmber[Ekod],tEmber[Enev])=tUralkodas[[#This Row],[Uralkodói név]]</f>
        <v>1</v>
      </c>
      <c r="K2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8" s="1" t="str">
        <f>_xlfn.LET(
  _xlpm.haz,
  _xlfn.XLOOKUP(tUralkodas[[#This Row],[Ekod]],tEmber[Ekod],tEmber[Ehaz],),
  IF(_xlpm.haz=0, "", _xlpm.haz)
)</f>
        <v>Árpád-ház</v>
      </c>
      <c r="M28" s="1" t="s">
        <v>201</v>
      </c>
      <c r="N28" s="1" t="s">
        <v>202</v>
      </c>
      <c r="O28" s="1" t="s">
        <v>135</v>
      </c>
      <c r="P28" s="1" t="s">
        <v>45</v>
      </c>
    </row>
    <row r="29" spans="1:16" x14ac:dyDescent="0.25">
      <c r="A29">
        <v>1205</v>
      </c>
      <c r="B29">
        <v>1235</v>
      </c>
      <c r="C29" s="1" t="s">
        <v>203</v>
      </c>
      <c r="D29" t="b">
        <v>1</v>
      </c>
      <c r="E29" t="b">
        <v>1</v>
      </c>
      <c r="F29" s="1" t="s">
        <v>204</v>
      </c>
      <c r="G29" s="1" t="s">
        <v>137</v>
      </c>
      <c r="H29" s="4" t="str">
        <f>_xlfn.LET(
  _xlpm.pontindex,
  SEARCH(".",tUralkodas[[#This Row],[Név]]),
  IFERROR(LEFT(tUralkodas[[#This Row],[Név]], _xlpm.pontindex), "")
)</f>
        <v>II.</v>
      </c>
      <c r="I29" s="1" t="str">
        <f>_xlfn.LET(
  _xlpm.pontindex,
  SEARCH(".",tUralkodas[[#This Row],[Név]]),
  IFERROR(MID(tUralkodas[[#This Row],[Név]], _xlpm.pontindex+2, LEN(tUralkodas[[#This Row],[Név]])-_xlpm.pontindex), tUralkodas[[#This Row],[Név]])
)</f>
        <v>András</v>
      </c>
      <c r="J29" s="1" t="b">
        <f>_xlfn.XLOOKUP(tUralkodas[[#This Row],[Ekod]],tEmber[Ekod],tEmber[Enev])=tUralkodas[[#This Row],[Uralkodói név]]</f>
        <v>1</v>
      </c>
      <c r="K2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29" s="1" t="str">
        <f>_xlfn.LET(
  _xlpm.haz,
  _xlfn.XLOOKUP(tUralkodas[[#This Row],[Ekod]],tEmber[Ekod],tEmber[Ehaz],),
  IF(_xlpm.haz=0, "", _xlpm.haz)
)</f>
        <v>Árpád-ház</v>
      </c>
      <c r="M29" s="1" t="s">
        <v>205</v>
      </c>
      <c r="N29" s="1" t="s">
        <v>206</v>
      </c>
      <c r="O29" s="1" t="s">
        <v>135</v>
      </c>
      <c r="P29" s="1" t="s">
        <v>46</v>
      </c>
    </row>
    <row r="30" spans="1:16" x14ac:dyDescent="0.25">
      <c r="A30">
        <v>1235</v>
      </c>
      <c r="B30">
        <v>1270</v>
      </c>
      <c r="C30" s="1" t="s">
        <v>207</v>
      </c>
      <c r="D30" t="b">
        <v>1</v>
      </c>
      <c r="E30" t="b">
        <v>1</v>
      </c>
      <c r="F30" s="1" t="s">
        <v>208</v>
      </c>
      <c r="G30" s="1" t="s">
        <v>137</v>
      </c>
      <c r="H30" s="4" t="str">
        <f>_xlfn.LET(
  _xlpm.pontindex,
  SEARCH(".",tUralkodas[[#This Row],[Név]]),
  IFERROR(LEFT(tUralkodas[[#This Row],[Név]], _xlpm.pontindex), "")
)</f>
        <v>IV.</v>
      </c>
      <c r="I30" s="1" t="str">
        <f>_xlfn.LET(
  _xlpm.pontindex,
  SEARCH(".",tUralkodas[[#This Row],[Név]]),
  IFERROR(MID(tUralkodas[[#This Row],[Név]], _xlpm.pontindex+2, LEN(tUralkodas[[#This Row],[Név]])-_xlpm.pontindex), tUralkodas[[#This Row],[Név]])
)</f>
        <v>Béla</v>
      </c>
      <c r="J30" s="1" t="b">
        <f>_xlfn.XLOOKUP(tUralkodas[[#This Row],[Ekod]],tEmber[Ekod],tEmber[Enev])=tUralkodas[[#This Row],[Uralkodói név]]</f>
        <v>1</v>
      </c>
      <c r="K3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0" s="1" t="str">
        <f>_xlfn.LET(
  _xlpm.haz,
  _xlfn.XLOOKUP(tUralkodas[[#This Row],[Ekod]],tEmber[Ekod],tEmber[Ehaz],),
  IF(_xlpm.haz=0, "", _xlpm.haz)
)</f>
        <v>Árpád-ház</v>
      </c>
      <c r="M30" s="1" t="s">
        <v>209</v>
      </c>
      <c r="N30" s="1" t="s">
        <v>210</v>
      </c>
      <c r="O30" s="1" t="s">
        <v>135</v>
      </c>
      <c r="P30" s="1" t="s">
        <v>47</v>
      </c>
    </row>
    <row r="31" spans="1:16" x14ac:dyDescent="0.25">
      <c r="A31">
        <v>1262</v>
      </c>
      <c r="B31">
        <v>1272</v>
      </c>
      <c r="C31" s="1" t="s">
        <v>211</v>
      </c>
      <c r="D31" t="b">
        <v>1</v>
      </c>
      <c r="E31" t="b">
        <v>1</v>
      </c>
      <c r="F31" s="1" t="s">
        <v>212</v>
      </c>
      <c r="G31" s="1" t="s">
        <v>137</v>
      </c>
      <c r="H31" s="4" t="str">
        <f>_xlfn.LET(
  _xlpm.pontindex,
  SEARCH(".",tUralkodas[[#This Row],[Név]]),
  IFERROR(LEFT(tUralkodas[[#This Row],[Név]], _xlpm.pontindex), "")
)</f>
        <v>V.</v>
      </c>
      <c r="I31" s="1" t="str">
        <f>_xlfn.LET(
  _xlpm.pontindex,
  SEARCH(".",tUralkodas[[#This Row],[Név]]),
  IFERROR(MID(tUralkodas[[#This Row],[Név]], _xlpm.pontindex+2, LEN(tUralkodas[[#This Row],[Név]])-_xlpm.pontindex), tUralkodas[[#This Row],[Név]])
)</f>
        <v>István</v>
      </c>
      <c r="J31" s="1" t="b">
        <f>_xlfn.XLOOKUP(tUralkodas[[#This Row],[Ekod]],tEmber[Ekod],tEmber[Enev])=tUralkodas[[#This Row],[Uralkodói név]]</f>
        <v>1</v>
      </c>
      <c r="K3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1" s="1" t="str">
        <f>_xlfn.LET(
  _xlpm.haz,
  _xlfn.XLOOKUP(tUralkodas[[#This Row],[Ekod]],tEmber[Ekod],tEmber[Ehaz],),
  IF(_xlpm.haz=0, "", _xlpm.haz)
)</f>
        <v>Árpád-ház</v>
      </c>
      <c r="M31" s="1" t="s">
        <v>213</v>
      </c>
      <c r="N31" s="1" t="s">
        <v>214</v>
      </c>
      <c r="O31" s="1" t="s">
        <v>135</v>
      </c>
      <c r="P31" s="1" t="s">
        <v>48</v>
      </c>
    </row>
    <row r="32" spans="1:16" x14ac:dyDescent="0.25">
      <c r="A32">
        <v>1272</v>
      </c>
      <c r="B32">
        <v>1290</v>
      </c>
      <c r="C32" s="1" t="s">
        <v>215</v>
      </c>
      <c r="D32" t="b">
        <v>1</v>
      </c>
      <c r="E32" t="b">
        <v>1</v>
      </c>
      <c r="F32" s="1" t="s">
        <v>216</v>
      </c>
      <c r="G32" s="1" t="s">
        <v>137</v>
      </c>
      <c r="H32" s="4" t="str">
        <f>_xlfn.LET(
  _xlpm.pontindex,
  SEARCH(".",tUralkodas[[#This Row],[Név]]),
  IFERROR(LEFT(tUralkodas[[#This Row],[Név]], _xlpm.pontindex), "")
)</f>
        <v>IV.</v>
      </c>
      <c r="I32" s="1" t="str">
        <f>_xlfn.LET(
  _xlpm.pontindex,
  SEARCH(".",tUralkodas[[#This Row],[Név]]),
  IFERROR(MID(tUralkodas[[#This Row],[Név]], _xlpm.pontindex+2, LEN(tUralkodas[[#This Row],[Név]])-_xlpm.pontindex), tUralkodas[[#This Row],[Név]])
)</f>
        <v>László</v>
      </c>
      <c r="J32" s="1" t="b">
        <f>_xlfn.XLOOKUP(tUralkodas[[#This Row],[Ekod]],tEmber[Ekod],tEmber[Enev])=tUralkodas[[#This Row],[Uralkodói név]]</f>
        <v>1</v>
      </c>
      <c r="K3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2" s="1" t="str">
        <f>_xlfn.LET(
  _xlpm.haz,
  _xlfn.XLOOKUP(tUralkodas[[#This Row],[Ekod]],tEmber[Ekod],tEmber[Ehaz],),
  IF(_xlpm.haz=0, "", _xlpm.haz)
)</f>
        <v>Árpád-ház</v>
      </c>
      <c r="M32" s="1" t="s">
        <v>217</v>
      </c>
      <c r="N32" s="1" t="s">
        <v>218</v>
      </c>
      <c r="O32" s="1" t="s">
        <v>135</v>
      </c>
      <c r="P32" s="1" t="s">
        <v>49</v>
      </c>
    </row>
    <row r="33" spans="1:16" x14ac:dyDescent="0.25">
      <c r="A33">
        <v>1290</v>
      </c>
      <c r="B33">
        <v>1301</v>
      </c>
      <c r="C33" s="1" t="s">
        <v>219</v>
      </c>
      <c r="D33" t="b">
        <v>1</v>
      </c>
      <c r="E33" t="b">
        <v>1</v>
      </c>
      <c r="F33" s="1" t="s">
        <v>220</v>
      </c>
      <c r="G33" s="1" t="s">
        <v>137</v>
      </c>
      <c r="H33" s="4" t="str">
        <f>_xlfn.LET(
  _xlpm.pontindex,
  SEARCH(".",tUralkodas[[#This Row],[Név]]),
  IFERROR(LEFT(tUralkodas[[#This Row],[Név]], _xlpm.pontindex), "")
)</f>
        <v>III.</v>
      </c>
      <c r="I33" s="1" t="str">
        <f>_xlfn.LET(
  _xlpm.pontindex,
  SEARCH(".",tUralkodas[[#This Row],[Név]]),
  IFERROR(MID(tUralkodas[[#This Row],[Név]], _xlpm.pontindex+2, LEN(tUralkodas[[#This Row],[Név]])-_xlpm.pontindex), tUralkodas[[#This Row],[Név]])
)</f>
        <v>András</v>
      </c>
      <c r="J33" s="1" t="b">
        <f>_xlfn.XLOOKUP(tUralkodas[[#This Row],[Ekod]],tEmber[Ekod],tEmber[Enev])=tUralkodas[[#This Row],[Uralkodói név]]</f>
        <v>1</v>
      </c>
      <c r="K3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3" s="1" t="str">
        <f>_xlfn.LET(
  _xlpm.haz,
  _xlfn.XLOOKUP(tUralkodas[[#This Row],[Ekod]],tEmber[Ekod],tEmber[Ehaz],),
  IF(_xlpm.haz=0, "", _xlpm.haz)
)</f>
        <v>Árpád-ház</v>
      </c>
      <c r="M33" s="1" t="s">
        <v>221</v>
      </c>
      <c r="N33" s="1" t="s">
        <v>222</v>
      </c>
      <c r="O33" s="1" t="s">
        <v>135</v>
      </c>
      <c r="P33" s="1" t="s">
        <v>50</v>
      </c>
    </row>
    <row r="34" spans="1:16" x14ac:dyDescent="0.25">
      <c r="A34">
        <v>1301</v>
      </c>
      <c r="B34">
        <v>1305</v>
      </c>
      <c r="C34" s="1" t="s">
        <v>52</v>
      </c>
      <c r="D34" t="b">
        <v>1</v>
      </c>
      <c r="E34" t="b">
        <v>1</v>
      </c>
      <c r="F34" s="1" t="s">
        <v>223</v>
      </c>
      <c r="G34" s="1" t="s">
        <v>137</v>
      </c>
      <c r="H34" s="4" t="str">
        <f>_xlfn.LET(
  _xlpm.pontindex,
  SEARCH(".",tUralkodas[[#This Row],[Név]]),
  IFERROR(LEFT(tUralkodas[[#This Row],[Név]], _xlpm.pontindex), "")
)</f>
        <v/>
      </c>
      <c r="I34" s="1" t="str">
        <f>_xlfn.LET(
  _xlpm.pontindex,
  SEARCH(".",tUralkodas[[#This Row],[Név]]),
  IFERROR(MID(tUralkodas[[#This Row],[Név]], _xlpm.pontindex+2, LEN(tUralkodas[[#This Row],[Név]])-_xlpm.pontindex), tUralkodas[[#This Row],[Név]])
)</f>
        <v>Vencel</v>
      </c>
      <c r="J34" s="1" t="b">
        <f>_xlfn.XLOOKUP(tUralkodas[[#This Row],[Ekod]],tEmber[Ekod],tEmber[Enev])=tUralkodas[[#This Row],[Uralkodói név]]</f>
        <v>1</v>
      </c>
      <c r="K3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4" s="1" t="str">
        <f>_xlfn.LET(
  _xlpm.haz,
  _xlfn.XLOOKUP(tUralkodas[[#This Row],[Ekod]],tEmber[Ekod],tEmber[Ehaz],),
  IF(_xlpm.haz=0, "", _xlpm.haz)
)</f>
        <v>Přemysl-ház</v>
      </c>
      <c r="M34" s="1" t="s">
        <v>224</v>
      </c>
      <c r="N34" s="1" t="s">
        <v>225</v>
      </c>
      <c r="O34" s="1" t="s">
        <v>226</v>
      </c>
      <c r="P34" s="1" t="s">
        <v>51</v>
      </c>
    </row>
    <row r="35" spans="1:16" x14ac:dyDescent="0.25">
      <c r="A35">
        <v>1305</v>
      </c>
      <c r="B35">
        <v>1307</v>
      </c>
      <c r="C35" s="1" t="s">
        <v>55</v>
      </c>
      <c r="D35" t="b">
        <v>1</v>
      </c>
      <c r="E35" t="b">
        <v>1</v>
      </c>
      <c r="F35" s="1" t="s">
        <v>227</v>
      </c>
      <c r="G35" s="1" t="s">
        <v>137</v>
      </c>
      <c r="H35" s="4" t="str">
        <f>_xlfn.LET(
  _xlpm.pontindex,
  SEARCH(".",tUralkodas[[#This Row],[Név]]),
  IFERROR(LEFT(tUralkodas[[#This Row],[Név]], _xlpm.pontindex), "")
)</f>
        <v/>
      </c>
      <c r="I35" s="1" t="str">
        <f>_xlfn.LET(
  _xlpm.pontindex,
  SEARCH(".",tUralkodas[[#This Row],[Név]]),
  IFERROR(MID(tUralkodas[[#This Row],[Név]], _xlpm.pontindex+2, LEN(tUralkodas[[#This Row],[Név]])-_xlpm.pontindex), tUralkodas[[#This Row],[Név]])
)</f>
        <v>Ottó</v>
      </c>
      <c r="J35" s="1" t="b">
        <f>_xlfn.XLOOKUP(tUralkodas[[#This Row],[Ekod]],tEmber[Ekod],tEmber[Enev])=tUralkodas[[#This Row],[Uralkodói név]]</f>
        <v>1</v>
      </c>
      <c r="K3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5" s="1" t="str">
        <f>_xlfn.LET(
  _xlpm.haz,
  _xlfn.XLOOKUP(tUralkodas[[#This Row],[Ekod]],tEmber[Ekod],tEmber[Ehaz],),
  IF(_xlpm.haz=0, "", _xlpm.haz)
)</f>
        <v>Wittelsbach-ház</v>
      </c>
      <c r="M35" s="1" t="s">
        <v>228</v>
      </c>
      <c r="N35" s="1" t="s">
        <v>229</v>
      </c>
      <c r="O35" s="1" t="s">
        <v>230</v>
      </c>
      <c r="P35" s="1" t="s">
        <v>54</v>
      </c>
    </row>
    <row r="36" spans="1:16" x14ac:dyDescent="0.25">
      <c r="A36">
        <v>1301</v>
      </c>
      <c r="B36">
        <v>1342</v>
      </c>
      <c r="C36" s="1" t="s">
        <v>231</v>
      </c>
      <c r="D36" t="b">
        <v>1</v>
      </c>
      <c r="E36" t="b">
        <v>1</v>
      </c>
      <c r="F36" s="1" t="s">
        <v>232</v>
      </c>
      <c r="G36" s="1" t="s">
        <v>233</v>
      </c>
      <c r="H36" s="4" t="str">
        <f>_xlfn.LET(
  _xlpm.pontindex,
  SEARCH(".",tUralkodas[[#This Row],[Név]]),
  IFERROR(LEFT(tUralkodas[[#This Row],[Név]], _xlpm.pontindex), "")
)</f>
        <v>I.</v>
      </c>
      <c r="I36" s="1" t="str">
        <f>_xlfn.LET(
  _xlpm.pontindex,
  SEARCH(".",tUralkodas[[#This Row],[Név]]),
  IFERROR(MID(tUralkodas[[#This Row],[Név]], _xlpm.pontindex+2, LEN(tUralkodas[[#This Row],[Név]])-_xlpm.pontindex), tUralkodas[[#This Row],[Név]])
)</f>
        <v>Károly</v>
      </c>
      <c r="J36" s="1" t="b">
        <f>_xlfn.XLOOKUP(tUralkodas[[#This Row],[Ekod]],tEmber[Ekod],tEmber[Enev])=tUralkodas[[#This Row],[Uralkodói név]]</f>
        <v>1</v>
      </c>
      <c r="K3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6" s="1" t="str">
        <f>_xlfn.LET(
  _xlpm.haz,
  _xlfn.XLOOKUP(tUralkodas[[#This Row],[Ekod]],tEmber[Ekod],tEmber[Ehaz],),
  IF(_xlpm.haz=0, "", _xlpm.haz)
)</f>
        <v>Anjou-ház</v>
      </c>
      <c r="M36" s="1" t="s">
        <v>234</v>
      </c>
      <c r="N36" s="1" t="s">
        <v>235</v>
      </c>
      <c r="O36" s="1" t="s">
        <v>236</v>
      </c>
      <c r="P36" s="1" t="s">
        <v>57</v>
      </c>
    </row>
    <row r="37" spans="1:16" x14ac:dyDescent="0.25">
      <c r="A37">
        <v>1342</v>
      </c>
      <c r="B37">
        <v>1382</v>
      </c>
      <c r="C37" s="1" t="s">
        <v>237</v>
      </c>
      <c r="D37" t="b">
        <v>1</v>
      </c>
      <c r="E37" t="b">
        <v>1</v>
      </c>
      <c r="F37" s="1" t="s">
        <v>238</v>
      </c>
      <c r="G37" s="1" t="s">
        <v>137</v>
      </c>
      <c r="H37" s="4" t="str">
        <f>_xlfn.LET(
  _xlpm.pontindex,
  SEARCH(".",tUralkodas[[#This Row],[Név]]),
  IFERROR(LEFT(tUralkodas[[#This Row],[Név]], _xlpm.pontindex), "")
)</f>
        <v>I.</v>
      </c>
      <c r="I37" s="1" t="str">
        <f>_xlfn.LET(
  _xlpm.pontindex,
  SEARCH(".",tUralkodas[[#This Row],[Név]]),
  IFERROR(MID(tUralkodas[[#This Row],[Név]], _xlpm.pontindex+2, LEN(tUralkodas[[#This Row],[Név]])-_xlpm.pontindex), tUralkodas[[#This Row],[Név]])
)</f>
        <v>Lajos</v>
      </c>
      <c r="J37" s="1" t="b">
        <f>_xlfn.XLOOKUP(tUralkodas[[#This Row],[Ekod]],tEmber[Ekod],tEmber[Enev])=tUralkodas[[#This Row],[Uralkodói név]]</f>
        <v>1</v>
      </c>
      <c r="K3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7" s="1" t="str">
        <f>_xlfn.LET(
  _xlpm.haz,
  _xlfn.XLOOKUP(tUralkodas[[#This Row],[Ekod]],tEmber[Ekod],tEmber[Ehaz],),
  IF(_xlpm.haz=0, "", _xlpm.haz)
)</f>
        <v>Anjou-ház</v>
      </c>
      <c r="M37" s="1" t="s">
        <v>239</v>
      </c>
      <c r="N37" s="1" t="s">
        <v>240</v>
      </c>
      <c r="O37" s="1" t="s">
        <v>236</v>
      </c>
      <c r="P37" s="1" t="s">
        <v>60</v>
      </c>
    </row>
    <row r="38" spans="1:16" x14ac:dyDescent="0.25">
      <c r="A38">
        <v>1382</v>
      </c>
      <c r="B38">
        <v>1385</v>
      </c>
      <c r="C38" s="1" t="s">
        <v>63</v>
      </c>
      <c r="D38" t="b">
        <v>1</v>
      </c>
      <c r="E38" t="b">
        <v>1</v>
      </c>
      <c r="F38" s="1" t="s">
        <v>241</v>
      </c>
      <c r="G38" s="1" t="s">
        <v>137</v>
      </c>
      <c r="H38" s="4" t="str">
        <f>_xlfn.LET(
  _xlpm.pontindex,
  SEARCH(".",tUralkodas[[#This Row],[Név]]),
  IFERROR(LEFT(tUralkodas[[#This Row],[Név]], _xlpm.pontindex), "")
)</f>
        <v/>
      </c>
      <c r="I38" s="1" t="str">
        <f>_xlfn.LET(
  _xlpm.pontindex,
  SEARCH(".",tUralkodas[[#This Row],[Név]]),
  IFERROR(MID(tUralkodas[[#This Row],[Név]], _xlpm.pontindex+2, LEN(tUralkodas[[#This Row],[Név]])-_xlpm.pontindex), tUralkodas[[#This Row],[Név]])
)</f>
        <v>Mária</v>
      </c>
      <c r="J38" s="1" t="b">
        <f>_xlfn.XLOOKUP(tUralkodas[[#This Row],[Ekod]],tEmber[Ekod],tEmber[Enev])=tUralkodas[[#This Row],[Uralkodói név]]</f>
        <v>1</v>
      </c>
      <c r="K3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8" s="1" t="str">
        <f>_xlfn.LET(
  _xlpm.haz,
  _xlfn.XLOOKUP(tUralkodas[[#This Row],[Ekod]],tEmber[Ekod],tEmber[Ehaz],),
  IF(_xlpm.haz=0, "", _xlpm.haz)
)</f>
        <v>Anjou-ház</v>
      </c>
      <c r="M38" s="1" t="s">
        <v>242</v>
      </c>
      <c r="N38" s="1" t="s">
        <v>243</v>
      </c>
      <c r="O38" s="1" t="s">
        <v>236</v>
      </c>
      <c r="P38" s="1" t="s">
        <v>62</v>
      </c>
    </row>
    <row r="39" spans="1:16" x14ac:dyDescent="0.25">
      <c r="A39">
        <v>1385</v>
      </c>
      <c r="B39">
        <v>1386</v>
      </c>
      <c r="C39" s="1" t="s">
        <v>244</v>
      </c>
      <c r="D39" t="b">
        <v>1</v>
      </c>
      <c r="E39" t="b">
        <v>1</v>
      </c>
      <c r="F39" s="1" t="s">
        <v>245</v>
      </c>
      <c r="G39" s="1" t="s">
        <v>137</v>
      </c>
      <c r="H39" s="4" t="str">
        <f>_xlfn.LET(
  _xlpm.pontindex,
  SEARCH(".",tUralkodas[[#This Row],[Név]]),
  IFERROR(LEFT(tUralkodas[[#This Row],[Név]], _xlpm.pontindex), "")
)</f>
        <v>II.</v>
      </c>
      <c r="I39" s="1" t="str">
        <f>_xlfn.LET(
  _xlpm.pontindex,
  SEARCH(".",tUralkodas[[#This Row],[Név]]),
  IFERROR(MID(tUralkodas[[#This Row],[Név]], _xlpm.pontindex+2, LEN(tUralkodas[[#This Row],[Név]])-_xlpm.pontindex), tUralkodas[[#This Row],[Név]])
)</f>
        <v>Károly</v>
      </c>
      <c r="J39" s="1" t="b">
        <f>_xlfn.XLOOKUP(tUralkodas[[#This Row],[Ekod]],tEmber[Ekod],tEmber[Enev])=tUralkodas[[#This Row],[Uralkodói név]]</f>
        <v>1</v>
      </c>
      <c r="K3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39" s="1" t="str">
        <f>_xlfn.LET(
  _xlpm.haz,
  _xlfn.XLOOKUP(tUralkodas[[#This Row],[Ekod]],tEmber[Ekod],tEmber[Ehaz],),
  IF(_xlpm.haz=0, "", _xlpm.haz)
)</f>
        <v>Anjou-ház</v>
      </c>
      <c r="M39" s="1" t="s">
        <v>246</v>
      </c>
      <c r="N39" s="1" t="s">
        <v>247</v>
      </c>
      <c r="O39" s="1" t="s">
        <v>236</v>
      </c>
      <c r="P39" s="1" t="s">
        <v>64</v>
      </c>
    </row>
    <row r="40" spans="1:16" x14ac:dyDescent="0.25">
      <c r="A40">
        <v>1387</v>
      </c>
      <c r="B40">
        <v>1395</v>
      </c>
      <c r="C40" s="1" t="s">
        <v>63</v>
      </c>
      <c r="D40" t="b">
        <v>1</v>
      </c>
      <c r="E40" t="b">
        <v>0</v>
      </c>
      <c r="F40" s="1"/>
      <c r="G40" s="1"/>
      <c r="H40" s="4" t="str">
        <f>_xlfn.LET(
  _xlpm.pontindex,
  SEARCH(".",tUralkodas[[#This Row],[Név]]),
  IFERROR(LEFT(tUralkodas[[#This Row],[Név]], _xlpm.pontindex), "")
)</f>
        <v/>
      </c>
      <c r="I40" s="1" t="str">
        <f>_xlfn.LET(
  _xlpm.pontindex,
  SEARCH(".",tUralkodas[[#This Row],[Név]]),
  IFERROR(MID(tUralkodas[[#This Row],[Név]], _xlpm.pontindex+2, LEN(tUralkodas[[#This Row],[Név]])-_xlpm.pontindex), tUralkodas[[#This Row],[Név]])
)</f>
        <v>Mária</v>
      </c>
      <c r="J40" s="1" t="b">
        <f>_xlfn.XLOOKUP(tUralkodas[[#This Row],[Ekod]],tEmber[Ekod],tEmber[Enev])=tUralkodas[[#This Row],[Uralkodói név]]</f>
        <v>1</v>
      </c>
      <c r="K4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0" s="1" t="str">
        <f>_xlfn.LET(
  _xlpm.haz,
  _xlfn.XLOOKUP(tUralkodas[[#This Row],[Ekod]],tEmber[Ekod],tEmber[Ehaz],),
  IF(_xlpm.haz=0, "", _xlpm.haz)
)</f>
        <v>Anjou-ház</v>
      </c>
      <c r="M40" s="1" t="s">
        <v>248</v>
      </c>
      <c r="N40" s="1" t="s">
        <v>249</v>
      </c>
      <c r="O40" s="1" t="s">
        <v>236</v>
      </c>
      <c r="P40" s="1" t="s">
        <v>62</v>
      </c>
    </row>
    <row r="41" spans="1:16" x14ac:dyDescent="0.25">
      <c r="A41">
        <v>1387</v>
      </c>
      <c r="B41">
        <v>1437</v>
      </c>
      <c r="C41" s="1" t="s">
        <v>66</v>
      </c>
      <c r="D41" t="b">
        <v>1</v>
      </c>
      <c r="E41" t="b">
        <v>1</v>
      </c>
      <c r="F41" s="1" t="s">
        <v>250</v>
      </c>
      <c r="G41" s="1" t="s">
        <v>137</v>
      </c>
      <c r="H41" s="4" t="str">
        <f>_xlfn.LET(
  _xlpm.pontindex,
  SEARCH(".",tUralkodas[[#This Row],[Név]]),
  IFERROR(LEFT(tUralkodas[[#This Row],[Név]], _xlpm.pontindex), "")
)</f>
        <v/>
      </c>
      <c r="I41" s="1" t="str">
        <f>_xlfn.LET(
  _xlpm.pontindex,
  SEARCH(".",tUralkodas[[#This Row],[Név]]),
  IFERROR(MID(tUralkodas[[#This Row],[Név]], _xlpm.pontindex+2, LEN(tUralkodas[[#This Row],[Név]])-_xlpm.pontindex), tUralkodas[[#This Row],[Név]])
)</f>
        <v>Zsigmond</v>
      </c>
      <c r="J41" s="1" t="b">
        <f>_xlfn.XLOOKUP(tUralkodas[[#This Row],[Ekod]],tEmber[Ekod],tEmber[Enev])=tUralkodas[[#This Row],[Uralkodói név]]</f>
        <v>1</v>
      </c>
      <c r="K4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1" s="1" t="str">
        <f>_xlfn.LET(
  _xlpm.haz,
  _xlfn.XLOOKUP(tUralkodas[[#This Row],[Ekod]],tEmber[Ekod],tEmber[Ehaz],),
  IF(_xlpm.haz=0, "", _xlpm.haz)
)</f>
        <v>Luxemburgi</v>
      </c>
      <c r="M41" s="1" t="s">
        <v>251</v>
      </c>
      <c r="N41" s="1" t="s">
        <v>252</v>
      </c>
      <c r="O41" s="1" t="s">
        <v>253</v>
      </c>
      <c r="P41" s="1" t="s">
        <v>65</v>
      </c>
    </row>
    <row r="42" spans="1:16" x14ac:dyDescent="0.25">
      <c r="A42">
        <v>1437</v>
      </c>
      <c r="B42">
        <v>1439</v>
      </c>
      <c r="C42" s="1" t="s">
        <v>69</v>
      </c>
      <c r="D42" t="b">
        <v>1</v>
      </c>
      <c r="E42" t="b">
        <v>1</v>
      </c>
      <c r="F42" s="1" t="s">
        <v>254</v>
      </c>
      <c r="G42" s="1" t="s">
        <v>137</v>
      </c>
      <c r="H42" s="4" t="str">
        <f>_xlfn.LET(
  _xlpm.pontindex,
  SEARCH(".",tUralkodas[[#This Row],[Név]]),
  IFERROR(LEFT(tUralkodas[[#This Row],[Név]], _xlpm.pontindex), "")
)</f>
        <v/>
      </c>
      <c r="I42" s="1" t="str">
        <f>_xlfn.LET(
  _xlpm.pontindex,
  SEARCH(".",tUralkodas[[#This Row],[Név]]),
  IFERROR(MID(tUralkodas[[#This Row],[Név]], _xlpm.pontindex+2, LEN(tUralkodas[[#This Row],[Név]])-_xlpm.pontindex), tUralkodas[[#This Row],[Név]])
)</f>
        <v>Albert</v>
      </c>
      <c r="J42" s="1" t="b">
        <f>_xlfn.XLOOKUP(tUralkodas[[#This Row],[Ekod]],tEmber[Ekod],tEmber[Enev])=tUralkodas[[#This Row],[Uralkodói név]]</f>
        <v>1</v>
      </c>
      <c r="K4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2" s="1" t="str">
        <f>_xlfn.LET(
  _xlpm.haz,
  _xlfn.XLOOKUP(tUralkodas[[#This Row],[Ekod]],tEmber[Ekod],tEmber[Ehaz],),
  IF(_xlpm.haz=0, "", _xlpm.haz)
)</f>
        <v>Habsburg-ház</v>
      </c>
      <c r="M42" s="1" t="s">
        <v>255</v>
      </c>
      <c r="N42" s="1" t="s">
        <v>256</v>
      </c>
      <c r="O42" s="1" t="s">
        <v>253</v>
      </c>
      <c r="P42" s="1" t="s">
        <v>68</v>
      </c>
    </row>
    <row r="43" spans="1:16" x14ac:dyDescent="0.25">
      <c r="A43">
        <v>1440</v>
      </c>
      <c r="B43">
        <v>1444</v>
      </c>
      <c r="C43" s="1" t="s">
        <v>257</v>
      </c>
      <c r="D43" t="b">
        <v>1</v>
      </c>
      <c r="E43" t="b">
        <v>1</v>
      </c>
      <c r="F43" s="1" t="s">
        <v>258</v>
      </c>
      <c r="G43" s="1" t="s">
        <v>137</v>
      </c>
      <c r="H43" s="4" t="str">
        <f>_xlfn.LET(
  _xlpm.pontindex,
  SEARCH(".",tUralkodas[[#This Row],[Név]]),
  IFERROR(LEFT(tUralkodas[[#This Row],[Név]], _xlpm.pontindex), "")
)</f>
        <v>I.</v>
      </c>
      <c r="I43" s="1" t="str">
        <f>_xlfn.LET(
  _xlpm.pontindex,
  SEARCH(".",tUralkodas[[#This Row],[Név]]),
  IFERROR(MID(tUralkodas[[#This Row],[Név]], _xlpm.pontindex+2, LEN(tUralkodas[[#This Row],[Név]])-_xlpm.pontindex), tUralkodas[[#This Row],[Név]])
)</f>
        <v>Ulászló</v>
      </c>
      <c r="J43" s="1" t="b">
        <f>_xlfn.XLOOKUP(tUralkodas[[#This Row],[Ekod]],tEmber[Ekod],tEmber[Enev])=tUralkodas[[#This Row],[Uralkodói név]]</f>
        <v>1</v>
      </c>
      <c r="K4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3" s="1" t="str">
        <f>_xlfn.LET(
  _xlpm.haz,
  _xlfn.XLOOKUP(tUralkodas[[#This Row],[Ekod]],tEmber[Ekod],tEmber[Ehaz],),
  IF(_xlpm.haz=0, "", _xlpm.haz)
)</f>
        <v>Jagelló</v>
      </c>
      <c r="M43" s="1" t="s">
        <v>259</v>
      </c>
      <c r="N43" s="1" t="s">
        <v>260</v>
      </c>
      <c r="O43" s="1" t="s">
        <v>253</v>
      </c>
      <c r="P43" s="1" t="s">
        <v>71</v>
      </c>
    </row>
    <row r="44" spans="1:16" x14ac:dyDescent="0.25">
      <c r="A44">
        <v>1453</v>
      </c>
      <c r="B44">
        <v>1457</v>
      </c>
      <c r="C44" s="1" t="s">
        <v>261</v>
      </c>
      <c r="D44" t="b">
        <v>1</v>
      </c>
      <c r="E44" t="b">
        <v>1</v>
      </c>
      <c r="F44" s="1" t="s">
        <v>262</v>
      </c>
      <c r="G44" s="1" t="s">
        <v>137</v>
      </c>
      <c r="H44" s="4" t="str">
        <f>_xlfn.LET(
  _xlpm.pontindex,
  SEARCH(".",tUralkodas[[#This Row],[Név]]),
  IFERROR(LEFT(tUralkodas[[#This Row],[Név]], _xlpm.pontindex), "")
)</f>
        <v>V.</v>
      </c>
      <c r="I44" s="1" t="str">
        <f>_xlfn.LET(
  _xlpm.pontindex,
  SEARCH(".",tUralkodas[[#This Row],[Név]]),
  IFERROR(MID(tUralkodas[[#This Row],[Név]], _xlpm.pontindex+2, LEN(tUralkodas[[#This Row],[Név]])-_xlpm.pontindex), tUralkodas[[#This Row],[Név]])
)</f>
        <v>László</v>
      </c>
      <c r="J44" s="1" t="b">
        <f>_xlfn.XLOOKUP(tUralkodas[[#This Row],[Ekod]],tEmber[Ekod],tEmber[Enev])=tUralkodas[[#This Row],[Uralkodói név]]</f>
        <v>1</v>
      </c>
      <c r="K4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4" s="1" t="str">
        <f>_xlfn.LET(
  _xlpm.haz,
  _xlfn.XLOOKUP(tUralkodas[[#This Row],[Ekod]],tEmber[Ekod],tEmber[Ehaz],),
  IF(_xlpm.haz=0, "", _xlpm.haz)
)</f>
        <v>Habsburg-ház</v>
      </c>
      <c r="M44" s="1" t="s">
        <v>263</v>
      </c>
      <c r="N44" s="1" t="s">
        <v>264</v>
      </c>
      <c r="O44" s="1" t="s">
        <v>253</v>
      </c>
      <c r="P44" s="1" t="s">
        <v>74</v>
      </c>
    </row>
    <row r="45" spans="1:16" x14ac:dyDescent="0.25">
      <c r="A45">
        <v>1458</v>
      </c>
      <c r="B45">
        <v>1490</v>
      </c>
      <c r="C45" s="1" t="s">
        <v>265</v>
      </c>
      <c r="D45" t="b">
        <v>1</v>
      </c>
      <c r="E45" t="b">
        <v>1</v>
      </c>
      <c r="F45" s="1" t="s">
        <v>266</v>
      </c>
      <c r="G45" s="1" t="s">
        <v>137</v>
      </c>
      <c r="H45" s="4" t="str">
        <f>_xlfn.LET(
  _xlpm.pontindex,
  SEARCH(".",tUralkodas[[#This Row],[Név]]),
  IFERROR(LEFT(tUralkodas[[#This Row],[Név]], _xlpm.pontindex), "")
)</f>
        <v>I.</v>
      </c>
      <c r="I45" s="1" t="str">
        <f>_xlfn.LET(
  _xlpm.pontindex,
  SEARCH(".",tUralkodas[[#This Row],[Név]]),
  IFERROR(MID(tUralkodas[[#This Row],[Név]], _xlpm.pontindex+2, LEN(tUralkodas[[#This Row],[Név]])-_xlpm.pontindex), tUralkodas[[#This Row],[Név]])
)</f>
        <v>Mátyás</v>
      </c>
      <c r="J45" s="1" t="b">
        <f>_xlfn.XLOOKUP(tUralkodas[[#This Row],[Ekod]],tEmber[Ekod],tEmber[Enev])=tUralkodas[[#This Row],[Uralkodói név]]</f>
        <v>1</v>
      </c>
      <c r="K4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5" s="1" t="str">
        <f>_xlfn.LET(
  _xlpm.haz,
  _xlfn.XLOOKUP(tUralkodas[[#This Row],[Ekod]],tEmber[Ekod],tEmber[Ehaz],),
  IF(_xlpm.haz=0, "", _xlpm.haz)
)</f>
        <v>Hunyadi</v>
      </c>
      <c r="M45" s="1" t="s">
        <v>267</v>
      </c>
      <c r="N45" s="1" t="s">
        <v>268</v>
      </c>
      <c r="O45" s="1" t="s">
        <v>253</v>
      </c>
      <c r="P45" s="1" t="s">
        <v>75</v>
      </c>
    </row>
    <row r="46" spans="1:16" x14ac:dyDescent="0.25">
      <c r="A46">
        <v>1490</v>
      </c>
      <c r="B46">
        <v>1516</v>
      </c>
      <c r="C46" s="1" t="s">
        <v>269</v>
      </c>
      <c r="D46" t="b">
        <v>1</v>
      </c>
      <c r="E46" t="b">
        <v>1</v>
      </c>
      <c r="F46" s="1" t="s">
        <v>270</v>
      </c>
      <c r="G46" s="1" t="s">
        <v>137</v>
      </c>
      <c r="H46" s="4" t="str">
        <f>_xlfn.LET(
  _xlpm.pontindex,
  SEARCH(".",tUralkodas[[#This Row],[Név]]),
  IFERROR(LEFT(tUralkodas[[#This Row],[Név]], _xlpm.pontindex), "")
)</f>
        <v>II.</v>
      </c>
      <c r="I46" s="1" t="str">
        <f>_xlfn.LET(
  _xlpm.pontindex,
  SEARCH(".",tUralkodas[[#This Row],[Név]]),
  IFERROR(MID(tUralkodas[[#This Row],[Név]], _xlpm.pontindex+2, LEN(tUralkodas[[#This Row],[Név]])-_xlpm.pontindex), tUralkodas[[#This Row],[Név]])
)</f>
        <v>Ulászló</v>
      </c>
      <c r="J46" s="1" t="b">
        <f>_xlfn.XLOOKUP(tUralkodas[[#This Row],[Ekod]],tEmber[Ekod],tEmber[Enev])=tUralkodas[[#This Row],[Uralkodói név]]</f>
        <v>1</v>
      </c>
      <c r="K4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6" s="1" t="str">
        <f>_xlfn.LET(
  _xlpm.haz,
  _xlfn.XLOOKUP(tUralkodas[[#This Row],[Ekod]],tEmber[Ekod],tEmber[Ehaz],),
  IF(_xlpm.haz=0, "", _xlpm.haz)
)</f>
        <v>Jagelló</v>
      </c>
      <c r="M46" s="1" t="s">
        <v>271</v>
      </c>
      <c r="N46" s="1" t="s">
        <v>272</v>
      </c>
      <c r="O46" s="1" t="s">
        <v>253</v>
      </c>
      <c r="P46" s="1" t="s">
        <v>78</v>
      </c>
    </row>
    <row r="47" spans="1:16" x14ac:dyDescent="0.25">
      <c r="A47">
        <v>1516</v>
      </c>
      <c r="B47">
        <v>1526</v>
      </c>
      <c r="C47" s="1" t="s">
        <v>273</v>
      </c>
      <c r="D47" t="b">
        <v>1</v>
      </c>
      <c r="E47" t="b">
        <v>1</v>
      </c>
      <c r="F47" s="1" t="s">
        <v>274</v>
      </c>
      <c r="G47" s="1" t="s">
        <v>137</v>
      </c>
      <c r="H47" s="4" t="str">
        <f>_xlfn.LET(
  _xlpm.pontindex,
  SEARCH(".",tUralkodas[[#This Row],[Név]]),
  IFERROR(LEFT(tUralkodas[[#This Row],[Név]], _xlpm.pontindex), "")
)</f>
        <v>II.</v>
      </c>
      <c r="I47" s="1" t="str">
        <f>_xlfn.LET(
  _xlpm.pontindex,
  SEARCH(".",tUralkodas[[#This Row],[Név]]),
  IFERROR(MID(tUralkodas[[#This Row],[Név]], _xlpm.pontindex+2, LEN(tUralkodas[[#This Row],[Név]])-_xlpm.pontindex), tUralkodas[[#This Row],[Név]])
)</f>
        <v>Lajos</v>
      </c>
      <c r="J47" s="1" t="b">
        <f>_xlfn.XLOOKUP(tUralkodas[[#This Row],[Ekod]],tEmber[Ekod],tEmber[Enev])=tUralkodas[[#This Row],[Uralkodói név]]</f>
        <v>1</v>
      </c>
      <c r="K4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7" s="1" t="str">
        <f>_xlfn.LET(
  _xlpm.haz,
  _xlfn.XLOOKUP(tUralkodas[[#This Row],[Ekod]],tEmber[Ekod],tEmber[Ehaz],),
  IF(_xlpm.haz=0, "", _xlpm.haz)
)</f>
        <v>Jagelló</v>
      </c>
      <c r="M47" s="1" t="s">
        <v>275</v>
      </c>
      <c r="N47" s="1" t="s">
        <v>276</v>
      </c>
      <c r="O47" s="1" t="s">
        <v>253</v>
      </c>
      <c r="P47" s="1" t="s">
        <v>79</v>
      </c>
    </row>
    <row r="48" spans="1:16" x14ac:dyDescent="0.25">
      <c r="A48">
        <v>1526</v>
      </c>
      <c r="B48">
        <v>1540</v>
      </c>
      <c r="C48" s="1" t="s">
        <v>277</v>
      </c>
      <c r="D48" t="b">
        <v>1</v>
      </c>
      <c r="E48" t="b">
        <v>1</v>
      </c>
      <c r="F48" s="1" t="s">
        <v>278</v>
      </c>
      <c r="G48" s="1" t="s">
        <v>137</v>
      </c>
      <c r="H48" s="4" t="str">
        <f>_xlfn.LET(
  _xlpm.pontindex,
  SEARCH(".",tUralkodas[[#This Row],[Név]]),
  IFERROR(LEFT(tUralkodas[[#This Row],[Név]], _xlpm.pontindex), "")
)</f>
        <v>I.</v>
      </c>
      <c r="I48" s="1" t="str">
        <f>_xlfn.LET(
  _xlpm.pontindex,
  SEARCH(".",tUralkodas[[#This Row],[Név]]),
  IFERROR(MID(tUralkodas[[#This Row],[Név]], _xlpm.pontindex+2, LEN(tUralkodas[[#This Row],[Név]])-_xlpm.pontindex), tUralkodas[[#This Row],[Név]])
)</f>
        <v>János</v>
      </c>
      <c r="J48" s="1" t="b">
        <f>_xlfn.XLOOKUP(tUralkodas[[#This Row],[Ekod]],tEmber[Ekod],tEmber[Enev])=tUralkodas[[#This Row],[Uralkodói név]]</f>
        <v>1</v>
      </c>
      <c r="K4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8" s="1" t="str">
        <f>_xlfn.LET(
  _xlpm.haz,
  _xlfn.XLOOKUP(tUralkodas[[#This Row],[Ekod]],tEmber[Ekod],tEmber[Ehaz],),
  IF(_xlpm.haz=0, "", _xlpm.haz)
)</f>
        <v>Szapolyai-ház</v>
      </c>
      <c r="M48" s="1" t="s">
        <v>279</v>
      </c>
      <c r="N48" s="1" t="s">
        <v>280</v>
      </c>
      <c r="O48" s="1" t="s">
        <v>281</v>
      </c>
      <c r="P48" s="1" t="s">
        <v>80</v>
      </c>
    </row>
    <row r="49" spans="1:16" x14ac:dyDescent="0.25">
      <c r="A49">
        <v>1540</v>
      </c>
      <c r="B49">
        <v>1570</v>
      </c>
      <c r="C49" s="1" t="s">
        <v>282</v>
      </c>
      <c r="D49" t="b">
        <v>1</v>
      </c>
      <c r="E49" t="b">
        <v>0</v>
      </c>
      <c r="F49" s="1"/>
      <c r="G49" s="1"/>
      <c r="H49" s="4" t="str">
        <f>_xlfn.LET(
  _xlpm.pontindex,
  SEARCH(".",tUralkodas[[#This Row],[Név]]),
  IFERROR(LEFT(tUralkodas[[#This Row],[Név]], _xlpm.pontindex), "")
)</f>
        <v>II.</v>
      </c>
      <c r="I49" s="1" t="str">
        <f>_xlfn.LET(
  _xlpm.pontindex,
  SEARCH(".",tUralkodas[[#This Row],[Név]]),
  IFERROR(MID(tUralkodas[[#This Row],[Név]], _xlpm.pontindex+2, LEN(tUralkodas[[#This Row],[Név]])-_xlpm.pontindex), tUralkodas[[#This Row],[Név]])
)</f>
        <v>János</v>
      </c>
      <c r="J49" s="1" t="b">
        <f>_xlfn.XLOOKUP(tUralkodas[[#This Row],[Ekod]],tEmber[Ekod],tEmber[Enev])=tUralkodas[[#This Row],[Uralkodói név]]</f>
        <v>1</v>
      </c>
      <c r="K4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49" s="1" t="str">
        <f>_xlfn.LET(
  _xlpm.haz,
  _xlfn.XLOOKUP(tUralkodas[[#This Row],[Ekod]],tEmber[Ekod],tEmber[Ehaz],),
  IF(_xlpm.haz=0, "", _xlpm.haz)
)</f>
        <v>Szapolyai-ház</v>
      </c>
      <c r="M49" s="1" t="s">
        <v>283</v>
      </c>
      <c r="N49" s="1" t="s">
        <v>284</v>
      </c>
      <c r="O49" s="1" t="s">
        <v>281</v>
      </c>
      <c r="P49" s="1" t="s">
        <v>83</v>
      </c>
    </row>
    <row r="50" spans="1:16" x14ac:dyDescent="0.25">
      <c r="A50">
        <v>1526</v>
      </c>
      <c r="B50">
        <v>1564</v>
      </c>
      <c r="C50" s="1" t="s">
        <v>285</v>
      </c>
      <c r="D50" t="b">
        <v>1</v>
      </c>
      <c r="E50" t="b">
        <v>1</v>
      </c>
      <c r="F50" s="1" t="s">
        <v>286</v>
      </c>
      <c r="G50" s="1" t="s">
        <v>137</v>
      </c>
      <c r="H50" s="4" t="str">
        <f>_xlfn.LET(
  _xlpm.pontindex,
  SEARCH(".",tUralkodas[[#This Row],[Név]]),
  IFERROR(LEFT(tUralkodas[[#This Row],[Név]], _xlpm.pontindex), "")
)</f>
        <v>I.</v>
      </c>
      <c r="I50" s="1" t="str">
        <f>_xlfn.LET(
  _xlpm.pontindex,
  SEARCH(".",tUralkodas[[#This Row],[Név]]),
  IFERROR(MID(tUralkodas[[#This Row],[Név]], _xlpm.pontindex+2, LEN(tUralkodas[[#This Row],[Név]])-_xlpm.pontindex), tUralkodas[[#This Row],[Név]])
)</f>
        <v>Ferdinánd</v>
      </c>
      <c r="J50" s="1" t="b">
        <f>_xlfn.XLOOKUP(tUralkodas[[#This Row],[Ekod]],tEmber[Ekod],tEmber[Enev])=tUralkodas[[#This Row],[Uralkodói név]]</f>
        <v>1</v>
      </c>
      <c r="K5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0" s="1" t="str">
        <f>_xlfn.LET(
  _xlpm.haz,
  _xlfn.XLOOKUP(tUralkodas[[#This Row],[Ekod]],tEmber[Ekod],tEmber[Ehaz],),
  IF(_xlpm.haz=0, "", _xlpm.haz)
)</f>
        <v>Habsburg-ház</v>
      </c>
      <c r="M50" s="1" t="s">
        <v>287</v>
      </c>
      <c r="N50" s="1" t="s">
        <v>288</v>
      </c>
      <c r="O50" s="1" t="s">
        <v>289</v>
      </c>
      <c r="P50" s="1" t="s">
        <v>84</v>
      </c>
    </row>
    <row r="51" spans="1:16" x14ac:dyDescent="0.25">
      <c r="A51">
        <v>1564</v>
      </c>
      <c r="B51">
        <v>1576</v>
      </c>
      <c r="C51" s="1" t="s">
        <v>87</v>
      </c>
      <c r="D51" t="b">
        <v>1</v>
      </c>
      <c r="E51" t="b">
        <v>1</v>
      </c>
      <c r="F51" s="1" t="s">
        <v>290</v>
      </c>
      <c r="G51" s="1" t="s">
        <v>291</v>
      </c>
      <c r="H51" s="4" t="str">
        <f>_xlfn.LET(
  _xlpm.pontindex,
  SEARCH(".",tUralkodas[[#This Row],[Név]]),
  IFERROR(LEFT(tUralkodas[[#This Row],[Név]], _xlpm.pontindex), "")
)</f>
        <v/>
      </c>
      <c r="I51" s="1" t="str">
        <f>_xlfn.LET(
  _xlpm.pontindex,
  SEARCH(".",tUralkodas[[#This Row],[Név]]),
  IFERROR(MID(tUralkodas[[#This Row],[Név]], _xlpm.pontindex+2, LEN(tUralkodas[[#This Row],[Név]])-_xlpm.pontindex), tUralkodas[[#This Row],[Név]])
)</f>
        <v>Miksa</v>
      </c>
      <c r="J51" s="1" t="b">
        <f>_xlfn.XLOOKUP(tUralkodas[[#This Row],[Ekod]],tEmber[Ekod],tEmber[Enev])=tUralkodas[[#This Row],[Uralkodói név]]</f>
        <v>1</v>
      </c>
      <c r="K5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1" s="1" t="str">
        <f>_xlfn.LET(
  _xlpm.haz,
  _xlfn.XLOOKUP(tUralkodas[[#This Row],[Ekod]],tEmber[Ekod],tEmber[Ehaz],),
  IF(_xlpm.haz=0, "", _xlpm.haz)
)</f>
        <v>Habsburg-ház</v>
      </c>
      <c r="M51" s="1" t="s">
        <v>292</v>
      </c>
      <c r="N51" s="1" t="s">
        <v>293</v>
      </c>
      <c r="O51" s="1" t="s">
        <v>289</v>
      </c>
      <c r="P51" s="1" t="s">
        <v>86</v>
      </c>
    </row>
    <row r="52" spans="1:16" x14ac:dyDescent="0.25">
      <c r="A52">
        <v>1576</v>
      </c>
      <c r="B52">
        <v>1608</v>
      </c>
      <c r="C52" s="1" t="s">
        <v>89</v>
      </c>
      <c r="D52" t="b">
        <v>1</v>
      </c>
      <c r="E52" t="b">
        <v>1</v>
      </c>
      <c r="F52" s="1" t="s">
        <v>294</v>
      </c>
      <c r="G52" s="1" t="s">
        <v>291</v>
      </c>
      <c r="H52" s="4" t="str">
        <f>_xlfn.LET(
  _xlpm.pontindex,
  SEARCH(".",tUralkodas[[#This Row],[Név]]),
  IFERROR(LEFT(tUralkodas[[#This Row],[Név]], _xlpm.pontindex), "")
)</f>
        <v/>
      </c>
      <c r="I52" s="1" t="str">
        <f>_xlfn.LET(
  _xlpm.pontindex,
  SEARCH(".",tUralkodas[[#This Row],[Név]]),
  IFERROR(MID(tUralkodas[[#This Row],[Név]], _xlpm.pontindex+2, LEN(tUralkodas[[#This Row],[Név]])-_xlpm.pontindex), tUralkodas[[#This Row],[Név]])
)</f>
        <v>Rudolf</v>
      </c>
      <c r="J52" s="1" t="b">
        <f>_xlfn.XLOOKUP(tUralkodas[[#This Row],[Ekod]],tEmber[Ekod],tEmber[Enev])=tUralkodas[[#This Row],[Uralkodói név]]</f>
        <v>1</v>
      </c>
      <c r="K5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2" s="1" t="str">
        <f>_xlfn.LET(
  _xlpm.haz,
  _xlfn.XLOOKUP(tUralkodas[[#This Row],[Ekod]],tEmber[Ekod],tEmber[Ehaz],),
  IF(_xlpm.haz=0, "", _xlpm.haz)
)</f>
        <v>Habsburg-ház</v>
      </c>
      <c r="M52" s="1" t="s">
        <v>295</v>
      </c>
      <c r="N52" s="1" t="s">
        <v>296</v>
      </c>
      <c r="O52" s="1" t="s">
        <v>289</v>
      </c>
      <c r="P52" s="1" t="s">
        <v>88</v>
      </c>
    </row>
    <row r="53" spans="1:16" x14ac:dyDescent="0.25">
      <c r="A53">
        <v>1608</v>
      </c>
      <c r="B53">
        <v>1619</v>
      </c>
      <c r="C53" s="1" t="s">
        <v>297</v>
      </c>
      <c r="D53" t="b">
        <v>1</v>
      </c>
      <c r="E53" t="b">
        <v>1</v>
      </c>
      <c r="F53" s="1" t="s">
        <v>298</v>
      </c>
      <c r="G53" s="1" t="s">
        <v>291</v>
      </c>
      <c r="H53" s="4" t="str">
        <f>_xlfn.LET(
  _xlpm.pontindex,
  SEARCH(".",tUralkodas[[#This Row],[Név]]),
  IFERROR(LEFT(tUralkodas[[#This Row],[Név]], _xlpm.pontindex), "")
)</f>
        <v>II.</v>
      </c>
      <c r="I53" s="1" t="str">
        <f>_xlfn.LET(
  _xlpm.pontindex,
  SEARCH(".",tUralkodas[[#This Row],[Név]]),
  IFERROR(MID(tUralkodas[[#This Row],[Név]], _xlpm.pontindex+2, LEN(tUralkodas[[#This Row],[Név]])-_xlpm.pontindex), tUralkodas[[#This Row],[Név]])
)</f>
        <v>Mátyás</v>
      </c>
      <c r="J53" s="1" t="b">
        <f>_xlfn.XLOOKUP(tUralkodas[[#This Row],[Ekod]],tEmber[Ekod],tEmber[Enev])=tUralkodas[[#This Row],[Uralkodói név]]</f>
        <v>1</v>
      </c>
      <c r="K5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3" s="1" t="str">
        <f>_xlfn.LET(
  _xlpm.haz,
  _xlfn.XLOOKUP(tUralkodas[[#This Row],[Ekod]],tEmber[Ekod],tEmber[Ehaz],),
  IF(_xlpm.haz=0, "", _xlpm.haz)
)</f>
        <v>Habsburg-ház</v>
      </c>
      <c r="M53" s="1" t="s">
        <v>299</v>
      </c>
      <c r="N53" s="1" t="s">
        <v>300</v>
      </c>
      <c r="O53" s="1" t="s">
        <v>289</v>
      </c>
      <c r="P53" s="1" t="s">
        <v>90</v>
      </c>
    </row>
    <row r="54" spans="1:16" x14ac:dyDescent="0.25">
      <c r="A54">
        <v>1619</v>
      </c>
      <c r="B54">
        <v>1637</v>
      </c>
      <c r="C54" s="1" t="s">
        <v>301</v>
      </c>
      <c r="D54" t="b">
        <v>1</v>
      </c>
      <c r="E54" t="b">
        <v>1</v>
      </c>
      <c r="F54" s="1" t="s">
        <v>302</v>
      </c>
      <c r="G54" s="1" t="s">
        <v>291</v>
      </c>
      <c r="H54" s="4" t="str">
        <f>_xlfn.LET(
  _xlpm.pontindex,
  SEARCH(".",tUralkodas[[#This Row],[Név]]),
  IFERROR(LEFT(tUralkodas[[#This Row],[Név]], _xlpm.pontindex), "")
)</f>
        <v>II.</v>
      </c>
      <c r="I54" s="1" t="str">
        <f>_xlfn.LET(
  _xlpm.pontindex,
  SEARCH(".",tUralkodas[[#This Row],[Név]]),
  IFERROR(MID(tUralkodas[[#This Row],[Név]], _xlpm.pontindex+2, LEN(tUralkodas[[#This Row],[Név]])-_xlpm.pontindex), tUralkodas[[#This Row],[Név]])
)</f>
        <v>Ferdinánd</v>
      </c>
      <c r="J54" s="1" t="b">
        <f>_xlfn.XLOOKUP(tUralkodas[[#This Row],[Ekod]],tEmber[Ekod],tEmber[Enev])=tUralkodas[[#This Row],[Uralkodói név]]</f>
        <v>1</v>
      </c>
      <c r="K5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4" s="1" t="str">
        <f>_xlfn.LET(
  _xlpm.haz,
  _xlfn.XLOOKUP(tUralkodas[[#This Row],[Ekod]],tEmber[Ekod],tEmber[Ehaz],),
  IF(_xlpm.haz=0, "", _xlpm.haz)
)</f>
        <v>Habsburg-ház</v>
      </c>
      <c r="M54" s="1" t="s">
        <v>303</v>
      </c>
      <c r="N54" s="1" t="s">
        <v>304</v>
      </c>
      <c r="O54" s="1" t="s">
        <v>289</v>
      </c>
      <c r="P54" s="1" t="s">
        <v>91</v>
      </c>
    </row>
    <row r="55" spans="1:16" x14ac:dyDescent="0.25">
      <c r="A55">
        <v>1637</v>
      </c>
      <c r="B55">
        <v>1657</v>
      </c>
      <c r="C55" s="1" t="s">
        <v>305</v>
      </c>
      <c r="D55" t="b">
        <v>1</v>
      </c>
      <c r="E55" t="b">
        <v>1</v>
      </c>
      <c r="F55" s="1" t="s">
        <v>306</v>
      </c>
      <c r="G55" s="1" t="s">
        <v>307</v>
      </c>
      <c r="H55" s="4" t="str">
        <f>_xlfn.LET(
  _xlpm.pontindex,
  SEARCH(".",tUralkodas[[#This Row],[Név]]),
  IFERROR(LEFT(tUralkodas[[#This Row],[Név]], _xlpm.pontindex), "")
)</f>
        <v>III.</v>
      </c>
      <c r="I55" s="1" t="str">
        <f>_xlfn.LET(
  _xlpm.pontindex,
  SEARCH(".",tUralkodas[[#This Row],[Név]]),
  IFERROR(MID(tUralkodas[[#This Row],[Név]], _xlpm.pontindex+2, LEN(tUralkodas[[#This Row],[Név]])-_xlpm.pontindex), tUralkodas[[#This Row],[Név]])
)</f>
        <v>Ferdinánd</v>
      </c>
      <c r="J55" s="1" t="b">
        <f>_xlfn.XLOOKUP(tUralkodas[[#This Row],[Ekod]],tEmber[Ekod],tEmber[Enev])=tUralkodas[[#This Row],[Uralkodói név]]</f>
        <v>1</v>
      </c>
      <c r="K5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5" s="1" t="str">
        <f>_xlfn.LET(
  _xlpm.haz,
  _xlfn.XLOOKUP(tUralkodas[[#This Row],[Ekod]],tEmber[Ekod],tEmber[Ehaz],),
  IF(_xlpm.haz=0, "", _xlpm.haz)
)</f>
        <v>Habsburg-ház</v>
      </c>
      <c r="M55" s="1" t="s">
        <v>308</v>
      </c>
      <c r="N55" s="1" t="s">
        <v>309</v>
      </c>
      <c r="O55" s="1" t="s">
        <v>289</v>
      </c>
      <c r="P55" s="1" t="s">
        <v>92</v>
      </c>
    </row>
    <row r="56" spans="1:16" x14ac:dyDescent="0.25">
      <c r="A56">
        <v>1647</v>
      </c>
      <c r="B56">
        <v>1654</v>
      </c>
      <c r="C56" s="1" t="s">
        <v>310</v>
      </c>
      <c r="D56" t="b">
        <v>1</v>
      </c>
      <c r="E56" t="b">
        <v>1</v>
      </c>
      <c r="F56" s="1" t="s">
        <v>311</v>
      </c>
      <c r="G56" s="1" t="s">
        <v>291</v>
      </c>
      <c r="H56" s="4" t="str">
        <f>_xlfn.LET(
  _xlpm.pontindex,
  SEARCH(".",tUralkodas[[#This Row],[Név]]),
  IFERROR(LEFT(tUralkodas[[#This Row],[Név]], _xlpm.pontindex), "")
)</f>
        <v>IV.</v>
      </c>
      <c r="I56" s="1" t="str">
        <f>_xlfn.LET(
  _xlpm.pontindex,
  SEARCH(".",tUralkodas[[#This Row],[Név]]),
  IFERROR(MID(tUralkodas[[#This Row],[Név]], _xlpm.pontindex+2, LEN(tUralkodas[[#This Row],[Név]])-_xlpm.pontindex), tUralkodas[[#This Row],[Név]])
)</f>
        <v>Ferdinánd</v>
      </c>
      <c r="J56" s="1" t="b">
        <f>_xlfn.XLOOKUP(tUralkodas[[#This Row],[Ekod]],tEmber[Ekod],tEmber[Enev])=tUralkodas[[#This Row],[Uralkodói név]]</f>
        <v>1</v>
      </c>
      <c r="K5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6" s="1" t="str">
        <f>_xlfn.LET(
  _xlpm.haz,
  _xlfn.XLOOKUP(tUralkodas[[#This Row],[Ekod]],tEmber[Ekod],tEmber[Ehaz],),
  IF(_xlpm.haz=0, "", _xlpm.haz)
)</f>
        <v>Habsburg-ház</v>
      </c>
      <c r="M56" s="1" t="s">
        <v>312</v>
      </c>
      <c r="N56" s="1" t="s">
        <v>313</v>
      </c>
      <c r="O56" s="1" t="s">
        <v>289</v>
      </c>
      <c r="P56" s="1" t="s">
        <v>93</v>
      </c>
    </row>
    <row r="57" spans="1:16" x14ac:dyDescent="0.25">
      <c r="A57">
        <v>1657</v>
      </c>
      <c r="B57">
        <v>1705</v>
      </c>
      <c r="C57" s="1" t="s">
        <v>314</v>
      </c>
      <c r="D57" t="b">
        <v>1</v>
      </c>
      <c r="E57" t="b">
        <v>1</v>
      </c>
      <c r="F57" s="1" t="s">
        <v>315</v>
      </c>
      <c r="G57" s="1" t="s">
        <v>291</v>
      </c>
      <c r="H57" s="4" t="str">
        <f>_xlfn.LET(
  _xlpm.pontindex,
  SEARCH(".",tUralkodas[[#This Row],[Név]]),
  IFERROR(LEFT(tUralkodas[[#This Row],[Név]], _xlpm.pontindex), "")
)</f>
        <v>I.</v>
      </c>
      <c r="I57" s="1" t="str">
        <f>_xlfn.LET(
  _xlpm.pontindex,
  SEARCH(".",tUralkodas[[#This Row],[Név]]),
  IFERROR(MID(tUralkodas[[#This Row],[Név]], _xlpm.pontindex+2, LEN(tUralkodas[[#This Row],[Név]])-_xlpm.pontindex), tUralkodas[[#This Row],[Név]])
)</f>
        <v>Lipót</v>
      </c>
      <c r="J57" s="1" t="b">
        <f>_xlfn.XLOOKUP(tUralkodas[[#This Row],[Ekod]],tEmber[Ekod],tEmber[Enev])=tUralkodas[[#This Row],[Uralkodói név]]</f>
        <v>1</v>
      </c>
      <c r="K57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7" s="1" t="str">
        <f>_xlfn.LET(
  _xlpm.haz,
  _xlfn.XLOOKUP(tUralkodas[[#This Row],[Ekod]],tEmber[Ekod],tEmber[Ehaz],),
  IF(_xlpm.haz=0, "", _xlpm.haz)
)</f>
        <v>Habsburg-ház</v>
      </c>
      <c r="M57" s="1" t="s">
        <v>316</v>
      </c>
      <c r="N57" s="1" t="s">
        <v>317</v>
      </c>
      <c r="O57" s="1" t="s">
        <v>289</v>
      </c>
      <c r="P57" s="1" t="s">
        <v>94</v>
      </c>
    </row>
    <row r="58" spans="1:16" x14ac:dyDescent="0.25">
      <c r="A58">
        <v>1705</v>
      </c>
      <c r="B58">
        <v>1711</v>
      </c>
      <c r="C58" s="1" t="s">
        <v>318</v>
      </c>
      <c r="D58" t="b">
        <v>1</v>
      </c>
      <c r="E58" t="b">
        <v>1</v>
      </c>
      <c r="F58" s="1" t="s">
        <v>319</v>
      </c>
      <c r="G58" s="1" t="s">
        <v>291</v>
      </c>
      <c r="H58" s="4" t="str">
        <f>_xlfn.LET(
  _xlpm.pontindex,
  SEARCH(".",tUralkodas[[#This Row],[Név]]),
  IFERROR(LEFT(tUralkodas[[#This Row],[Név]], _xlpm.pontindex), "")
)</f>
        <v>I.</v>
      </c>
      <c r="I58" s="1" t="str">
        <f>_xlfn.LET(
  _xlpm.pontindex,
  SEARCH(".",tUralkodas[[#This Row],[Név]]),
  IFERROR(MID(tUralkodas[[#This Row],[Név]], _xlpm.pontindex+2, LEN(tUralkodas[[#This Row],[Név]])-_xlpm.pontindex), tUralkodas[[#This Row],[Név]])
)</f>
        <v>József</v>
      </c>
      <c r="J58" s="1" t="b">
        <f>_xlfn.XLOOKUP(tUralkodas[[#This Row],[Ekod]],tEmber[Ekod],tEmber[Enev])=tUralkodas[[#This Row],[Uralkodói név]]</f>
        <v>1</v>
      </c>
      <c r="K58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8" s="1" t="str">
        <f>_xlfn.LET(
  _xlpm.haz,
  _xlfn.XLOOKUP(tUralkodas[[#This Row],[Ekod]],tEmber[Ekod],tEmber[Ehaz],),
  IF(_xlpm.haz=0, "", _xlpm.haz)
)</f>
        <v>Habsburg-ház</v>
      </c>
      <c r="M58" s="1" t="s">
        <v>320</v>
      </c>
      <c r="N58" s="1" t="s">
        <v>321</v>
      </c>
      <c r="O58" s="1" t="s">
        <v>289</v>
      </c>
      <c r="P58" s="1" t="s">
        <v>96</v>
      </c>
    </row>
    <row r="59" spans="1:16" x14ac:dyDescent="0.25">
      <c r="A59">
        <v>1711</v>
      </c>
      <c r="B59">
        <v>1740</v>
      </c>
      <c r="C59" s="1" t="s">
        <v>322</v>
      </c>
      <c r="D59" t="b">
        <v>1</v>
      </c>
      <c r="E59" t="b">
        <v>1</v>
      </c>
      <c r="F59" s="1" t="s">
        <v>323</v>
      </c>
      <c r="G59" s="1" t="s">
        <v>291</v>
      </c>
      <c r="H59" s="4" t="str">
        <f>_xlfn.LET(
  _xlpm.pontindex,
  SEARCH(".",tUralkodas[[#This Row],[Név]]),
  IFERROR(LEFT(tUralkodas[[#This Row],[Név]], _xlpm.pontindex), "")
)</f>
        <v>III.</v>
      </c>
      <c r="I59" s="1" t="str">
        <f>_xlfn.LET(
  _xlpm.pontindex,
  SEARCH(".",tUralkodas[[#This Row],[Név]]),
  IFERROR(MID(tUralkodas[[#This Row],[Név]], _xlpm.pontindex+2, LEN(tUralkodas[[#This Row],[Név]])-_xlpm.pontindex), tUralkodas[[#This Row],[Név]])
)</f>
        <v>Károly</v>
      </c>
      <c r="J59" s="1" t="b">
        <f>_xlfn.XLOOKUP(tUralkodas[[#This Row],[Ekod]],tEmber[Ekod],tEmber[Enev])=tUralkodas[[#This Row],[Uralkodói név]]</f>
        <v>1</v>
      </c>
      <c r="K59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59" s="1" t="str">
        <f>_xlfn.LET(
  _xlpm.haz,
  _xlfn.XLOOKUP(tUralkodas[[#This Row],[Ekod]],tEmber[Ekod],tEmber[Ehaz],),
  IF(_xlpm.haz=0, "", _xlpm.haz)
)</f>
        <v>Habsburg-ház</v>
      </c>
      <c r="M59" s="1" t="s">
        <v>324</v>
      </c>
      <c r="N59" s="1" t="s">
        <v>325</v>
      </c>
      <c r="O59" s="1" t="s">
        <v>289</v>
      </c>
      <c r="P59" s="1" t="s">
        <v>98</v>
      </c>
    </row>
    <row r="60" spans="1:16" x14ac:dyDescent="0.25">
      <c r="A60">
        <v>1740</v>
      </c>
      <c r="B60">
        <v>1780</v>
      </c>
      <c r="C60" s="1" t="s">
        <v>100</v>
      </c>
      <c r="D60" t="b">
        <v>1</v>
      </c>
      <c r="E60" t="b">
        <v>1</v>
      </c>
      <c r="F60" s="1" t="s">
        <v>326</v>
      </c>
      <c r="G60" s="1" t="s">
        <v>291</v>
      </c>
      <c r="H60" s="4" t="str">
        <f>_xlfn.LET(
  _xlpm.pontindex,
  SEARCH(".",tUralkodas[[#This Row],[Név]]),
  IFERROR(LEFT(tUralkodas[[#This Row],[Név]], _xlpm.pontindex), "")
)</f>
        <v/>
      </c>
      <c r="I60" s="1" t="str">
        <f>_xlfn.LET(
  _xlpm.pontindex,
  SEARCH(".",tUralkodas[[#This Row],[Név]]),
  IFERROR(MID(tUralkodas[[#This Row],[Név]], _xlpm.pontindex+2, LEN(tUralkodas[[#This Row],[Név]])-_xlpm.pontindex), tUralkodas[[#This Row],[Név]])
)</f>
        <v>Mária Terézia</v>
      </c>
      <c r="J60" s="1" t="b">
        <f>_xlfn.XLOOKUP(tUralkodas[[#This Row],[Ekod]],tEmber[Ekod],tEmber[Enev])=tUralkodas[[#This Row],[Uralkodói név]]</f>
        <v>1</v>
      </c>
      <c r="K60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0" s="1" t="str">
        <f>_xlfn.LET(
  _xlpm.haz,
  _xlfn.XLOOKUP(tUralkodas[[#This Row],[Ekod]],tEmber[Ekod],tEmber[Ehaz],),
  IF(_xlpm.haz=0, "", _xlpm.haz)
)</f>
        <v>Habsburg-ház</v>
      </c>
      <c r="M60" s="1" t="s">
        <v>327</v>
      </c>
      <c r="N60" s="1" t="s">
        <v>328</v>
      </c>
      <c r="O60" s="1" t="s">
        <v>289</v>
      </c>
      <c r="P60" s="1" t="s">
        <v>99</v>
      </c>
    </row>
    <row r="61" spans="1:16" x14ac:dyDescent="0.25">
      <c r="A61">
        <v>1780</v>
      </c>
      <c r="B61">
        <v>1790</v>
      </c>
      <c r="C61" s="1" t="s">
        <v>329</v>
      </c>
      <c r="D61" t="b">
        <v>1</v>
      </c>
      <c r="E61" t="b">
        <v>0</v>
      </c>
      <c r="F61" s="1"/>
      <c r="G61" s="1"/>
      <c r="H61" s="4" t="str">
        <f>_xlfn.LET(
  _xlpm.pontindex,
  SEARCH(".",tUralkodas[[#This Row],[Név]]),
  IFERROR(LEFT(tUralkodas[[#This Row],[Név]], _xlpm.pontindex), "")
)</f>
        <v>II.</v>
      </c>
      <c r="I61" s="1" t="str">
        <f>_xlfn.LET(
  _xlpm.pontindex,
  SEARCH(".",tUralkodas[[#This Row],[Név]]),
  IFERROR(MID(tUralkodas[[#This Row],[Név]], _xlpm.pontindex+2, LEN(tUralkodas[[#This Row],[Név]])-_xlpm.pontindex), tUralkodas[[#This Row],[Név]])
)</f>
        <v>József</v>
      </c>
      <c r="J61" s="1" t="b">
        <f>_xlfn.XLOOKUP(tUralkodas[[#This Row],[Ekod]],tEmber[Ekod],tEmber[Enev])=tUralkodas[[#This Row],[Uralkodói név]]</f>
        <v>1</v>
      </c>
      <c r="K61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1" s="1" t="str">
        <f>_xlfn.LET(
  _xlpm.haz,
  _xlfn.XLOOKUP(tUralkodas[[#This Row],[Ekod]],tEmber[Ekod],tEmber[Ehaz],),
  IF(_xlpm.haz=0, "", _xlpm.haz)
)</f>
        <v>Habsburg–Lotaringiai-ház</v>
      </c>
      <c r="M61" s="1" t="s">
        <v>330</v>
      </c>
      <c r="N61" s="1" t="s">
        <v>331</v>
      </c>
      <c r="O61" s="1" t="s">
        <v>332</v>
      </c>
      <c r="P61" s="1" t="s">
        <v>101</v>
      </c>
    </row>
    <row r="62" spans="1:16" x14ac:dyDescent="0.25">
      <c r="A62">
        <v>1790</v>
      </c>
      <c r="B62">
        <v>1792</v>
      </c>
      <c r="C62" s="1" t="s">
        <v>333</v>
      </c>
      <c r="D62" t="b">
        <v>1</v>
      </c>
      <c r="E62" t="b">
        <v>1</v>
      </c>
      <c r="F62" s="1" t="s">
        <v>334</v>
      </c>
      <c r="G62" s="1" t="s">
        <v>291</v>
      </c>
      <c r="H62" s="4" t="str">
        <f>_xlfn.LET(
  _xlpm.pontindex,
  SEARCH(".",tUralkodas[[#This Row],[Név]]),
  IFERROR(LEFT(tUralkodas[[#This Row],[Név]], _xlpm.pontindex), "")
)</f>
        <v>II.</v>
      </c>
      <c r="I62" s="1" t="str">
        <f>_xlfn.LET(
  _xlpm.pontindex,
  SEARCH(".",tUralkodas[[#This Row],[Név]]),
  IFERROR(MID(tUralkodas[[#This Row],[Név]], _xlpm.pontindex+2, LEN(tUralkodas[[#This Row],[Név]])-_xlpm.pontindex), tUralkodas[[#This Row],[Név]])
)</f>
        <v>Lipót</v>
      </c>
      <c r="J62" s="1" t="b">
        <f>_xlfn.XLOOKUP(tUralkodas[[#This Row],[Ekod]],tEmber[Ekod],tEmber[Enev])=tUralkodas[[#This Row],[Uralkodói név]]</f>
        <v>1</v>
      </c>
      <c r="K62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2" s="1" t="str">
        <f>_xlfn.LET(
  _xlpm.haz,
  _xlfn.XLOOKUP(tUralkodas[[#This Row],[Ekod]],tEmber[Ekod],tEmber[Ehaz],),
  IF(_xlpm.haz=0, "", _xlpm.haz)
)</f>
        <v>Habsburg–Lotaringiai-ház</v>
      </c>
      <c r="M62" s="1" t="s">
        <v>335</v>
      </c>
      <c r="N62" s="1" t="s">
        <v>336</v>
      </c>
      <c r="O62" s="1" t="s">
        <v>332</v>
      </c>
      <c r="P62" s="1" t="s">
        <v>103</v>
      </c>
    </row>
    <row r="63" spans="1:16" x14ac:dyDescent="0.25">
      <c r="A63">
        <v>1792</v>
      </c>
      <c r="B63">
        <v>1835</v>
      </c>
      <c r="C63" s="1" t="s">
        <v>105</v>
      </c>
      <c r="D63" t="b">
        <v>1</v>
      </c>
      <c r="E63" t="b">
        <v>1</v>
      </c>
      <c r="F63" s="1" t="s">
        <v>337</v>
      </c>
      <c r="G63" s="1" t="s">
        <v>338</v>
      </c>
      <c r="H63" s="4" t="str">
        <f>_xlfn.LET(
  _xlpm.pontindex,
  SEARCH(".",tUralkodas[[#This Row],[Név]]),
  IFERROR(LEFT(tUralkodas[[#This Row],[Név]], _xlpm.pontindex), "")
)</f>
        <v/>
      </c>
      <c r="I63" s="1" t="str">
        <f>_xlfn.LET(
  _xlpm.pontindex,
  SEARCH(".",tUralkodas[[#This Row],[Név]]),
  IFERROR(MID(tUralkodas[[#This Row],[Név]], _xlpm.pontindex+2, LEN(tUralkodas[[#This Row],[Név]])-_xlpm.pontindex), tUralkodas[[#This Row],[Név]])
)</f>
        <v>Ferenc</v>
      </c>
      <c r="J63" s="1" t="b">
        <f>_xlfn.XLOOKUP(tUralkodas[[#This Row],[Ekod]],tEmber[Ekod],tEmber[Enev])=tUralkodas[[#This Row],[Uralkodói név]]</f>
        <v>1</v>
      </c>
      <c r="K63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3" s="1" t="str">
        <f>_xlfn.LET(
  _xlpm.haz,
  _xlfn.XLOOKUP(tUralkodas[[#This Row],[Ekod]],tEmber[Ekod],tEmber[Ehaz],),
  IF(_xlpm.haz=0, "", _xlpm.haz)
)</f>
        <v>Habsburg–Lotaringiai-ház</v>
      </c>
      <c r="M63" s="1" t="s">
        <v>339</v>
      </c>
      <c r="N63" s="1" t="s">
        <v>340</v>
      </c>
      <c r="O63" s="1" t="s">
        <v>332</v>
      </c>
      <c r="P63" s="1" t="s">
        <v>104</v>
      </c>
    </row>
    <row r="64" spans="1:16" x14ac:dyDescent="0.25">
      <c r="A64">
        <v>1835</v>
      </c>
      <c r="B64">
        <v>1848</v>
      </c>
      <c r="C64" s="1" t="s">
        <v>341</v>
      </c>
      <c r="D64" t="b">
        <v>1</v>
      </c>
      <c r="E64" t="b">
        <v>1</v>
      </c>
      <c r="F64" s="1" t="s">
        <v>342</v>
      </c>
      <c r="G64" s="1" t="s">
        <v>291</v>
      </c>
      <c r="H64" s="4" t="str">
        <f>_xlfn.LET(
  _xlpm.pontindex,
  SEARCH(".",tUralkodas[[#This Row],[Név]]),
  IFERROR(LEFT(tUralkodas[[#This Row],[Név]], _xlpm.pontindex), "")
)</f>
        <v>V.</v>
      </c>
      <c r="I64" s="1" t="str">
        <f>_xlfn.LET(
  _xlpm.pontindex,
  SEARCH(".",tUralkodas[[#This Row],[Név]]),
  IFERROR(MID(tUralkodas[[#This Row],[Név]], _xlpm.pontindex+2, LEN(tUralkodas[[#This Row],[Név]])-_xlpm.pontindex), tUralkodas[[#This Row],[Név]])
)</f>
        <v>Ferdinánd</v>
      </c>
      <c r="J64" s="1" t="b">
        <f>_xlfn.XLOOKUP(tUralkodas[[#This Row],[Ekod]],tEmber[Ekod],tEmber[Enev])=tUralkodas[[#This Row],[Uralkodói név]]</f>
        <v>1</v>
      </c>
      <c r="K64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4" s="1" t="str">
        <f>_xlfn.LET(
  _xlpm.haz,
  _xlfn.XLOOKUP(tUralkodas[[#This Row],[Ekod]],tEmber[Ekod],tEmber[Ehaz],),
  IF(_xlpm.haz=0, "", _xlpm.haz)
)</f>
        <v>Habsburg–Lotaringiai-ház</v>
      </c>
      <c r="M64" s="1" t="s">
        <v>343</v>
      </c>
      <c r="N64" s="1" t="s">
        <v>344</v>
      </c>
      <c r="O64" s="1" t="s">
        <v>332</v>
      </c>
      <c r="P64" s="1" t="s">
        <v>106</v>
      </c>
    </row>
    <row r="65" spans="1:16" x14ac:dyDescent="0.25">
      <c r="A65">
        <v>1848</v>
      </c>
      <c r="B65">
        <v>1916</v>
      </c>
      <c r="C65" s="1" t="s">
        <v>345</v>
      </c>
      <c r="D65" t="b">
        <v>1</v>
      </c>
      <c r="E65" t="b">
        <v>1</v>
      </c>
      <c r="F65" s="1" t="s">
        <v>346</v>
      </c>
      <c r="G65" s="1" t="s">
        <v>338</v>
      </c>
      <c r="H65" s="4" t="str">
        <f>_xlfn.LET(
  _xlpm.pontindex,
  SEARCH(".",tUralkodas[[#This Row],[Név]]),
  IFERROR(LEFT(tUralkodas[[#This Row],[Név]], _xlpm.pontindex), "")
)</f>
        <v>I.</v>
      </c>
      <c r="I65" s="1" t="str">
        <f>_xlfn.LET(
  _xlpm.pontindex,
  SEARCH(".",tUralkodas[[#This Row],[Név]]),
  IFERROR(MID(tUralkodas[[#This Row],[Név]], _xlpm.pontindex+2, LEN(tUralkodas[[#This Row],[Név]])-_xlpm.pontindex), tUralkodas[[#This Row],[Név]])
)</f>
        <v>Ferenc József</v>
      </c>
      <c r="J65" s="1" t="b">
        <f>_xlfn.XLOOKUP(tUralkodas[[#This Row],[Ekod]],tEmber[Ekod],tEmber[Enev])=tUralkodas[[#This Row],[Uralkodói név]]</f>
        <v>1</v>
      </c>
      <c r="K65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0</v>
      </c>
      <c r="L65" s="1" t="str">
        <f>_xlfn.LET(
  _xlpm.haz,
  _xlfn.XLOOKUP(tUralkodas[[#This Row],[Ekod]],tEmber[Ekod],tEmber[Ehaz],),
  IF(_xlpm.haz=0, "", _xlpm.haz)
)</f>
        <v>Habsburg–Lotaringiai-ház</v>
      </c>
      <c r="M65" s="1" t="s">
        <v>347</v>
      </c>
      <c r="N65" s="1" t="s">
        <v>348</v>
      </c>
      <c r="O65" s="1" t="s">
        <v>332</v>
      </c>
      <c r="P65" s="1" t="s">
        <v>107</v>
      </c>
    </row>
    <row r="66" spans="1:16" x14ac:dyDescent="0.25">
      <c r="A66">
        <v>1916</v>
      </c>
      <c r="B66">
        <v>1918</v>
      </c>
      <c r="C66" s="1" t="s">
        <v>349</v>
      </c>
      <c r="D66" t="b">
        <v>1</v>
      </c>
      <c r="E66" t="b">
        <v>1</v>
      </c>
      <c r="F66" s="1" t="s">
        <v>350</v>
      </c>
      <c r="G66" s="1" t="s">
        <v>351</v>
      </c>
      <c r="H66" s="4" t="str">
        <f>_xlfn.LET(
  _xlpm.pontindex,
  SEARCH(".",tUralkodas[[#This Row],[Név]]),
  IFERROR(LEFT(tUralkodas[[#This Row],[Név]], _xlpm.pontindex), "")
)</f>
        <v>IV.</v>
      </c>
      <c r="I66" s="1" t="str">
        <f>_xlfn.LET(
  _xlpm.pontindex,
  SEARCH(".",tUralkodas[[#This Row],[Név]]),
  IFERROR(MID(tUralkodas[[#This Row],[Név]], _xlpm.pontindex+2, LEN(tUralkodas[[#This Row],[Név]])-_xlpm.pontindex), tUralkodas[[#This Row],[Név]])
)</f>
        <v>Károly</v>
      </c>
      <c r="J66" s="1" t="b">
        <f>_xlfn.XLOOKUP(tUralkodas[[#This Row],[Ekod]],tEmber[Ekod],tEmber[Enev])=tUralkodas[[#This Row],[Uralkodói név]]</f>
        <v>1</v>
      </c>
      <c r="K66" s="1" t="b">
        <f>_xlfn.XLOOKUP(tUralkodas[[#This Row],[Ekod]],tEmber[Ekod],tEmber[Esor])=IF(tUralkodas[[#This Row],[Uralkodói sorszám]]="", "", _xlfn.ARABIC(LEFT(tUralkodas[[#This Row],[Uralkodói sorszám]], LEN(tUralkodas[[#This Row],[Uralkodói sorszám]])-1)))</f>
        <v>1</v>
      </c>
      <c r="L66" s="1" t="str">
        <f>_xlfn.LET(
  _xlpm.haz,
  _xlfn.XLOOKUP(tUralkodas[[#This Row],[Ekod]],tEmber[Ekod],tEmber[Ehaz],),
  IF(_xlpm.haz=0, "", _xlpm.haz)
)</f>
        <v>Habsburg–Lotaringiai-ház</v>
      </c>
      <c r="M66" s="1" t="s">
        <v>352</v>
      </c>
      <c r="N66" s="1" t="s">
        <v>353</v>
      </c>
      <c r="O66" s="1" t="s">
        <v>332</v>
      </c>
      <c r="P66" s="1" t="s">
        <v>109</v>
      </c>
    </row>
    <row r="67" spans="1:16" ht="15.75" thickBot="1" x14ac:dyDescent="0.3"/>
    <row r="68" spans="1:16" ht="15.75" thickTop="1" x14ac:dyDescent="0.25">
      <c r="A68" s="7" t="s">
        <v>379</v>
      </c>
      <c r="B68" s="8"/>
      <c r="C68" s="8"/>
      <c r="D68" s="8"/>
      <c r="E68" s="8"/>
      <c r="F68" s="16">
        <f>ROUNDUP(_xlfn.MINIFS(tUralkodas[Uralkodás kezdete], tUralkodas[Uralkodóház], "Jagelló")/100, 0)</f>
        <v>15</v>
      </c>
      <c r="L68" t="str" cm="1">
        <f t="array" ref="L68:L77">_xlfn._xlws.SORT(_xlfn.UNIQUE(Ember!D4:D63))</f>
        <v>Anjou-ház</v>
      </c>
      <c r="M68" s="5">
        <f>COUNTIF(tUralkodas[Uralkodóház],Uralkodás!L68)</f>
        <v>5</v>
      </c>
      <c r="N68" t="str" cm="1">
        <f t="array" ref="N68">_xlfn.LET(
  _xlpm.elso,
  _xlfn.XLOOKUP(L68,tUralkodas[Uralkodóház],_xlfn.SEQUENCE(ROWS(tUralkodas[Uralkodóház])),,0,1),
  _xlpm.utolso,
  _xlfn.XLOOKUP(L68,tUralkodas[Uralkodóház],_xlfn.SEQUENCE(ROWS(tUralkodas[Uralkodóház])),,0,-1),
  IF(AND(INDEX(tUralkodas[Uralkodóház], _xlfn.SEQUENCE(_xlpm.utolso-_xlpm.elso+1,,_xlpm.elso))=L68), "FOLYAMATOSAN", "MEGSZAKÍTÁSSAL")
)</f>
        <v>FOLYAMATOSAN</v>
      </c>
      <c r="O68" s="6" cm="1">
        <f t="array" ref="O68">SUM((tUralkodas[Uralkodás vége]-tUralkodas[Uralkodás kezdete]) * (tUralkodas[Uralkodóház]=L68))</f>
        <v>93</v>
      </c>
    </row>
    <row r="69" spans="1:16" x14ac:dyDescent="0.25">
      <c r="A69" s="9" t="s">
        <v>384</v>
      </c>
      <c r="B69" s="10"/>
      <c r="C69" s="10"/>
      <c r="D69" s="10"/>
      <c r="E69" s="10"/>
      <c r="F69" s="14" t="str">
        <f>IF(DCOUNTA(tUralkodas[#All],"Név",A80:C81)&gt;1, "Több ilyen volt!", DGET(tUralkodas[#All],"Név",A80:C81))</f>
        <v>II. József</v>
      </c>
      <c r="L69" t="str">
        <v>Árpád-ház</v>
      </c>
      <c r="M69" s="5">
        <f>COUNTIF(tUralkodas[Uralkodóház],Uralkodás!L69)</f>
        <v>30</v>
      </c>
      <c r="N69" t="str" cm="1">
        <f t="array" ref="N69">_xlfn.LET(
  _xlpm.elso,
  _xlfn.XLOOKUP(L69,tUralkodas[Uralkodóház],_xlfn.SEQUENCE(ROWS(tUralkodas[Uralkodóház])),,0,1),
  _xlpm.utolso,
  _xlfn.XLOOKUP(L69,tUralkodas[Uralkodóház],_xlfn.SEQUENCE(ROWS(tUralkodas[Uralkodóház])),,0,-1),
  IF(AND(INDEX(tUralkodas[Uralkodóház], _xlfn.SEQUENCE(_xlpm.utolso-_xlpm.elso+1,,_xlpm.elso))=L69), "FOLYAMATOSAN", "MEGSZAKÍTÁSSAL")
)</f>
        <v>FOLYAMATOSAN</v>
      </c>
      <c r="O69" s="6" cm="1">
        <f t="array" ref="O69">SUM((tUralkodas[Uralkodás vége]-tUralkodas[Uralkodás kezdete]) * (tUralkodas[Uralkodóház]=L69))</f>
        <v>417</v>
      </c>
    </row>
    <row r="70" spans="1:16" ht="15.75" thickBot="1" x14ac:dyDescent="0.3">
      <c r="A70" s="11" t="s">
        <v>380</v>
      </c>
      <c r="B70" s="12"/>
      <c r="C70" s="12"/>
      <c r="D70" s="12"/>
      <c r="E70" s="12"/>
      <c r="F70" s="15" t="str">
        <f>IF(DCOUNTA(tUralkodas[#All],"Név",A83:B84)&gt;1, "Több ilyen volt!", DGET(tUralkodas[#All],"Név",A83:B84))</f>
        <v>II. Ulászló</v>
      </c>
      <c r="L70" t="str">
        <v>Habsburg-ház</v>
      </c>
      <c r="M70" s="5">
        <f>COUNTIF(tUralkodas[Uralkodóház],Uralkodás!L70)</f>
        <v>13</v>
      </c>
      <c r="N70" t="str" cm="1">
        <f t="array" ref="N70">_xlfn.LET(
  _xlpm.elso,
  _xlfn.XLOOKUP(L70,tUralkodas[Uralkodóház],_xlfn.SEQUENCE(ROWS(tUralkodas[Uralkodóház])),,0,1),
  _xlpm.utolso,
  _xlfn.XLOOKUP(L70,tUralkodas[Uralkodóház],_xlfn.SEQUENCE(ROWS(tUralkodas[Uralkodóház])),,0,-1),
  IF(AND(INDEX(tUralkodas[Uralkodóház], _xlfn.SEQUENCE(_xlpm.utolso-_xlpm.elso+1,,_xlpm.elso))=L70), "FOLYAMATOSAN", "MEGSZAKÍTÁSSAL")
)</f>
        <v>MEGSZAKÍTÁSSAL</v>
      </c>
      <c r="O70" s="6" cm="1">
        <f t="array" ref="O70">SUM((tUralkodas[Uralkodás vége]-tUralkodas[Uralkodás kezdete]) * (tUralkodas[Uralkodóház]=L70))</f>
        <v>267</v>
      </c>
    </row>
    <row r="71" spans="1:16" ht="16.5" thickTop="1" thickBot="1" x14ac:dyDescent="0.3">
      <c r="L71" t="str">
        <v>Habsburg–Lotaringiai-ház</v>
      </c>
      <c r="M71" s="5">
        <f>COUNTIF(tUralkodas[Uralkodóház],Uralkodás!L71)</f>
        <v>6</v>
      </c>
      <c r="N71" t="str" cm="1">
        <f t="array" ref="N71">_xlfn.LET(
  _xlpm.elso,
  _xlfn.XLOOKUP(L71,tUralkodas[Uralkodóház],_xlfn.SEQUENCE(ROWS(tUralkodas[Uralkodóház])),,0,1),
  _xlpm.utolso,
  _xlfn.XLOOKUP(L71,tUralkodas[Uralkodóház],_xlfn.SEQUENCE(ROWS(tUralkodas[Uralkodóház])),,0,-1),
  IF(AND(INDEX(tUralkodas[Uralkodóház], _xlfn.SEQUENCE(_xlpm.utolso-_xlpm.elso+1,,_xlpm.elso))=L71), "FOLYAMATOSAN", "MEGSZAKÍTÁSSAL")
)</f>
        <v>FOLYAMATOSAN</v>
      </c>
      <c r="O71" s="6" cm="1">
        <f t="array" ref="O71">SUM((tUralkodas[Uralkodás vége]-tUralkodas[Uralkodás kezdete]) * (tUralkodas[Uralkodóház]=L71))</f>
        <v>138</v>
      </c>
    </row>
    <row r="72" spans="1:16" ht="15.75" thickTop="1" x14ac:dyDescent="0.25">
      <c r="A72" s="7" t="s">
        <v>381</v>
      </c>
      <c r="B72" s="8"/>
      <c r="C72" s="8"/>
      <c r="D72" s="8"/>
      <c r="E72" s="8"/>
      <c r="F72" s="13">
        <f>COUNTIF(tUralkodas[Koronázás helye], "*vagy*")</f>
        <v>2</v>
      </c>
      <c r="L72" t="str">
        <v>Hunyadi</v>
      </c>
      <c r="M72" s="5">
        <f>COUNTIF(tUralkodas[Uralkodóház],Uralkodás!L72)</f>
        <v>1</v>
      </c>
      <c r="N72" t="str" cm="1">
        <f t="array" ref="N72">_xlfn.LET(
  _xlpm.elso,
  _xlfn.XLOOKUP(L72,tUralkodas[Uralkodóház],_xlfn.SEQUENCE(ROWS(tUralkodas[Uralkodóház])),,0,1),
  _xlpm.utolso,
  _xlfn.XLOOKUP(L72,tUralkodas[Uralkodóház],_xlfn.SEQUENCE(ROWS(tUralkodas[Uralkodóház])),,0,-1),
  IF(AND(INDEX(tUralkodas[Uralkodóház], _xlfn.SEQUENCE(_xlpm.utolso-_xlpm.elso+1,,_xlpm.elso))=L72), "FOLYAMATOSAN", "MEGSZAKÍTÁSSAL")
)</f>
        <v>FOLYAMATOSAN</v>
      </c>
      <c r="O72" s="6" cm="1">
        <f t="array" ref="O72">SUM((tUralkodas[Uralkodás vége]-tUralkodas[Uralkodás kezdete]) * (tUralkodas[Uralkodóház]=L72))</f>
        <v>32</v>
      </c>
    </row>
    <row r="73" spans="1:16" ht="15.75" thickBot="1" x14ac:dyDescent="0.3">
      <c r="A73" s="11" t="s">
        <v>382</v>
      </c>
      <c r="B73" s="12"/>
      <c r="C73" s="12"/>
      <c r="D73" s="10"/>
      <c r="E73" s="10"/>
      <c r="F73" s="14"/>
      <c r="L73" t="str">
        <v>Jagelló</v>
      </c>
      <c r="M73" s="5">
        <f>COUNTIF(tUralkodas[Uralkodóház],Uralkodás!L73)</f>
        <v>3</v>
      </c>
      <c r="N73" t="str" cm="1">
        <f t="array" ref="N73">_xlfn.LET(
  _xlpm.elso,
  _xlfn.XLOOKUP(L73,tUralkodas[Uralkodóház],_xlfn.SEQUENCE(ROWS(tUralkodas[Uralkodóház])),,0,1),
  _xlpm.utolso,
  _xlfn.XLOOKUP(L73,tUralkodas[Uralkodóház],_xlfn.SEQUENCE(ROWS(tUralkodas[Uralkodóház])),,0,-1),
  IF(AND(INDEX(tUralkodas[Uralkodóház], _xlfn.SEQUENCE(_xlpm.utolso-_xlpm.elso+1,,_xlpm.elso))=L73), "FOLYAMATOSAN", "MEGSZAKÍTÁSSAL")
)</f>
        <v>MEGSZAKÍTÁSSAL</v>
      </c>
      <c r="O73" s="6" cm="1">
        <f t="array" ref="O73">SUM((tUralkodas[Uralkodás vége]-tUralkodas[Uralkodás kezdete]) * (tUralkodas[Uralkodóház]=L73))</f>
        <v>40</v>
      </c>
    </row>
    <row r="74" spans="1:16" ht="15.75" thickTop="1" x14ac:dyDescent="0.25">
      <c r="D74" s="9" t="s">
        <v>383</v>
      </c>
      <c r="E74" s="10"/>
      <c r="F74" s="14" cm="1">
        <f t="array" ref="F74">SUM(ISNUMBER(SEARCH("vagy",tUralkodas[Koronázás helye])) * ISNUMBER(SEARCH(D74,tUralkodas[Koronázás helye])))</f>
        <v>1</v>
      </c>
      <c r="L74" t="str">
        <v>Luxemburgi</v>
      </c>
      <c r="M74" s="5">
        <f>COUNTIF(tUralkodas[Uralkodóház],Uralkodás!L74)</f>
        <v>1</v>
      </c>
      <c r="N74" t="str" cm="1">
        <f t="array" ref="N74">_xlfn.LET(
  _xlpm.elso,
  _xlfn.XLOOKUP(L74,tUralkodas[Uralkodóház],_xlfn.SEQUENCE(ROWS(tUralkodas[Uralkodóház])),,0,1),
  _xlpm.utolso,
  _xlfn.XLOOKUP(L74,tUralkodas[Uralkodóház],_xlfn.SEQUENCE(ROWS(tUralkodas[Uralkodóház])),,0,-1),
  IF(AND(INDEX(tUralkodas[Uralkodóház], _xlfn.SEQUENCE(_xlpm.utolso-_xlpm.elso+1,,_xlpm.elso))=L74), "FOLYAMATOSAN", "MEGSZAKÍTÁSSAL")
)</f>
        <v>FOLYAMATOSAN</v>
      </c>
      <c r="O74" s="6" cm="1">
        <f t="array" ref="O74">SUM((tUralkodas[Uralkodás vége]-tUralkodas[Uralkodás kezdete]) * (tUralkodas[Uralkodóház]=L74))</f>
        <v>50</v>
      </c>
    </row>
    <row r="75" spans="1:16" x14ac:dyDescent="0.25">
      <c r="D75" s="9" t="s">
        <v>233</v>
      </c>
      <c r="E75" s="10"/>
      <c r="F75" s="14" cm="1">
        <f t="array" ref="F75">SUM(ISNUMBER(SEARCH("vagy",tUralkodas[Koronázás helye])) * ISNUMBER(SEARCH(D75,tUralkodas[Koronázás helye])))</f>
        <v>1</v>
      </c>
      <c r="L75" t="str">
        <v>Přemysl-ház</v>
      </c>
      <c r="M75" s="5">
        <f>COUNTIF(tUralkodas[Uralkodóház],Uralkodás!L75)</f>
        <v>1</v>
      </c>
      <c r="N75" t="str" cm="1">
        <f t="array" ref="N75">_xlfn.LET(
  _xlpm.elso,
  _xlfn.XLOOKUP(L75,tUralkodas[Uralkodóház],_xlfn.SEQUENCE(ROWS(tUralkodas[Uralkodóház])),,0,1),
  _xlpm.utolso,
  _xlfn.XLOOKUP(L75,tUralkodas[Uralkodóház],_xlfn.SEQUENCE(ROWS(tUralkodas[Uralkodóház])),,0,-1),
  IF(AND(INDEX(tUralkodas[Uralkodóház], _xlfn.SEQUENCE(_xlpm.utolso-_xlpm.elso+1,,_xlpm.elso))=L75), "FOLYAMATOSAN", "MEGSZAKÍTÁSSAL")
)</f>
        <v>FOLYAMATOSAN</v>
      </c>
      <c r="O75" s="6" cm="1">
        <f t="array" ref="O75">SUM((tUralkodas[Uralkodás vége]-tUralkodas[Uralkodás kezdete]) * (tUralkodas[Uralkodóház]=L75))</f>
        <v>4</v>
      </c>
    </row>
    <row r="76" spans="1:16" ht="15.75" thickBot="1" x14ac:dyDescent="0.3">
      <c r="D76" s="11" t="s">
        <v>137</v>
      </c>
      <c r="E76" s="12"/>
      <c r="F76" s="15" cm="1">
        <f t="array" ref="F76">SUM(ISNUMBER(SEARCH("vagy",tUralkodas[Koronázás helye])) * ISNUMBER(SEARCH(D76,tUralkodas[Koronázás helye])))</f>
        <v>2</v>
      </c>
      <c r="L76" t="str">
        <v>Szapolyai-ház</v>
      </c>
      <c r="M76" s="5">
        <f>COUNTIF(tUralkodas[Uralkodóház],Uralkodás!L76)</f>
        <v>2</v>
      </c>
      <c r="N76" t="str" cm="1">
        <f t="array" ref="N76">_xlfn.LET(
  _xlpm.elso,
  _xlfn.XLOOKUP(L76,tUralkodas[Uralkodóház],_xlfn.SEQUENCE(ROWS(tUralkodas[Uralkodóház])),,0,1),
  _xlpm.utolso,
  _xlfn.XLOOKUP(L76,tUralkodas[Uralkodóház],_xlfn.SEQUENCE(ROWS(tUralkodas[Uralkodóház])),,0,-1),
  IF(AND(INDEX(tUralkodas[Uralkodóház], _xlfn.SEQUENCE(_xlpm.utolso-_xlpm.elso+1,,_xlpm.elso))=L76), "FOLYAMATOSAN", "MEGSZAKÍTÁSSAL")
)</f>
        <v>FOLYAMATOSAN</v>
      </c>
      <c r="O76" s="6" cm="1">
        <f t="array" ref="O76">SUM((tUralkodas[Uralkodás vége]-tUralkodas[Uralkodás kezdete]) * (tUralkodas[Uralkodóház]=L76))</f>
        <v>44</v>
      </c>
    </row>
    <row r="77" spans="1:16" ht="15.75" thickTop="1" x14ac:dyDescent="0.25">
      <c r="L77" t="str">
        <v>Wittelsbach-ház</v>
      </c>
      <c r="M77" s="5">
        <f>COUNTIF(tUralkodas[Uralkodóház],Uralkodás!L77)</f>
        <v>1</v>
      </c>
      <c r="N77" t="str" cm="1">
        <f t="array" ref="N77">_xlfn.LET(
  _xlpm.elso,
  _xlfn.XLOOKUP(L77,tUralkodas[Uralkodóház],_xlfn.SEQUENCE(ROWS(tUralkodas[Uralkodóház])),,0,1),
  _xlpm.utolso,
  _xlfn.XLOOKUP(L77,tUralkodas[Uralkodóház],_xlfn.SEQUENCE(ROWS(tUralkodas[Uralkodóház])),,0,-1),
  IF(AND(INDEX(tUralkodas[Uralkodóház], _xlfn.SEQUENCE(_xlpm.utolso-_xlpm.elso+1,,_xlpm.elso))=L77), "FOLYAMATOSAN", "MEGSZAKÍTÁSSAL")
)</f>
        <v>FOLYAMATOSAN</v>
      </c>
      <c r="O77" s="6" cm="1">
        <f t="array" ref="O77">SUM((tUralkodas[Uralkodás vége]-tUralkodas[Uralkodás kezdete]) * (tUralkodas[Uralkodóház]=L77))</f>
        <v>2</v>
      </c>
    </row>
    <row r="80" spans="1:16" x14ac:dyDescent="0.25">
      <c r="A80" t="s">
        <v>354</v>
      </c>
      <c r="B80" t="s">
        <v>356</v>
      </c>
      <c r="C80" t="s">
        <v>357</v>
      </c>
    </row>
    <row r="81" spans="1:3" x14ac:dyDescent="0.25">
      <c r="A81">
        <f>_xlfn.MAXIFS(tUralkodas[Uralkodás kezdete],tUralkodas[Kirány(nő)-e], TRUE,tUralkodas[Koronás-e], FALSE)</f>
        <v>1780</v>
      </c>
      <c r="B81" t="b">
        <f>TRUE</f>
        <v>1</v>
      </c>
      <c r="C81" t="b">
        <f>FALSE</f>
        <v>0</v>
      </c>
    </row>
    <row r="83" spans="1:3" x14ac:dyDescent="0.25">
      <c r="A83" t="s">
        <v>354</v>
      </c>
      <c r="B83" t="s">
        <v>355</v>
      </c>
    </row>
    <row r="84" spans="1:3" x14ac:dyDescent="0.25">
      <c r="A84" t="s">
        <v>385</v>
      </c>
      <c r="B84" t="s">
        <v>386</v>
      </c>
    </row>
  </sheetData>
  <mergeCells count="8">
    <mergeCell ref="D76:E76"/>
    <mergeCell ref="A68:E68"/>
    <mergeCell ref="A69:E69"/>
    <mergeCell ref="A70:E70"/>
    <mergeCell ref="A72:E72"/>
    <mergeCell ref="A73:E73"/>
    <mergeCell ref="D74:E74"/>
    <mergeCell ref="D75:E75"/>
  </mergeCells>
  <phoneticPr fontId="1" type="noConversion"/>
  <conditionalFormatting sqref="A2:C66">
    <cfRule type="expression" dxfId="0" priority="1">
      <formula>OR(NOT(OR($I3:$I$66=$I2)), $I3="")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89FC-7F6E-4C8B-94AF-D9E64E801EC5}">
  <dimension ref="A1:D63"/>
  <sheetViews>
    <sheetView workbookViewId="0">
      <pane ySplit="1" topLeftCell="A34" activePane="bottomLeft" state="frozen"/>
      <selection pane="bottomLeft" activeCell="D31" sqref="D31"/>
    </sheetView>
  </sheetViews>
  <sheetFormatPr defaultRowHeight="15" x14ac:dyDescent="0.25"/>
  <cols>
    <col min="1" max="1" width="7.7109375" bestFit="1" customWidth="1"/>
    <col min="2" max="2" width="12.85546875" bestFit="1" customWidth="1"/>
    <col min="3" max="3" width="7.28515625" bestFit="1" customWidth="1"/>
    <col min="4" max="4" width="24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D2" s="1"/>
    </row>
    <row r="3" spans="1:4" x14ac:dyDescent="0.25">
      <c r="A3" s="1" t="s">
        <v>6</v>
      </c>
      <c r="B3" s="1" t="s">
        <v>7</v>
      </c>
      <c r="D3" s="1"/>
    </row>
    <row r="4" spans="1:4" x14ac:dyDescent="0.25">
      <c r="A4" s="1" t="s">
        <v>8</v>
      </c>
      <c r="B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D5" s="1" t="s">
        <v>10</v>
      </c>
    </row>
    <row r="6" spans="1:4" x14ac:dyDescent="0.25">
      <c r="A6" s="1" t="s">
        <v>13</v>
      </c>
      <c r="B6" s="1" t="s">
        <v>14</v>
      </c>
      <c r="D6" s="1" t="s">
        <v>10</v>
      </c>
    </row>
    <row r="7" spans="1:4" x14ac:dyDescent="0.25">
      <c r="A7" s="1" t="s">
        <v>15</v>
      </c>
      <c r="B7" s="1" t="s">
        <v>16</v>
      </c>
      <c r="D7" s="1" t="s">
        <v>10</v>
      </c>
    </row>
    <row r="8" spans="1:4" x14ac:dyDescent="0.25">
      <c r="A8" s="1" t="s">
        <v>17</v>
      </c>
      <c r="B8" s="1" t="s">
        <v>18</v>
      </c>
      <c r="D8" s="1" t="s">
        <v>10</v>
      </c>
    </row>
    <row r="9" spans="1:4" x14ac:dyDescent="0.25">
      <c r="A9" s="1" t="s">
        <v>19</v>
      </c>
      <c r="B9" s="1" t="s">
        <v>20</v>
      </c>
      <c r="C9">
        <v>1</v>
      </c>
      <c r="D9" s="1" t="s">
        <v>10</v>
      </c>
    </row>
    <row r="10" spans="1:4" x14ac:dyDescent="0.25">
      <c r="A10" s="1" t="s">
        <v>21</v>
      </c>
      <c r="B10" s="1" t="s">
        <v>22</v>
      </c>
      <c r="D10" s="1" t="s">
        <v>10</v>
      </c>
    </row>
    <row r="11" spans="1:4" x14ac:dyDescent="0.25">
      <c r="A11" s="1" t="s">
        <v>23</v>
      </c>
      <c r="B11" s="1" t="s">
        <v>24</v>
      </c>
      <c r="D11" s="1" t="s">
        <v>10</v>
      </c>
    </row>
    <row r="12" spans="1:4" x14ac:dyDescent="0.25">
      <c r="A12" s="1" t="s">
        <v>25</v>
      </c>
      <c r="B12" s="1" t="s">
        <v>26</v>
      </c>
      <c r="C12">
        <v>1</v>
      </c>
      <c r="D12" s="1" t="s">
        <v>10</v>
      </c>
    </row>
    <row r="13" spans="1:4" x14ac:dyDescent="0.25">
      <c r="A13" s="1" t="s">
        <v>27</v>
      </c>
      <c r="B13" s="1" t="s">
        <v>28</v>
      </c>
      <c r="C13">
        <v>1</v>
      </c>
      <c r="D13" s="1" t="s">
        <v>10</v>
      </c>
    </row>
    <row r="14" spans="1:4" x14ac:dyDescent="0.25">
      <c r="A14" s="1" t="s">
        <v>29</v>
      </c>
      <c r="B14" s="1" t="s">
        <v>30</v>
      </c>
      <c r="D14" s="1" t="s">
        <v>10</v>
      </c>
    </row>
    <row r="15" spans="1:4" x14ac:dyDescent="0.25">
      <c r="A15" s="1" t="s">
        <v>31</v>
      </c>
      <c r="B15" s="1" t="s">
        <v>18</v>
      </c>
      <c r="C15">
        <v>1</v>
      </c>
      <c r="D15" s="1" t="s">
        <v>10</v>
      </c>
    </row>
    <row r="16" spans="1:4" x14ac:dyDescent="0.25">
      <c r="A16" s="1" t="s">
        <v>32</v>
      </c>
      <c r="B16" s="1" t="s">
        <v>33</v>
      </c>
      <c r="C16">
        <v>1</v>
      </c>
      <c r="D16" s="1" t="s">
        <v>10</v>
      </c>
    </row>
    <row r="17" spans="1:4" x14ac:dyDescent="0.25">
      <c r="A17" s="1" t="s">
        <v>34</v>
      </c>
      <c r="B17" s="1" t="s">
        <v>35</v>
      </c>
      <c r="D17" s="1" t="s">
        <v>10</v>
      </c>
    </row>
    <row r="18" spans="1:4" x14ac:dyDescent="0.25">
      <c r="A18" s="1" t="s">
        <v>36</v>
      </c>
      <c r="B18" s="1" t="s">
        <v>20</v>
      </c>
      <c r="C18">
        <v>2</v>
      </c>
      <c r="D18" s="1" t="s">
        <v>10</v>
      </c>
    </row>
    <row r="19" spans="1:4" x14ac:dyDescent="0.25">
      <c r="A19" s="1" t="s">
        <v>37</v>
      </c>
      <c r="B19" s="1" t="s">
        <v>28</v>
      </c>
      <c r="C19">
        <v>2</v>
      </c>
      <c r="D19" s="1" t="s">
        <v>10</v>
      </c>
    </row>
    <row r="20" spans="1:4" x14ac:dyDescent="0.25">
      <c r="A20" s="1" t="s">
        <v>38</v>
      </c>
      <c r="B20" s="1" t="s">
        <v>18</v>
      </c>
      <c r="C20">
        <v>2</v>
      </c>
      <c r="D20" s="1" t="s">
        <v>10</v>
      </c>
    </row>
    <row r="21" spans="1:4" x14ac:dyDescent="0.25">
      <c r="A21" s="1" t="s">
        <v>39</v>
      </c>
      <c r="B21" s="1" t="s">
        <v>20</v>
      </c>
      <c r="C21">
        <v>3</v>
      </c>
      <c r="D21" s="1" t="s">
        <v>10</v>
      </c>
    </row>
    <row r="22" spans="1:4" x14ac:dyDescent="0.25">
      <c r="A22" s="1" t="s">
        <v>40</v>
      </c>
      <c r="B22" s="1" t="s">
        <v>33</v>
      </c>
      <c r="C22">
        <v>2</v>
      </c>
      <c r="D22" s="1" t="s">
        <v>10</v>
      </c>
    </row>
    <row r="23" spans="1:4" x14ac:dyDescent="0.25">
      <c r="A23" s="1" t="s">
        <v>41</v>
      </c>
      <c r="B23" s="1" t="s">
        <v>20</v>
      </c>
      <c r="C23">
        <v>4</v>
      </c>
      <c r="D23" s="1" t="s">
        <v>10</v>
      </c>
    </row>
    <row r="24" spans="1:4" x14ac:dyDescent="0.25">
      <c r="A24" s="1" t="s">
        <v>42</v>
      </c>
      <c r="B24" s="1" t="s">
        <v>28</v>
      </c>
      <c r="C24">
        <v>3</v>
      </c>
      <c r="D24" s="1" t="s">
        <v>10</v>
      </c>
    </row>
    <row r="25" spans="1:4" x14ac:dyDescent="0.25">
      <c r="A25" s="1" t="s">
        <v>43</v>
      </c>
      <c r="B25" s="1" t="s">
        <v>44</v>
      </c>
      <c r="D25" s="1" t="s">
        <v>10</v>
      </c>
    </row>
    <row r="26" spans="1:4" x14ac:dyDescent="0.25">
      <c r="A26" s="1" t="s">
        <v>45</v>
      </c>
      <c r="B26" s="1" t="s">
        <v>33</v>
      </c>
      <c r="C26">
        <v>3</v>
      </c>
      <c r="D26" s="1" t="s">
        <v>10</v>
      </c>
    </row>
    <row r="27" spans="1:4" x14ac:dyDescent="0.25">
      <c r="A27" s="1" t="s">
        <v>46</v>
      </c>
      <c r="B27" s="1" t="s">
        <v>26</v>
      </c>
      <c r="C27">
        <v>2</v>
      </c>
      <c r="D27" s="1" t="s">
        <v>10</v>
      </c>
    </row>
    <row r="28" spans="1:4" x14ac:dyDescent="0.25">
      <c r="A28" s="1" t="s">
        <v>47</v>
      </c>
      <c r="B28" s="1" t="s">
        <v>28</v>
      </c>
      <c r="C28">
        <v>4</v>
      </c>
      <c r="D28" s="1" t="s">
        <v>10</v>
      </c>
    </row>
    <row r="29" spans="1:4" x14ac:dyDescent="0.25">
      <c r="A29" s="1" t="s">
        <v>48</v>
      </c>
      <c r="B29" s="1" t="s">
        <v>20</v>
      </c>
      <c r="C29">
        <v>5</v>
      </c>
      <c r="D29" s="1" t="s">
        <v>10</v>
      </c>
    </row>
    <row r="30" spans="1:4" x14ac:dyDescent="0.25">
      <c r="A30" s="1" t="s">
        <v>49</v>
      </c>
      <c r="B30" s="1" t="s">
        <v>33</v>
      </c>
      <c r="C30">
        <v>4</v>
      </c>
      <c r="D30" s="1" t="s">
        <v>10</v>
      </c>
    </row>
    <row r="31" spans="1:4" x14ac:dyDescent="0.25">
      <c r="A31" s="1" t="s">
        <v>50</v>
      </c>
      <c r="B31" s="1" t="s">
        <v>26</v>
      </c>
      <c r="C31">
        <v>3</v>
      </c>
      <c r="D31" s="1" t="s">
        <v>10</v>
      </c>
    </row>
    <row r="32" spans="1:4" x14ac:dyDescent="0.25">
      <c r="A32" s="1" t="s">
        <v>51</v>
      </c>
      <c r="B32" s="1" t="s">
        <v>52</v>
      </c>
      <c r="D32" s="1" t="s">
        <v>53</v>
      </c>
    </row>
    <row r="33" spans="1:4" x14ac:dyDescent="0.25">
      <c r="A33" s="1" t="s">
        <v>54</v>
      </c>
      <c r="B33" s="1" t="s">
        <v>55</v>
      </c>
      <c r="D33" s="1" t="s">
        <v>56</v>
      </c>
    </row>
    <row r="34" spans="1:4" x14ac:dyDescent="0.25">
      <c r="A34" s="1" t="s">
        <v>57</v>
      </c>
      <c r="B34" s="1" t="s">
        <v>58</v>
      </c>
      <c r="C34">
        <v>1</v>
      </c>
      <c r="D34" s="1" t="s">
        <v>59</v>
      </c>
    </row>
    <row r="35" spans="1:4" x14ac:dyDescent="0.25">
      <c r="A35" s="1" t="s">
        <v>60</v>
      </c>
      <c r="B35" s="1" t="s">
        <v>61</v>
      </c>
      <c r="C35">
        <v>1</v>
      </c>
      <c r="D35" s="1" t="s">
        <v>59</v>
      </c>
    </row>
    <row r="36" spans="1:4" x14ac:dyDescent="0.25">
      <c r="A36" s="1" t="s">
        <v>62</v>
      </c>
      <c r="B36" s="1" t="s">
        <v>63</v>
      </c>
      <c r="D36" s="1" t="s">
        <v>59</v>
      </c>
    </row>
    <row r="37" spans="1:4" x14ac:dyDescent="0.25">
      <c r="A37" s="1" t="s">
        <v>64</v>
      </c>
      <c r="B37" s="1" t="s">
        <v>58</v>
      </c>
      <c r="C37">
        <v>2</v>
      </c>
      <c r="D37" s="1" t="s">
        <v>59</v>
      </c>
    </row>
    <row r="38" spans="1:4" x14ac:dyDescent="0.25">
      <c r="A38" s="1" t="s">
        <v>65</v>
      </c>
      <c r="B38" s="1" t="s">
        <v>66</v>
      </c>
      <c r="D38" s="1" t="s">
        <v>67</v>
      </c>
    </row>
    <row r="39" spans="1:4" x14ac:dyDescent="0.25">
      <c r="A39" s="1" t="s">
        <v>68</v>
      </c>
      <c r="B39" s="1" t="s">
        <v>69</v>
      </c>
      <c r="D39" s="1" t="s">
        <v>70</v>
      </c>
    </row>
    <row r="40" spans="1:4" x14ac:dyDescent="0.25">
      <c r="A40" s="1" t="s">
        <v>71</v>
      </c>
      <c r="B40" s="1" t="s">
        <v>72</v>
      </c>
      <c r="C40">
        <v>1</v>
      </c>
      <c r="D40" s="1" t="s">
        <v>73</v>
      </c>
    </row>
    <row r="41" spans="1:4" x14ac:dyDescent="0.25">
      <c r="A41" s="1" t="s">
        <v>74</v>
      </c>
      <c r="B41" s="1" t="s">
        <v>33</v>
      </c>
      <c r="C41">
        <v>5</v>
      </c>
      <c r="D41" s="1" t="s">
        <v>70</v>
      </c>
    </row>
    <row r="42" spans="1:4" x14ac:dyDescent="0.25">
      <c r="A42" s="1" t="s">
        <v>75</v>
      </c>
      <c r="B42" s="1" t="s">
        <v>76</v>
      </c>
      <c r="C42">
        <v>1</v>
      </c>
      <c r="D42" s="1" t="s">
        <v>77</v>
      </c>
    </row>
    <row r="43" spans="1:4" x14ac:dyDescent="0.25">
      <c r="A43" s="1" t="s">
        <v>78</v>
      </c>
      <c r="B43" s="1" t="s">
        <v>72</v>
      </c>
      <c r="C43">
        <v>2</v>
      </c>
      <c r="D43" s="1" t="s">
        <v>73</v>
      </c>
    </row>
    <row r="44" spans="1:4" x14ac:dyDescent="0.25">
      <c r="A44" s="1" t="s">
        <v>79</v>
      </c>
      <c r="B44" s="1" t="s">
        <v>61</v>
      </c>
      <c r="C44">
        <v>2</v>
      </c>
      <c r="D44" s="1" t="s">
        <v>73</v>
      </c>
    </row>
    <row r="45" spans="1:4" x14ac:dyDescent="0.25">
      <c r="A45" s="1" t="s">
        <v>80</v>
      </c>
      <c r="B45" s="1" t="s">
        <v>81</v>
      </c>
      <c r="C45">
        <v>1</v>
      </c>
      <c r="D45" s="1" t="s">
        <v>82</v>
      </c>
    </row>
    <row r="46" spans="1:4" x14ac:dyDescent="0.25">
      <c r="A46" s="1" t="s">
        <v>83</v>
      </c>
      <c r="B46" s="1" t="s">
        <v>81</v>
      </c>
      <c r="C46">
        <v>2</v>
      </c>
      <c r="D46" s="1" t="s">
        <v>82</v>
      </c>
    </row>
    <row r="47" spans="1:4" x14ac:dyDescent="0.25">
      <c r="A47" s="1" t="s">
        <v>84</v>
      </c>
      <c r="B47" s="1" t="s">
        <v>85</v>
      </c>
      <c r="C47">
        <v>1</v>
      </c>
      <c r="D47" s="1" t="s">
        <v>70</v>
      </c>
    </row>
    <row r="48" spans="1:4" x14ac:dyDescent="0.25">
      <c r="A48" s="1" t="s">
        <v>86</v>
      </c>
      <c r="B48" s="1" t="s">
        <v>87</v>
      </c>
      <c r="D48" s="1" t="s">
        <v>70</v>
      </c>
    </row>
    <row r="49" spans="1:4" x14ac:dyDescent="0.25">
      <c r="A49" s="1" t="s">
        <v>88</v>
      </c>
      <c r="B49" s="1" t="s">
        <v>89</v>
      </c>
      <c r="D49" s="1" t="s">
        <v>70</v>
      </c>
    </row>
    <row r="50" spans="1:4" x14ac:dyDescent="0.25">
      <c r="A50" s="1" t="s">
        <v>90</v>
      </c>
      <c r="B50" s="1" t="s">
        <v>76</v>
      </c>
      <c r="C50">
        <v>2</v>
      </c>
      <c r="D50" s="1" t="s">
        <v>70</v>
      </c>
    </row>
    <row r="51" spans="1:4" x14ac:dyDescent="0.25">
      <c r="A51" s="1" t="s">
        <v>91</v>
      </c>
      <c r="B51" s="1" t="s">
        <v>85</v>
      </c>
      <c r="C51">
        <v>2</v>
      </c>
      <c r="D51" s="1" t="s">
        <v>70</v>
      </c>
    </row>
    <row r="52" spans="1:4" x14ac:dyDescent="0.25">
      <c r="A52" s="1" t="s">
        <v>92</v>
      </c>
      <c r="B52" s="1" t="s">
        <v>85</v>
      </c>
      <c r="C52">
        <v>3</v>
      </c>
      <c r="D52" s="1" t="s">
        <v>70</v>
      </c>
    </row>
    <row r="53" spans="1:4" x14ac:dyDescent="0.25">
      <c r="A53" s="1" t="s">
        <v>93</v>
      </c>
      <c r="B53" s="1" t="s">
        <v>85</v>
      </c>
      <c r="C53">
        <v>4</v>
      </c>
      <c r="D53" s="1" t="s">
        <v>70</v>
      </c>
    </row>
    <row r="54" spans="1:4" x14ac:dyDescent="0.25">
      <c r="A54" s="1" t="s">
        <v>94</v>
      </c>
      <c r="B54" s="1" t="s">
        <v>95</v>
      </c>
      <c r="C54">
        <v>1</v>
      </c>
      <c r="D54" s="1" t="s">
        <v>70</v>
      </c>
    </row>
    <row r="55" spans="1:4" x14ac:dyDescent="0.25">
      <c r="A55" s="1" t="s">
        <v>96</v>
      </c>
      <c r="B55" s="1" t="s">
        <v>97</v>
      </c>
      <c r="C55">
        <v>1</v>
      </c>
      <c r="D55" s="1" t="s">
        <v>70</v>
      </c>
    </row>
    <row r="56" spans="1:4" x14ac:dyDescent="0.25">
      <c r="A56" s="1" t="s">
        <v>98</v>
      </c>
      <c r="B56" s="1" t="s">
        <v>58</v>
      </c>
      <c r="C56">
        <v>3</v>
      </c>
      <c r="D56" s="1" t="s">
        <v>70</v>
      </c>
    </row>
    <row r="57" spans="1:4" x14ac:dyDescent="0.25">
      <c r="A57" s="1" t="s">
        <v>99</v>
      </c>
      <c r="B57" s="1" t="s">
        <v>100</v>
      </c>
      <c r="D57" s="1" t="s">
        <v>70</v>
      </c>
    </row>
    <row r="58" spans="1:4" x14ac:dyDescent="0.25">
      <c r="A58" s="1" t="s">
        <v>101</v>
      </c>
      <c r="B58" s="1" t="s">
        <v>97</v>
      </c>
      <c r="C58">
        <v>2</v>
      </c>
      <c r="D58" s="1" t="s">
        <v>102</v>
      </c>
    </row>
    <row r="59" spans="1:4" x14ac:dyDescent="0.25">
      <c r="A59" s="1" t="s">
        <v>103</v>
      </c>
      <c r="B59" s="1" t="s">
        <v>95</v>
      </c>
      <c r="C59">
        <v>2</v>
      </c>
      <c r="D59" s="1" t="s">
        <v>102</v>
      </c>
    </row>
    <row r="60" spans="1:4" x14ac:dyDescent="0.25">
      <c r="A60" s="1" t="s">
        <v>104</v>
      </c>
      <c r="B60" s="1" t="s">
        <v>105</v>
      </c>
      <c r="D60" s="1" t="s">
        <v>102</v>
      </c>
    </row>
    <row r="61" spans="1:4" x14ac:dyDescent="0.25">
      <c r="A61" s="1" t="s">
        <v>106</v>
      </c>
      <c r="B61" s="1" t="s">
        <v>85</v>
      </c>
      <c r="C61">
        <v>5</v>
      </c>
      <c r="D61" s="1" t="s">
        <v>102</v>
      </c>
    </row>
    <row r="62" spans="1:4" x14ac:dyDescent="0.25">
      <c r="A62" s="1" t="s">
        <v>107</v>
      </c>
      <c r="B62" s="1" t="s">
        <v>108</v>
      </c>
      <c r="D62" s="1" t="s">
        <v>102</v>
      </c>
    </row>
    <row r="63" spans="1:4" x14ac:dyDescent="0.25">
      <c r="A63" s="1" t="s">
        <v>109</v>
      </c>
      <c r="B63" s="1" t="s">
        <v>58</v>
      </c>
      <c r="C63">
        <v>4</v>
      </c>
      <c r="D63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878D-A8CF-42FE-BCC2-4AF601936FD7}">
  <dimension ref="A1:D11"/>
  <sheetViews>
    <sheetView zoomScale="110" zoomScaleNormal="11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bestFit="1" customWidth="1"/>
    <col min="2" max="2" width="16.85546875" bestFit="1" customWidth="1"/>
    <col min="3" max="3" width="24.28515625" bestFit="1" customWidth="1"/>
    <col min="4" max="4" width="24.140625" bestFit="1" customWidth="1"/>
  </cols>
  <sheetData>
    <row r="1" spans="1:4" x14ac:dyDescent="0.25">
      <c r="A1" s="2" t="s">
        <v>111</v>
      </c>
      <c r="B1" s="2" t="s">
        <v>362</v>
      </c>
      <c r="C1" s="2" t="s">
        <v>363</v>
      </c>
      <c r="D1" s="2" t="s">
        <v>364</v>
      </c>
    </row>
    <row r="2" spans="1:4" x14ac:dyDescent="0.25">
      <c r="A2" s="1" t="s">
        <v>114</v>
      </c>
      <c r="B2" s="1" t="s">
        <v>365</v>
      </c>
      <c r="C2" s="1" t="s">
        <v>366</v>
      </c>
      <c r="D2" s="1"/>
    </row>
    <row r="3" spans="1:4" x14ac:dyDescent="0.25">
      <c r="A3" s="1" t="s">
        <v>119</v>
      </c>
      <c r="B3" s="1" t="s">
        <v>367</v>
      </c>
      <c r="C3" s="1" t="s">
        <v>368</v>
      </c>
      <c r="D3" s="1" t="s">
        <v>10</v>
      </c>
    </row>
    <row r="4" spans="1:4" x14ac:dyDescent="0.25">
      <c r="A4" s="1" t="s">
        <v>135</v>
      </c>
      <c r="B4" s="1" t="s">
        <v>369</v>
      </c>
      <c r="C4" s="1" t="s">
        <v>370</v>
      </c>
      <c r="D4" s="1" t="s">
        <v>10</v>
      </c>
    </row>
    <row r="5" spans="1:4" x14ac:dyDescent="0.25">
      <c r="A5" s="1" t="s">
        <v>226</v>
      </c>
      <c r="B5" s="1" t="s">
        <v>369</v>
      </c>
      <c r="C5" s="1" t="s">
        <v>370</v>
      </c>
      <c r="D5" s="1" t="s">
        <v>53</v>
      </c>
    </row>
    <row r="6" spans="1:4" x14ac:dyDescent="0.25">
      <c r="A6" s="1" t="s">
        <v>230</v>
      </c>
      <c r="B6" s="1" t="s">
        <v>369</v>
      </c>
      <c r="C6" s="1" t="s">
        <v>370</v>
      </c>
      <c r="D6" s="1" t="s">
        <v>56</v>
      </c>
    </row>
    <row r="7" spans="1:4" x14ac:dyDescent="0.25">
      <c r="A7" s="1" t="s">
        <v>236</v>
      </c>
      <c r="B7" s="1" t="s">
        <v>369</v>
      </c>
      <c r="C7" s="1" t="s">
        <v>370</v>
      </c>
      <c r="D7" s="1" t="s">
        <v>59</v>
      </c>
    </row>
    <row r="8" spans="1:4" x14ac:dyDescent="0.25">
      <c r="A8" s="1" t="s">
        <v>253</v>
      </c>
      <c r="B8" s="1" t="s">
        <v>369</v>
      </c>
      <c r="C8" s="1" t="s">
        <v>370</v>
      </c>
      <c r="D8" s="1" t="s">
        <v>371</v>
      </c>
    </row>
    <row r="9" spans="1:4" x14ac:dyDescent="0.25">
      <c r="A9" s="1" t="s">
        <v>281</v>
      </c>
      <c r="B9" s="1" t="s">
        <v>369</v>
      </c>
      <c r="C9" s="1" t="s">
        <v>372</v>
      </c>
      <c r="D9" s="1" t="s">
        <v>82</v>
      </c>
    </row>
    <row r="10" spans="1:4" x14ac:dyDescent="0.25">
      <c r="A10" s="1" t="s">
        <v>289</v>
      </c>
      <c r="B10" s="1" t="s">
        <v>369</v>
      </c>
      <c r="C10" s="1" t="s">
        <v>373</v>
      </c>
      <c r="D10" s="1" t="s">
        <v>70</v>
      </c>
    </row>
    <row r="11" spans="1:4" x14ac:dyDescent="0.25">
      <c r="A11" s="1" t="s">
        <v>332</v>
      </c>
      <c r="B11" s="1" t="s">
        <v>369</v>
      </c>
      <c r="C11" s="1" t="s">
        <v>370</v>
      </c>
      <c r="D11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E17E9-FD05-4167-9E5C-B315C9862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Uralkodás</vt:lpstr>
      <vt:lpstr>Ember</vt:lpstr>
      <vt:lpstr>Szakasz</vt:lpstr>
      <vt:lpstr>Uralkodók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2025-01-16T19:01:47Z</dcterms:created>
  <dcterms:modified xsi:type="dcterms:W3CDTF">2025-01-16T20:13:20Z</dcterms:modified>
</cp:coreProperties>
</file>