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4.1\"/>
    </mc:Choice>
  </mc:AlternateContent>
  <xr:revisionPtr revIDLastSave="0" documentId="13_ncr:1_{AC49C8B2-535D-4A9E-88A5-7ACCDE420975}" xr6:coauthVersionLast="47" xr6:coauthVersionMax="47" xr10:uidLastSave="{00000000-0000-0000-0000-000000000000}"/>
  <bookViews>
    <workbookView xWindow="-120" yWindow="-120" windowWidth="29040" windowHeight="15720" activeTab="3" xr2:uid="{80A166BB-E076-472D-9DFF-07473368AE35}"/>
  </bookViews>
  <sheets>
    <sheet name="Mérkőzések" sheetId="2" r:id="rId1"/>
    <sheet name="Eredmények" sheetId="1" r:id="rId2"/>
    <sheet name="Gólok száma" sheetId="4" r:id="rId3"/>
    <sheet name="Áttekinté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5" l="1"/>
  <c r="D21" i="5"/>
  <c r="D20" i="5"/>
  <c r="C2" i="5" a="1"/>
  <c r="C2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C5" i="5" a="1"/>
  <c r="C5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C9" i="5" a="1"/>
  <c r="C9" i="5" s="1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C10" i="5" a="1"/>
  <c r="C10" i="5" s="1"/>
  <c r="D10" i="5" a="1"/>
  <c r="D10" i="5" s="1"/>
  <c r="E10" i="5" a="1"/>
  <c r="E10" i="5" s="1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 s="1"/>
  <c r="L10" i="5" a="1"/>
  <c r="L10" i="5" s="1"/>
  <c r="M10" i="5" a="1"/>
  <c r="M10" i="5" s="1"/>
  <c r="N10" i="5" a="1"/>
  <c r="N10" i="5" s="1"/>
  <c r="O10" i="5" a="1"/>
  <c r="O10" i="5" s="1"/>
  <c r="C11" i="5" a="1"/>
  <c r="C11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 s="1"/>
  <c r="M11" i="5" a="1"/>
  <c r="M11" i="5" s="1"/>
  <c r="N11" i="5" a="1"/>
  <c r="N11" i="5" s="1"/>
  <c r="O11" i="5" a="1"/>
  <c r="O11" i="5" s="1"/>
  <c r="C12" i="5" a="1"/>
  <c r="C12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 s="1"/>
  <c r="C13" i="5" a="1"/>
  <c r="C13" i="5" s="1"/>
  <c r="D13" i="5" a="1"/>
  <c r="D13" i="5" s="1"/>
  <c r="E13" i="5" a="1"/>
  <c r="E13" i="5" s="1"/>
  <c r="F13" i="5" a="1"/>
  <c r="F13" i="5" s="1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2" i="5" a="1"/>
  <c r="B2" i="5" s="1"/>
  <c r="C1" i="5" a="1"/>
  <c r="C1" i="5" s="1"/>
  <c r="D1" i="5" a="1"/>
  <c r="D1" i="5" s="1"/>
  <c r="E1" i="5" a="1"/>
  <c r="E1" i="5" s="1"/>
  <c r="F1" i="5" a="1"/>
  <c r="F1" i="5" s="1"/>
  <c r="G1" i="5" a="1"/>
  <c r="G1" i="5" s="1"/>
  <c r="H1" i="5" a="1"/>
  <c r="H1" i="5" s="1"/>
  <c r="I1" i="5" a="1"/>
  <c r="I1" i="5" s="1"/>
  <c r="J1" i="5" a="1"/>
  <c r="J1" i="5" s="1"/>
  <c r="K1" i="5" a="1"/>
  <c r="K1" i="5" s="1"/>
  <c r="L1" i="5" a="1"/>
  <c r="L1" i="5" s="1"/>
  <c r="M1" i="5" a="1"/>
  <c r="M1" i="5" s="1"/>
  <c r="N1" i="5" a="1"/>
  <c r="N1" i="5" s="1"/>
  <c r="O1" i="5" a="1"/>
  <c r="O1" i="5" s="1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2" i="5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3" i="1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<sst xmlns="http://schemas.openxmlformats.org/spreadsheetml/2006/main" count="592" uniqueCount="72">
  <si>
    <t>Forduló</t>
  </si>
  <si>
    <t>Dátum</t>
  </si>
  <si>
    <t>Hazai cs</t>
  </si>
  <si>
    <t>Vendég cs</t>
  </si>
  <si>
    <t>H-gól</t>
  </si>
  <si>
    <t>V-gól</t>
  </si>
  <si>
    <t>H1-gól</t>
  </si>
  <si>
    <t>V1-gól</t>
  </si>
  <si>
    <t>H2-gól</t>
  </si>
  <si>
    <t>V2-gól</t>
  </si>
  <si>
    <t>1. FORDULÓ</t>
  </si>
  <si>
    <t>Vasas N</t>
  </si>
  <si>
    <t>NEKA N</t>
  </si>
  <si>
    <t>Kisvárda N</t>
  </si>
  <si>
    <t>MTK Budapest N</t>
  </si>
  <si>
    <t>Kozármisleny N</t>
  </si>
  <si>
    <t>Vác N</t>
  </si>
  <si>
    <t>Ferencvárosi TC N</t>
  </si>
  <si>
    <t>Dunaújváros N</t>
  </si>
  <si>
    <t>Budaörs N</t>
  </si>
  <si>
    <t>Mosonmagyaróvár N</t>
  </si>
  <si>
    <t>Alba Fehérvár N</t>
  </si>
  <si>
    <t>DVSC SCHAEFFLER N</t>
  </si>
  <si>
    <t>Győri ETO N</t>
  </si>
  <si>
    <t>Békéscsaba N</t>
  </si>
  <si>
    <t>2. FORDULÓ</t>
  </si>
  <si>
    <t>3. FORDULÓ</t>
  </si>
  <si>
    <t>4. FORDULÓ</t>
  </si>
  <si>
    <t>5. FORDULÓ</t>
  </si>
  <si>
    <t>6. FORDULÓ</t>
  </si>
  <si>
    <t>7. FORDULÓ</t>
  </si>
  <si>
    <t>8. FORDULÓ</t>
  </si>
  <si>
    <t>9. FORDULÓ</t>
  </si>
  <si>
    <t>10. FORDULÓ</t>
  </si>
  <si>
    <t>11. FORDULÓ</t>
  </si>
  <si>
    <t>12. FORDULÓ</t>
  </si>
  <si>
    <t>13. FORDULÓ</t>
  </si>
  <si>
    <t>14. FORDULÓ</t>
  </si>
  <si>
    <t>15. FORDULÓ</t>
  </si>
  <si>
    <t>16. FORDULÓ</t>
  </si>
  <si>
    <t>17. FORDULÓ</t>
  </si>
  <si>
    <t>18. FORDULÓ</t>
  </si>
  <si>
    <t>19. FORDULÓ</t>
  </si>
  <si>
    <t>20. FORDULÓ</t>
  </si>
  <si>
    <t>21. FORDULÓ</t>
  </si>
  <si>
    <t>22. FORDULÓ</t>
  </si>
  <si>
    <t>23. FORDULÓ</t>
  </si>
  <si>
    <t>24. FORDULÓ</t>
  </si>
  <si>
    <t>25. FORDULÓ</t>
  </si>
  <si>
    <t>26. FORDULÓ</t>
  </si>
  <si>
    <t>Csapat</t>
  </si>
  <si>
    <t>Játszott</t>
  </si>
  <si>
    <t>Nyert</t>
  </si>
  <si>
    <t>Vesztett</t>
  </si>
  <si>
    <t>Döntetlen</t>
  </si>
  <si>
    <t>Meccsek száma</t>
  </si>
  <si>
    <t>Gólok száma</t>
  </si>
  <si>
    <t>Lőtt</t>
  </si>
  <si>
    <t>Kapott</t>
  </si>
  <si>
    <t>Mérleg</t>
  </si>
  <si>
    <t>Pont</t>
  </si>
  <si>
    <t>Helyezés</t>
  </si>
  <si>
    <t>NB I - Női Kézilabda</t>
  </si>
  <si>
    <t>Ellenőrzés</t>
  </si>
  <si>
    <t>Mérkőzések várható száma</t>
  </si>
  <si>
    <t>Beosztott mérkőzések száma:</t>
  </si>
  <si>
    <t>Naptárban látható mérkőzések száma:</t>
  </si>
  <si>
    <t>Dátum:</t>
  </si>
  <si>
    <t>Rögzített eredmények száma:</t>
  </si>
  <si>
    <t>Lejátszott mérkőzések száma:</t>
  </si>
  <si>
    <t>Következő mérkőzés napja</t>
  </si>
  <si>
    <t>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</si>
</sst>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ál" xfId="0" builtinId="0"/>
  </cellStyles>
  <dxfs count="9">
    <dxf/>
    <dxf/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numFmt numFmtId="165" formatCode="&quot;Hazai&quot;"/>
    </dxf>
    <dxf>
      <numFmt numFmtId="168" formatCode="&quot;Hazai&quot;;&quot;Vendég&quot;"/>
    </dxf>
    <dxf>
      <numFmt numFmtId="167" formatCode="&quot;Döntetlen&quot;"/>
    </dxf>
  </dxfs>
  <tableStyles count="0" defaultTableStyle="TableStyleMedium2" defaultPivotStyle="PivotStyleLight16"/>
  <colors>
    <mruColors>
      <color rgb="FF205020"/>
      <color rgb="FFE8EEC4"/>
      <color rgb="FFFFFF00"/>
      <color rgb="FFAA5A26"/>
      <color rgb="FFC7D5ED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Lőtt és</c:v>
          </c:tx>
          <c:spPr>
            <a:solidFill>
              <a:srgbClr val="FFFF00"/>
            </a:solidFill>
            <a:ln w="31750" cmpd="dbl">
              <a:gradFill flip="none" rotWithShape="1">
                <a:gsLst>
                  <a:gs pos="0">
                    <a:srgbClr val="AA5A26">
                      <a:lumMod val="96000"/>
                    </a:srgbClr>
                  </a:gs>
                  <a:gs pos="100000">
                    <a:srgbClr val="AA5A26">
                      <a:alpha val="0"/>
                    </a:srgbClr>
                  </a:gs>
                </a:gsLst>
                <a:lin ang="5400000" scaled="0"/>
                <a:tileRect/>
              </a:gradFill>
            </a:ln>
            <a:effectLst/>
          </c:spPr>
          <c:invertIfNegative val="0"/>
          <c:cat>
            <c:strRef>
              <c:f>Eredmények!$A$3:$A$16</c:f>
              <c:strCache>
                <c:ptCount val="14"/>
                <c:pt idx="0">
                  <c:v>Alba Fehérvár N</c:v>
                </c:pt>
                <c:pt idx="1">
                  <c:v>Békéscsaba N</c:v>
                </c:pt>
                <c:pt idx="2">
                  <c:v>Budaörs N</c:v>
                </c:pt>
                <c:pt idx="3">
                  <c:v>Dunaújváros N</c:v>
                </c:pt>
                <c:pt idx="4">
                  <c:v>DVSC SCHAEFFLER N</c:v>
                </c:pt>
                <c:pt idx="5">
                  <c:v>Ferencvárosi TC N</c:v>
                </c:pt>
                <c:pt idx="6">
                  <c:v>Győri ETO N</c:v>
                </c:pt>
                <c:pt idx="7">
                  <c:v>Kisvárda N</c:v>
                </c:pt>
                <c:pt idx="8">
                  <c:v>Kozármisleny N</c:v>
                </c:pt>
                <c:pt idx="9">
                  <c:v>Mosonmagyaróvár N</c:v>
                </c:pt>
                <c:pt idx="10">
                  <c:v>MTK Budapest N</c:v>
                </c:pt>
                <c:pt idx="11">
                  <c:v>NEKA N</c:v>
                </c:pt>
                <c:pt idx="12">
                  <c:v>Vác N</c:v>
                </c:pt>
                <c:pt idx="13">
                  <c:v>Vasas N</c:v>
                </c:pt>
              </c:strCache>
            </c:strRef>
          </c:cat>
          <c:val>
            <c:numRef>
              <c:f>Eredmények!$F$3:$F$16</c:f>
              <c:numCache>
                <c:formatCode>General</c:formatCode>
                <c:ptCount val="14"/>
                <c:pt idx="0">
                  <c:v>197</c:v>
                </c:pt>
                <c:pt idx="1">
                  <c:v>185</c:v>
                </c:pt>
                <c:pt idx="2">
                  <c:v>194</c:v>
                </c:pt>
                <c:pt idx="3">
                  <c:v>181</c:v>
                </c:pt>
                <c:pt idx="4">
                  <c:v>214</c:v>
                </c:pt>
                <c:pt idx="5">
                  <c:v>274</c:v>
                </c:pt>
                <c:pt idx="6">
                  <c:v>287</c:v>
                </c:pt>
                <c:pt idx="7">
                  <c:v>178</c:v>
                </c:pt>
                <c:pt idx="8">
                  <c:v>183</c:v>
                </c:pt>
                <c:pt idx="9">
                  <c:v>303</c:v>
                </c:pt>
                <c:pt idx="10">
                  <c:v>184</c:v>
                </c:pt>
                <c:pt idx="11">
                  <c:v>165</c:v>
                </c:pt>
                <c:pt idx="12">
                  <c:v>200</c:v>
                </c:pt>
                <c:pt idx="13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F-49CA-850C-7AB25A11C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overlap val="-28"/>
        <c:axId val="1790568127"/>
        <c:axId val="1790566687"/>
      </c:barChart>
      <c:barChart>
        <c:barDir val="col"/>
        <c:grouping val="clustered"/>
        <c:varyColors val="0"/>
        <c:ser>
          <c:idx val="1"/>
          <c:order val="1"/>
          <c:tx>
            <c:v>Kapott gólok száma</c:v>
          </c:tx>
          <c:spPr>
            <a:gradFill>
              <a:gsLst>
                <a:gs pos="100000">
                  <a:srgbClr val="205020"/>
                </a:gs>
                <a:gs pos="0">
                  <a:srgbClr val="205020">
                    <a:alpha val="0"/>
                  </a:srgbClr>
                </a:gs>
              </a:gsLst>
              <a:lin ang="5400000" scaled="0"/>
            </a:gradFill>
            <a:ln w="19050">
              <a:solidFill>
                <a:srgbClr val="205020"/>
              </a:solidFill>
              <a:prstDash val="sysDash"/>
            </a:ln>
            <a:effectLst/>
          </c:spPr>
          <c:invertIfNegative val="0"/>
          <c:cat>
            <c:strRef>
              <c:f>Eredmények!$A$3:$A$16</c:f>
              <c:strCache>
                <c:ptCount val="14"/>
                <c:pt idx="0">
                  <c:v>Alba Fehérvár N</c:v>
                </c:pt>
                <c:pt idx="1">
                  <c:v>Békéscsaba N</c:v>
                </c:pt>
                <c:pt idx="2">
                  <c:v>Budaörs N</c:v>
                </c:pt>
                <c:pt idx="3">
                  <c:v>Dunaújváros N</c:v>
                </c:pt>
                <c:pt idx="4">
                  <c:v>DVSC SCHAEFFLER N</c:v>
                </c:pt>
                <c:pt idx="5">
                  <c:v>Ferencvárosi TC N</c:v>
                </c:pt>
                <c:pt idx="6">
                  <c:v>Győri ETO N</c:v>
                </c:pt>
                <c:pt idx="7">
                  <c:v>Kisvárda N</c:v>
                </c:pt>
                <c:pt idx="8">
                  <c:v>Kozármisleny N</c:v>
                </c:pt>
                <c:pt idx="9">
                  <c:v>Mosonmagyaróvár N</c:v>
                </c:pt>
                <c:pt idx="10">
                  <c:v>MTK Budapest N</c:v>
                </c:pt>
                <c:pt idx="11">
                  <c:v>NEKA N</c:v>
                </c:pt>
                <c:pt idx="12">
                  <c:v>Vác N</c:v>
                </c:pt>
                <c:pt idx="13">
                  <c:v>Vasas N</c:v>
                </c:pt>
              </c:strCache>
            </c:strRef>
          </c:cat>
          <c:val>
            <c:numRef>
              <c:f>Eredmények!$G$3:$G$16</c:f>
              <c:numCache>
                <c:formatCode>General</c:formatCode>
                <c:ptCount val="14"/>
                <c:pt idx="0">
                  <c:v>214</c:v>
                </c:pt>
                <c:pt idx="1">
                  <c:v>213</c:v>
                </c:pt>
                <c:pt idx="2">
                  <c:v>213</c:v>
                </c:pt>
                <c:pt idx="3">
                  <c:v>226</c:v>
                </c:pt>
                <c:pt idx="4">
                  <c:v>172</c:v>
                </c:pt>
                <c:pt idx="5">
                  <c:v>166</c:v>
                </c:pt>
                <c:pt idx="6">
                  <c:v>180</c:v>
                </c:pt>
                <c:pt idx="7">
                  <c:v>191</c:v>
                </c:pt>
                <c:pt idx="8">
                  <c:v>264</c:v>
                </c:pt>
                <c:pt idx="9">
                  <c:v>232</c:v>
                </c:pt>
                <c:pt idx="10">
                  <c:v>234</c:v>
                </c:pt>
                <c:pt idx="11">
                  <c:v>180</c:v>
                </c:pt>
                <c:pt idx="12">
                  <c:v>227</c:v>
                </c:pt>
                <c:pt idx="13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F-49CA-850C-7AB25A11C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1"/>
        <c:overlap val="-28"/>
        <c:axId val="150567023"/>
        <c:axId val="150568463"/>
      </c:barChart>
      <c:catAx>
        <c:axId val="179056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90566687"/>
        <c:crossesAt val="0"/>
        <c:auto val="1"/>
        <c:lblAlgn val="ctr"/>
        <c:lblOffset val="100"/>
        <c:noMultiLvlLbl val="0"/>
      </c:catAx>
      <c:valAx>
        <c:axId val="1790566687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in"/>
        <c:tickLblPos val="nextTo"/>
        <c:spPr>
          <a:noFill/>
          <a:ln w="19050">
            <a:solidFill>
              <a:srgbClr val="20502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205020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90568127"/>
        <c:crosses val="autoZero"/>
        <c:crossBetween val="between"/>
        <c:minorUnit val="50"/>
      </c:valAx>
      <c:valAx>
        <c:axId val="150568463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50567023"/>
        <c:crosses val="max"/>
        <c:crossBetween val="between"/>
      </c:valAx>
      <c:catAx>
        <c:axId val="150567023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5056846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rgbClr val="205020"/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80000">
          <a:srgbClr val="AA5A26"/>
        </a:gs>
        <a:gs pos="73000">
          <a:srgbClr val="E8EEC4"/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23126D-B778-4C71-AD7F-AFBF10136B0D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6E594CC-CC42-C37D-CB75-7E5350A4B5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19F5-0EE4-4A2B-8EE4-1420BCA6DA57}">
  <dimension ref="A1:K183"/>
  <sheetViews>
    <sheetView topLeftCell="A1048540" workbookViewId="0">
      <selection activeCell="D115" sqref="D115"/>
    </sheetView>
  </sheetViews>
  <sheetFormatPr defaultRowHeight="15" x14ac:dyDescent="0.25"/>
  <cols>
    <col min="2" max="2" width="15.28515625" bestFit="1" customWidth="1"/>
    <col min="3" max="4" width="19.42578125" bestFit="1" customWidth="1"/>
    <col min="11" max="11" width="12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t="s">
        <v>10</v>
      </c>
      <c r="B2" s="1">
        <v>45171.791666666664</v>
      </c>
      <c r="C2" t="s">
        <v>11</v>
      </c>
      <c r="D2" t="s">
        <v>12</v>
      </c>
      <c r="E2">
        <v>27</v>
      </c>
      <c r="F2">
        <v>23</v>
      </c>
      <c r="G2">
        <v>15</v>
      </c>
      <c r="H2">
        <v>10</v>
      </c>
      <c r="I2">
        <v>12</v>
      </c>
      <c r="J2">
        <v>13</v>
      </c>
      <c r="K2">
        <f>IF(OR(E2="", F2=""), "-",IF(E2&gt;F2, 1, IF(E2&lt;F2, -1, 0)))</f>
        <v>1</v>
      </c>
    </row>
    <row r="3" spans="1:11" x14ac:dyDescent="0.25">
      <c r="A3" t="s">
        <v>10</v>
      </c>
      <c r="B3" s="1">
        <v>45171.75</v>
      </c>
      <c r="C3" t="s">
        <v>13</v>
      </c>
      <c r="D3" t="s">
        <v>14</v>
      </c>
      <c r="E3">
        <v>28</v>
      </c>
      <c r="F3">
        <v>25</v>
      </c>
      <c r="G3">
        <v>14</v>
      </c>
      <c r="H3">
        <v>15</v>
      </c>
      <c r="I3">
        <v>14</v>
      </c>
      <c r="J3">
        <v>10</v>
      </c>
      <c r="K3">
        <f t="shared" ref="K3:K66" si="0">IF(OR(E3="", F3=""), "-",IF(E3&gt;F3, 1, IF(E3&lt;F3, -1, 0)))</f>
        <v>1</v>
      </c>
    </row>
    <row r="4" spans="1:11" x14ac:dyDescent="0.25">
      <c r="A4" t="s">
        <v>10</v>
      </c>
      <c r="B4" s="1">
        <v>45171.75</v>
      </c>
      <c r="C4" t="s">
        <v>15</v>
      </c>
      <c r="D4" t="s">
        <v>16</v>
      </c>
      <c r="E4">
        <v>23</v>
      </c>
      <c r="F4">
        <v>26</v>
      </c>
      <c r="G4">
        <v>14</v>
      </c>
      <c r="H4">
        <v>14</v>
      </c>
      <c r="I4">
        <v>9</v>
      </c>
      <c r="J4">
        <v>12</v>
      </c>
      <c r="K4">
        <f t="shared" si="0"/>
        <v>-1</v>
      </c>
    </row>
    <row r="5" spans="1:11" x14ac:dyDescent="0.25">
      <c r="A5" t="s">
        <v>10</v>
      </c>
      <c r="B5" s="1">
        <v>45171.729166666664</v>
      </c>
      <c r="C5" t="s">
        <v>17</v>
      </c>
      <c r="D5" t="s">
        <v>18</v>
      </c>
      <c r="E5">
        <v>44</v>
      </c>
      <c r="F5">
        <v>21</v>
      </c>
      <c r="G5">
        <v>25</v>
      </c>
      <c r="H5">
        <v>8</v>
      </c>
      <c r="I5">
        <v>19</v>
      </c>
      <c r="J5">
        <v>13</v>
      </c>
      <c r="K5">
        <f t="shared" si="0"/>
        <v>1</v>
      </c>
    </row>
    <row r="6" spans="1:11" x14ac:dyDescent="0.25">
      <c r="A6" t="s">
        <v>10</v>
      </c>
      <c r="B6" s="1">
        <v>45171.708333333336</v>
      </c>
      <c r="C6" t="s">
        <v>19</v>
      </c>
      <c r="D6" t="s">
        <v>20</v>
      </c>
      <c r="E6">
        <v>29</v>
      </c>
      <c r="F6">
        <v>36</v>
      </c>
      <c r="G6">
        <v>14</v>
      </c>
      <c r="H6">
        <v>19</v>
      </c>
      <c r="I6">
        <v>15</v>
      </c>
      <c r="J6">
        <v>17</v>
      </c>
      <c r="K6">
        <f t="shared" si="0"/>
        <v>-1</v>
      </c>
    </row>
    <row r="7" spans="1:11" x14ac:dyDescent="0.25">
      <c r="A7" t="s">
        <v>10</v>
      </c>
      <c r="B7" s="1">
        <v>45170.75</v>
      </c>
      <c r="C7" t="s">
        <v>21</v>
      </c>
      <c r="D7" t="s">
        <v>22</v>
      </c>
      <c r="E7">
        <v>23</v>
      </c>
      <c r="F7">
        <v>31</v>
      </c>
      <c r="G7">
        <v>11</v>
      </c>
      <c r="H7">
        <v>18</v>
      </c>
      <c r="I7">
        <v>12</v>
      </c>
      <c r="J7">
        <v>13</v>
      </c>
      <c r="K7">
        <f t="shared" si="0"/>
        <v>-1</v>
      </c>
    </row>
    <row r="8" spans="1:11" x14ac:dyDescent="0.25">
      <c r="A8" t="s">
        <v>10</v>
      </c>
      <c r="B8" s="1">
        <v>45168.71875</v>
      </c>
      <c r="C8" t="s">
        <v>23</v>
      </c>
      <c r="D8" t="s">
        <v>24</v>
      </c>
      <c r="E8">
        <v>37</v>
      </c>
      <c r="F8">
        <v>23</v>
      </c>
      <c r="G8">
        <v>16</v>
      </c>
      <c r="H8">
        <v>13</v>
      </c>
      <c r="I8">
        <v>21</v>
      </c>
      <c r="J8">
        <v>10</v>
      </c>
      <c r="K8">
        <f t="shared" si="0"/>
        <v>1</v>
      </c>
    </row>
    <row r="9" spans="1:11" x14ac:dyDescent="0.25">
      <c r="A9" t="s">
        <v>25</v>
      </c>
      <c r="B9" s="1">
        <v>45178.75</v>
      </c>
      <c r="C9" t="s">
        <v>16</v>
      </c>
      <c r="D9" t="s">
        <v>13</v>
      </c>
      <c r="E9">
        <v>26</v>
      </c>
      <c r="F9">
        <v>23</v>
      </c>
      <c r="G9">
        <v>17</v>
      </c>
      <c r="H9">
        <v>16</v>
      </c>
      <c r="I9">
        <v>9</v>
      </c>
      <c r="J9">
        <v>7</v>
      </c>
      <c r="K9">
        <f t="shared" si="0"/>
        <v>1</v>
      </c>
    </row>
    <row r="10" spans="1:11" x14ac:dyDescent="0.25">
      <c r="A10" t="s">
        <v>25</v>
      </c>
      <c r="B10" s="1">
        <v>45178.708333333336</v>
      </c>
      <c r="C10" t="s">
        <v>18</v>
      </c>
      <c r="D10" t="s">
        <v>21</v>
      </c>
      <c r="E10">
        <v>35</v>
      </c>
      <c r="F10">
        <v>33</v>
      </c>
      <c r="G10">
        <v>17</v>
      </c>
      <c r="H10">
        <v>15</v>
      </c>
      <c r="I10">
        <v>18</v>
      </c>
      <c r="J10">
        <v>18</v>
      </c>
      <c r="K10">
        <f t="shared" si="0"/>
        <v>1</v>
      </c>
    </row>
    <row r="11" spans="1:11" x14ac:dyDescent="0.25">
      <c r="A11" t="s">
        <v>25</v>
      </c>
      <c r="B11" s="1">
        <v>45178.708333333336</v>
      </c>
      <c r="C11" t="s">
        <v>14</v>
      </c>
      <c r="D11" t="s">
        <v>19</v>
      </c>
      <c r="E11">
        <v>32</v>
      </c>
      <c r="F11">
        <v>33</v>
      </c>
      <c r="G11">
        <v>19</v>
      </c>
      <c r="H11">
        <v>18</v>
      </c>
      <c r="I11">
        <v>13</v>
      </c>
      <c r="J11">
        <v>15</v>
      </c>
      <c r="K11">
        <f t="shared" si="0"/>
        <v>-1</v>
      </c>
    </row>
    <row r="12" spans="1:11" x14ac:dyDescent="0.25">
      <c r="A12" t="s">
        <v>25</v>
      </c>
      <c r="B12" s="1">
        <v>45178.708333333336</v>
      </c>
      <c r="C12" t="s">
        <v>12</v>
      </c>
      <c r="D12" t="s">
        <v>15</v>
      </c>
      <c r="E12">
        <v>30</v>
      </c>
      <c r="F12">
        <v>26</v>
      </c>
      <c r="G12">
        <v>16</v>
      </c>
      <c r="H12">
        <v>14</v>
      </c>
      <c r="I12">
        <v>14</v>
      </c>
      <c r="J12">
        <v>12</v>
      </c>
      <c r="K12">
        <f t="shared" si="0"/>
        <v>1</v>
      </c>
    </row>
    <row r="13" spans="1:11" x14ac:dyDescent="0.25">
      <c r="A13" t="s">
        <v>25</v>
      </c>
      <c r="B13" s="1">
        <v>45175.75</v>
      </c>
      <c r="C13" t="s">
        <v>24</v>
      </c>
      <c r="D13" t="s">
        <v>17</v>
      </c>
      <c r="E13">
        <v>26</v>
      </c>
      <c r="F13">
        <v>42</v>
      </c>
      <c r="G13">
        <v>14</v>
      </c>
      <c r="H13">
        <v>18</v>
      </c>
      <c r="I13">
        <v>12</v>
      </c>
      <c r="J13">
        <v>24</v>
      </c>
      <c r="K13">
        <f t="shared" si="0"/>
        <v>-1</v>
      </c>
    </row>
    <row r="14" spans="1:11" x14ac:dyDescent="0.25">
      <c r="A14" t="s">
        <v>25</v>
      </c>
      <c r="B14" s="1">
        <v>45175.75</v>
      </c>
      <c r="C14" t="s">
        <v>22</v>
      </c>
      <c r="D14" t="s">
        <v>11</v>
      </c>
      <c r="E14">
        <v>31</v>
      </c>
      <c r="F14">
        <v>23</v>
      </c>
      <c r="G14">
        <v>12</v>
      </c>
      <c r="H14">
        <v>11</v>
      </c>
      <c r="I14">
        <v>19</v>
      </c>
      <c r="J14">
        <v>12</v>
      </c>
      <c r="K14">
        <f t="shared" si="0"/>
        <v>1</v>
      </c>
    </row>
    <row r="15" spans="1:11" x14ac:dyDescent="0.25">
      <c r="A15" t="s">
        <v>25</v>
      </c>
      <c r="B15" s="1">
        <v>45175.75</v>
      </c>
      <c r="C15" t="s">
        <v>20</v>
      </c>
      <c r="D15" t="s">
        <v>23</v>
      </c>
      <c r="E15">
        <v>33</v>
      </c>
      <c r="F15">
        <v>30</v>
      </c>
      <c r="G15">
        <v>15</v>
      </c>
      <c r="H15">
        <v>13</v>
      </c>
      <c r="I15">
        <v>18</v>
      </c>
      <c r="J15">
        <v>17</v>
      </c>
      <c r="K15">
        <f t="shared" si="0"/>
        <v>1</v>
      </c>
    </row>
    <row r="16" spans="1:11" x14ac:dyDescent="0.25">
      <c r="A16" t="s">
        <v>26</v>
      </c>
      <c r="B16" s="1">
        <v>45185.75</v>
      </c>
      <c r="C16" t="s">
        <v>13</v>
      </c>
      <c r="D16" t="s">
        <v>15</v>
      </c>
      <c r="E16">
        <v>26</v>
      </c>
      <c r="F16">
        <v>22</v>
      </c>
      <c r="G16">
        <v>12</v>
      </c>
      <c r="H16">
        <v>12</v>
      </c>
      <c r="I16">
        <v>14</v>
      </c>
      <c r="J16">
        <v>10</v>
      </c>
      <c r="K16">
        <f t="shared" si="0"/>
        <v>1</v>
      </c>
    </row>
    <row r="17" spans="1:11" x14ac:dyDescent="0.25">
      <c r="A17" t="s">
        <v>26</v>
      </c>
      <c r="B17" s="1">
        <v>45185.75</v>
      </c>
      <c r="C17" t="s">
        <v>11</v>
      </c>
      <c r="D17" t="s">
        <v>18</v>
      </c>
      <c r="E17">
        <v>26</v>
      </c>
      <c r="F17">
        <v>32</v>
      </c>
      <c r="G17">
        <v>17</v>
      </c>
      <c r="H17">
        <v>15</v>
      </c>
      <c r="I17">
        <v>9</v>
      </c>
      <c r="J17">
        <v>17</v>
      </c>
      <c r="K17">
        <f t="shared" si="0"/>
        <v>-1</v>
      </c>
    </row>
    <row r="18" spans="1:11" x14ac:dyDescent="0.25">
      <c r="A18" t="s">
        <v>26</v>
      </c>
      <c r="B18" s="1">
        <v>45185.708333333336</v>
      </c>
      <c r="C18" t="s">
        <v>19</v>
      </c>
      <c r="D18" t="s">
        <v>16</v>
      </c>
      <c r="E18">
        <v>29</v>
      </c>
      <c r="F18">
        <v>24</v>
      </c>
      <c r="G18">
        <v>16</v>
      </c>
      <c r="H18">
        <v>17</v>
      </c>
      <c r="I18">
        <v>13</v>
      </c>
      <c r="J18">
        <v>7</v>
      </c>
      <c r="K18">
        <f t="shared" si="0"/>
        <v>1</v>
      </c>
    </row>
    <row r="19" spans="1:11" x14ac:dyDescent="0.25">
      <c r="A19" t="s">
        <v>26</v>
      </c>
      <c r="B19" s="1">
        <v>45184.75</v>
      </c>
      <c r="C19" t="s">
        <v>21</v>
      </c>
      <c r="D19" t="s">
        <v>24</v>
      </c>
      <c r="E19">
        <v>31</v>
      </c>
      <c r="F19">
        <v>35</v>
      </c>
      <c r="G19">
        <v>13</v>
      </c>
      <c r="H19">
        <v>17</v>
      </c>
      <c r="I19">
        <v>18</v>
      </c>
      <c r="J19">
        <v>18</v>
      </c>
      <c r="K19">
        <f t="shared" si="0"/>
        <v>-1</v>
      </c>
    </row>
    <row r="20" spans="1:11" x14ac:dyDescent="0.25">
      <c r="A20" t="s">
        <v>26</v>
      </c>
      <c r="B20" s="1">
        <v>45182.75</v>
      </c>
      <c r="C20" t="s">
        <v>17</v>
      </c>
      <c r="D20" t="s">
        <v>20</v>
      </c>
      <c r="E20">
        <v>30</v>
      </c>
      <c r="F20">
        <v>27</v>
      </c>
      <c r="G20">
        <v>15</v>
      </c>
      <c r="H20">
        <v>13</v>
      </c>
      <c r="I20">
        <v>15</v>
      </c>
      <c r="J20">
        <v>14</v>
      </c>
      <c r="K20">
        <f t="shared" si="0"/>
        <v>1</v>
      </c>
    </row>
    <row r="21" spans="1:11" x14ac:dyDescent="0.25">
      <c r="A21" t="s">
        <v>26</v>
      </c>
      <c r="B21" s="1">
        <v>45182.75</v>
      </c>
      <c r="C21" t="s">
        <v>23</v>
      </c>
      <c r="D21" t="s">
        <v>14</v>
      </c>
      <c r="E21">
        <v>38</v>
      </c>
      <c r="F21">
        <v>24</v>
      </c>
      <c r="G21">
        <v>19</v>
      </c>
      <c r="H21">
        <v>9</v>
      </c>
      <c r="I21">
        <v>19</v>
      </c>
      <c r="J21">
        <v>15</v>
      </c>
      <c r="K21">
        <f t="shared" si="0"/>
        <v>1</v>
      </c>
    </row>
    <row r="22" spans="1:11" x14ac:dyDescent="0.25">
      <c r="A22" t="s">
        <v>26</v>
      </c>
      <c r="B22" s="1">
        <v>45182.708333333336</v>
      </c>
      <c r="C22" t="s">
        <v>12</v>
      </c>
      <c r="D22" t="s">
        <v>22</v>
      </c>
      <c r="E22">
        <v>19</v>
      </c>
      <c r="F22">
        <v>30</v>
      </c>
      <c r="G22">
        <v>7</v>
      </c>
      <c r="H22">
        <v>12</v>
      </c>
      <c r="I22">
        <v>12</v>
      </c>
      <c r="J22">
        <v>18</v>
      </c>
      <c r="K22">
        <f t="shared" si="0"/>
        <v>-1</v>
      </c>
    </row>
    <row r="23" spans="1:11" x14ac:dyDescent="0.25">
      <c r="A23" t="s">
        <v>27</v>
      </c>
      <c r="B23" s="1">
        <v>45192.75</v>
      </c>
      <c r="C23" t="s">
        <v>24</v>
      </c>
      <c r="D23" t="s">
        <v>11</v>
      </c>
      <c r="E23">
        <v>23</v>
      </c>
      <c r="F23">
        <v>26</v>
      </c>
      <c r="G23">
        <v>13</v>
      </c>
      <c r="H23">
        <v>12</v>
      </c>
      <c r="I23">
        <v>10</v>
      </c>
      <c r="J23">
        <v>14</v>
      </c>
      <c r="K23">
        <f t="shared" si="0"/>
        <v>-1</v>
      </c>
    </row>
    <row r="24" spans="1:11" x14ac:dyDescent="0.25">
      <c r="A24" t="s">
        <v>27</v>
      </c>
      <c r="B24" s="1">
        <v>45192.75</v>
      </c>
      <c r="C24" t="s">
        <v>13</v>
      </c>
      <c r="D24" t="s">
        <v>12</v>
      </c>
      <c r="E24">
        <v>24</v>
      </c>
      <c r="F24">
        <v>23</v>
      </c>
      <c r="G24">
        <v>13</v>
      </c>
      <c r="H24">
        <v>12</v>
      </c>
      <c r="I24">
        <v>11</v>
      </c>
      <c r="J24">
        <v>11</v>
      </c>
      <c r="K24">
        <f t="shared" si="0"/>
        <v>1</v>
      </c>
    </row>
    <row r="25" spans="1:11" x14ac:dyDescent="0.25">
      <c r="A25" t="s">
        <v>27</v>
      </c>
      <c r="B25" s="1">
        <v>45192.75</v>
      </c>
      <c r="C25" t="s">
        <v>15</v>
      </c>
      <c r="D25" t="s">
        <v>19</v>
      </c>
      <c r="E25">
        <v>30</v>
      </c>
      <c r="F25">
        <v>27</v>
      </c>
      <c r="G25">
        <v>13</v>
      </c>
      <c r="H25">
        <v>12</v>
      </c>
      <c r="I25">
        <v>17</v>
      </c>
      <c r="J25">
        <v>15</v>
      </c>
      <c r="K25">
        <f t="shared" si="0"/>
        <v>1</v>
      </c>
    </row>
    <row r="26" spans="1:11" x14ac:dyDescent="0.25">
      <c r="A26" t="s">
        <v>27</v>
      </c>
      <c r="B26" s="1">
        <v>45191.75</v>
      </c>
      <c r="C26" t="s">
        <v>20</v>
      </c>
      <c r="D26" t="s">
        <v>21</v>
      </c>
      <c r="E26">
        <v>34</v>
      </c>
      <c r="F26">
        <v>22</v>
      </c>
      <c r="G26">
        <v>20</v>
      </c>
      <c r="H26">
        <v>10</v>
      </c>
      <c r="I26">
        <v>14</v>
      </c>
      <c r="J26">
        <v>12</v>
      </c>
      <c r="K26">
        <f t="shared" si="0"/>
        <v>1</v>
      </c>
    </row>
    <row r="27" spans="1:11" x14ac:dyDescent="0.25">
      <c r="A27" t="s">
        <v>27</v>
      </c>
      <c r="B27" s="1">
        <v>45189.770833333336</v>
      </c>
      <c r="C27" t="s">
        <v>16</v>
      </c>
      <c r="D27" t="s">
        <v>23</v>
      </c>
      <c r="E27">
        <v>22</v>
      </c>
      <c r="F27">
        <v>38</v>
      </c>
      <c r="G27">
        <v>11</v>
      </c>
      <c r="H27">
        <v>20</v>
      </c>
      <c r="I27">
        <v>11</v>
      </c>
      <c r="J27">
        <v>18</v>
      </c>
      <c r="K27">
        <f t="shared" si="0"/>
        <v>-1</v>
      </c>
    </row>
    <row r="28" spans="1:11" x14ac:dyDescent="0.25">
      <c r="A28" t="s">
        <v>27</v>
      </c>
      <c r="B28" s="1">
        <v>45189.75</v>
      </c>
      <c r="C28" t="s">
        <v>14</v>
      </c>
      <c r="D28" t="s">
        <v>17</v>
      </c>
      <c r="E28">
        <v>19</v>
      </c>
      <c r="F28">
        <v>41</v>
      </c>
      <c r="G28">
        <v>10</v>
      </c>
      <c r="H28">
        <v>22</v>
      </c>
      <c r="I28">
        <v>9</v>
      </c>
      <c r="J28">
        <v>19</v>
      </c>
      <c r="K28">
        <f t="shared" si="0"/>
        <v>-1</v>
      </c>
    </row>
    <row r="29" spans="1:11" x14ac:dyDescent="0.25">
      <c r="A29" t="s">
        <v>27</v>
      </c>
      <c r="B29" s="1">
        <v>45189.708333333336</v>
      </c>
      <c r="C29" t="s">
        <v>22</v>
      </c>
      <c r="D29" t="s">
        <v>18</v>
      </c>
      <c r="E29">
        <v>31</v>
      </c>
      <c r="F29">
        <v>19</v>
      </c>
      <c r="G29">
        <v>16</v>
      </c>
      <c r="H29">
        <v>7</v>
      </c>
      <c r="I29">
        <v>15</v>
      </c>
      <c r="J29">
        <v>12</v>
      </c>
      <c r="K29">
        <f t="shared" si="0"/>
        <v>1</v>
      </c>
    </row>
    <row r="30" spans="1:11" x14ac:dyDescent="0.25">
      <c r="A30" t="s">
        <v>28</v>
      </c>
      <c r="B30" s="1">
        <v>45205.75</v>
      </c>
      <c r="C30" t="s">
        <v>21</v>
      </c>
      <c r="D30" t="s">
        <v>14</v>
      </c>
      <c r="E30">
        <v>29</v>
      </c>
      <c r="F30">
        <v>29</v>
      </c>
      <c r="G30">
        <v>15</v>
      </c>
      <c r="H30">
        <v>14</v>
      </c>
      <c r="I30">
        <v>14</v>
      </c>
      <c r="J30">
        <v>15</v>
      </c>
      <c r="K30">
        <f t="shared" si="0"/>
        <v>0</v>
      </c>
    </row>
    <row r="31" spans="1:11" x14ac:dyDescent="0.25">
      <c r="A31" t="s">
        <v>28</v>
      </c>
      <c r="B31" s="1">
        <v>45205.75</v>
      </c>
      <c r="C31" t="s">
        <v>22</v>
      </c>
      <c r="D31" t="s">
        <v>24</v>
      </c>
      <c r="E31">
        <v>29</v>
      </c>
      <c r="F31">
        <v>29</v>
      </c>
      <c r="G31">
        <v>15</v>
      </c>
      <c r="H31">
        <v>14</v>
      </c>
      <c r="I31">
        <v>14</v>
      </c>
      <c r="J31">
        <v>15</v>
      </c>
      <c r="K31">
        <f t="shared" si="0"/>
        <v>0</v>
      </c>
    </row>
    <row r="32" spans="1:11" x14ac:dyDescent="0.25">
      <c r="A32" t="s">
        <v>28</v>
      </c>
      <c r="B32" s="1">
        <v>45205.75</v>
      </c>
      <c r="C32" t="s">
        <v>11</v>
      </c>
      <c r="D32" t="s">
        <v>20</v>
      </c>
      <c r="E32">
        <v>28</v>
      </c>
      <c r="F32">
        <v>37</v>
      </c>
      <c r="G32">
        <v>12</v>
      </c>
      <c r="H32">
        <v>17</v>
      </c>
      <c r="I32">
        <v>16</v>
      </c>
      <c r="J32">
        <v>20</v>
      </c>
      <c r="K32">
        <f t="shared" si="0"/>
        <v>-1</v>
      </c>
    </row>
    <row r="33" spans="1:11" x14ac:dyDescent="0.25">
      <c r="A33" t="s">
        <v>28</v>
      </c>
      <c r="B33" s="1">
        <v>45206.666666666664</v>
      </c>
      <c r="C33" t="s">
        <v>23</v>
      </c>
      <c r="D33" t="s">
        <v>15</v>
      </c>
      <c r="E33">
        <v>41</v>
      </c>
      <c r="F33">
        <v>17</v>
      </c>
      <c r="G33">
        <v>18</v>
      </c>
      <c r="H33">
        <v>9</v>
      </c>
      <c r="I33">
        <v>23</v>
      </c>
      <c r="J33">
        <v>8</v>
      </c>
      <c r="K33">
        <f t="shared" si="0"/>
        <v>1</v>
      </c>
    </row>
    <row r="34" spans="1:11" x14ac:dyDescent="0.25">
      <c r="A34" t="s">
        <v>28</v>
      </c>
      <c r="B34" s="1">
        <v>45206.666666666664</v>
      </c>
      <c r="C34" t="s">
        <v>12</v>
      </c>
      <c r="D34" t="s">
        <v>18</v>
      </c>
      <c r="E34">
        <v>26</v>
      </c>
      <c r="F34">
        <v>21</v>
      </c>
      <c r="G34">
        <v>10</v>
      </c>
      <c r="H34">
        <v>6</v>
      </c>
      <c r="I34">
        <v>16</v>
      </c>
      <c r="J34">
        <v>15</v>
      </c>
      <c r="K34">
        <f t="shared" si="0"/>
        <v>1</v>
      </c>
    </row>
    <row r="35" spans="1:11" x14ac:dyDescent="0.25">
      <c r="A35" t="s">
        <v>28</v>
      </c>
      <c r="B35" s="1">
        <v>45206.708333333336</v>
      </c>
      <c r="C35" t="s">
        <v>19</v>
      </c>
      <c r="D35" t="s">
        <v>13</v>
      </c>
      <c r="E35">
        <v>29</v>
      </c>
      <c r="F35">
        <v>29</v>
      </c>
      <c r="G35">
        <v>13</v>
      </c>
      <c r="H35">
        <v>13</v>
      </c>
      <c r="I35">
        <v>16</v>
      </c>
      <c r="J35">
        <v>16</v>
      </c>
      <c r="K35">
        <f t="shared" si="0"/>
        <v>0</v>
      </c>
    </row>
    <row r="36" spans="1:11" x14ac:dyDescent="0.25">
      <c r="A36" t="s">
        <v>28</v>
      </c>
      <c r="B36" s="1">
        <v>45206.708333333336</v>
      </c>
      <c r="C36" t="s">
        <v>17</v>
      </c>
      <c r="D36" t="s">
        <v>16</v>
      </c>
      <c r="E36">
        <v>31</v>
      </c>
      <c r="F36">
        <v>25</v>
      </c>
      <c r="G36">
        <v>14</v>
      </c>
      <c r="H36">
        <v>17</v>
      </c>
      <c r="I36">
        <v>17</v>
      </c>
      <c r="J36">
        <v>8</v>
      </c>
      <c r="K36">
        <f t="shared" si="0"/>
        <v>1</v>
      </c>
    </row>
    <row r="37" spans="1:11" x14ac:dyDescent="0.25">
      <c r="A37" t="s">
        <v>29</v>
      </c>
      <c r="B37" s="1">
        <v>45196.75</v>
      </c>
      <c r="C37" t="s">
        <v>13</v>
      </c>
      <c r="D37" t="s">
        <v>23</v>
      </c>
      <c r="E37">
        <v>23</v>
      </c>
      <c r="F37">
        <v>26</v>
      </c>
      <c r="G37">
        <v>13</v>
      </c>
      <c r="H37">
        <v>12</v>
      </c>
      <c r="I37">
        <v>10</v>
      </c>
      <c r="J37">
        <v>14</v>
      </c>
      <c r="K37">
        <f t="shared" si="0"/>
        <v>-1</v>
      </c>
    </row>
    <row r="38" spans="1:11" x14ac:dyDescent="0.25">
      <c r="A38" t="s">
        <v>29</v>
      </c>
      <c r="B38" s="1">
        <v>45217.75</v>
      </c>
      <c r="C38" t="s">
        <v>17</v>
      </c>
      <c r="D38" t="s">
        <v>15</v>
      </c>
      <c r="E38">
        <v>46</v>
      </c>
      <c r="F38">
        <v>23</v>
      </c>
      <c r="G38">
        <v>22</v>
      </c>
      <c r="H38">
        <v>13</v>
      </c>
      <c r="I38">
        <v>24</v>
      </c>
      <c r="J38">
        <v>10</v>
      </c>
      <c r="K38">
        <f t="shared" si="0"/>
        <v>1</v>
      </c>
    </row>
    <row r="39" spans="1:11" x14ac:dyDescent="0.25">
      <c r="A39" t="s">
        <v>29</v>
      </c>
      <c r="B39" s="1">
        <v>45217.75</v>
      </c>
      <c r="C39" t="s">
        <v>20</v>
      </c>
      <c r="D39" t="s">
        <v>22</v>
      </c>
      <c r="E39">
        <v>30</v>
      </c>
      <c r="F39">
        <v>23</v>
      </c>
      <c r="G39">
        <v>14</v>
      </c>
      <c r="H39">
        <v>9</v>
      </c>
      <c r="I39">
        <v>16</v>
      </c>
      <c r="J39">
        <v>14</v>
      </c>
      <c r="K39">
        <f t="shared" si="0"/>
        <v>1</v>
      </c>
    </row>
    <row r="40" spans="1:11" x14ac:dyDescent="0.25">
      <c r="A40" t="s">
        <v>29</v>
      </c>
      <c r="B40" s="1">
        <v>45219.75</v>
      </c>
      <c r="C40" t="s">
        <v>24</v>
      </c>
      <c r="D40" t="s">
        <v>18</v>
      </c>
      <c r="E40">
        <v>26</v>
      </c>
      <c r="F40">
        <v>29</v>
      </c>
      <c r="G40">
        <v>15</v>
      </c>
      <c r="H40">
        <v>16</v>
      </c>
      <c r="I40">
        <v>11</v>
      </c>
      <c r="J40">
        <v>13</v>
      </c>
      <c r="K40">
        <f t="shared" si="0"/>
        <v>-1</v>
      </c>
    </row>
    <row r="41" spans="1:11" x14ac:dyDescent="0.25">
      <c r="A41" t="s">
        <v>29</v>
      </c>
      <c r="B41" s="1">
        <v>45220.645833333336</v>
      </c>
      <c r="C41" t="s">
        <v>14</v>
      </c>
      <c r="D41" t="s">
        <v>11</v>
      </c>
      <c r="E41">
        <v>26</v>
      </c>
      <c r="F41">
        <v>26</v>
      </c>
      <c r="G41">
        <v>16</v>
      </c>
      <c r="H41">
        <v>11</v>
      </c>
      <c r="I41">
        <v>10</v>
      </c>
      <c r="J41">
        <v>15</v>
      </c>
      <c r="K41">
        <f t="shared" si="0"/>
        <v>0</v>
      </c>
    </row>
    <row r="42" spans="1:11" x14ac:dyDescent="0.25">
      <c r="A42" t="s">
        <v>29</v>
      </c>
      <c r="B42" s="1">
        <v>45220.708333333336</v>
      </c>
      <c r="C42" t="s">
        <v>19</v>
      </c>
      <c r="D42" t="s">
        <v>12</v>
      </c>
      <c r="E42">
        <v>29</v>
      </c>
      <c r="F42">
        <v>25</v>
      </c>
      <c r="G42">
        <v>16</v>
      </c>
      <c r="H42">
        <v>14</v>
      </c>
      <c r="I42">
        <v>13</v>
      </c>
      <c r="J42">
        <v>11</v>
      </c>
      <c r="K42">
        <f t="shared" si="0"/>
        <v>1</v>
      </c>
    </row>
    <row r="43" spans="1:11" x14ac:dyDescent="0.25">
      <c r="A43" t="s">
        <v>29</v>
      </c>
      <c r="B43" s="1">
        <v>45220.75</v>
      </c>
      <c r="C43" t="s">
        <v>16</v>
      </c>
      <c r="D43" t="s">
        <v>21</v>
      </c>
      <c r="E43">
        <v>28</v>
      </c>
      <c r="F43">
        <v>26</v>
      </c>
      <c r="G43">
        <v>17</v>
      </c>
      <c r="H43">
        <v>13</v>
      </c>
      <c r="I43">
        <v>11</v>
      </c>
      <c r="J43">
        <v>13</v>
      </c>
      <c r="K43">
        <f t="shared" si="0"/>
        <v>1</v>
      </c>
    </row>
    <row r="44" spans="1:11" x14ac:dyDescent="0.25">
      <c r="A44" t="s">
        <v>30</v>
      </c>
      <c r="B44" s="1">
        <v>45224.75</v>
      </c>
      <c r="C44" t="s">
        <v>19</v>
      </c>
      <c r="D44" t="s">
        <v>23</v>
      </c>
      <c r="E44">
        <v>18</v>
      </c>
      <c r="F44">
        <v>37</v>
      </c>
      <c r="G44">
        <v>9</v>
      </c>
      <c r="H44">
        <v>20</v>
      </c>
      <c r="I44">
        <v>9</v>
      </c>
      <c r="J44">
        <v>17</v>
      </c>
      <c r="K44">
        <f t="shared" si="0"/>
        <v>-1</v>
      </c>
    </row>
    <row r="45" spans="1:11" x14ac:dyDescent="0.25">
      <c r="A45" t="s">
        <v>30</v>
      </c>
      <c r="B45" s="1">
        <v>45224.75</v>
      </c>
      <c r="C45" t="s">
        <v>22</v>
      </c>
      <c r="D45" t="s">
        <v>14</v>
      </c>
      <c r="E45">
        <v>39</v>
      </c>
      <c r="F45">
        <v>29</v>
      </c>
      <c r="G45">
        <v>20</v>
      </c>
      <c r="H45">
        <v>14</v>
      </c>
      <c r="I45">
        <v>19</v>
      </c>
      <c r="J45">
        <v>15</v>
      </c>
      <c r="K45">
        <f t="shared" si="0"/>
        <v>1</v>
      </c>
    </row>
    <row r="46" spans="1:11" x14ac:dyDescent="0.25">
      <c r="A46" t="s">
        <v>30</v>
      </c>
      <c r="B46" s="1">
        <v>45224.75</v>
      </c>
      <c r="C46" t="s">
        <v>17</v>
      </c>
      <c r="D46" t="s">
        <v>13</v>
      </c>
      <c r="E46">
        <v>40</v>
      </c>
      <c r="F46">
        <v>25</v>
      </c>
      <c r="G46">
        <v>21</v>
      </c>
      <c r="H46">
        <v>14</v>
      </c>
      <c r="I46">
        <v>19</v>
      </c>
      <c r="J46">
        <v>11</v>
      </c>
      <c r="K46">
        <f t="shared" si="0"/>
        <v>1</v>
      </c>
    </row>
    <row r="47" spans="1:11" x14ac:dyDescent="0.25">
      <c r="A47" t="s">
        <v>30</v>
      </c>
      <c r="B47" s="1">
        <v>45226.729166666664</v>
      </c>
      <c r="C47" t="s">
        <v>18</v>
      </c>
      <c r="D47" t="s">
        <v>20</v>
      </c>
      <c r="E47">
        <v>24</v>
      </c>
      <c r="F47">
        <v>40</v>
      </c>
      <c r="G47">
        <v>11</v>
      </c>
      <c r="H47">
        <v>20</v>
      </c>
      <c r="I47">
        <v>13</v>
      </c>
      <c r="J47">
        <v>20</v>
      </c>
      <c r="K47">
        <f t="shared" si="0"/>
        <v>-1</v>
      </c>
    </row>
    <row r="48" spans="1:11" x14ac:dyDescent="0.25">
      <c r="A48" t="s">
        <v>30</v>
      </c>
      <c r="B48" s="1">
        <v>45227.708333333336</v>
      </c>
      <c r="C48" t="s">
        <v>12</v>
      </c>
      <c r="D48" t="s">
        <v>24</v>
      </c>
      <c r="E48">
        <v>19</v>
      </c>
      <c r="F48">
        <v>23</v>
      </c>
      <c r="G48">
        <v>11</v>
      </c>
      <c r="H48">
        <v>13</v>
      </c>
      <c r="I48">
        <v>8</v>
      </c>
      <c r="J48">
        <v>10</v>
      </c>
      <c r="K48">
        <f t="shared" si="0"/>
        <v>-1</v>
      </c>
    </row>
    <row r="49" spans="1:11" x14ac:dyDescent="0.25">
      <c r="A49" t="s">
        <v>30</v>
      </c>
      <c r="B49" s="1">
        <v>45227.75</v>
      </c>
      <c r="C49" t="s">
        <v>11</v>
      </c>
      <c r="D49" t="s">
        <v>16</v>
      </c>
      <c r="E49">
        <v>26</v>
      </c>
      <c r="F49">
        <v>23</v>
      </c>
      <c r="G49">
        <v>15</v>
      </c>
      <c r="H49">
        <v>13</v>
      </c>
      <c r="I49">
        <v>11</v>
      </c>
      <c r="J49">
        <v>10</v>
      </c>
      <c r="K49">
        <f t="shared" si="0"/>
        <v>1</v>
      </c>
    </row>
    <row r="50" spans="1:11" x14ac:dyDescent="0.25">
      <c r="A50" t="s">
        <v>30</v>
      </c>
      <c r="B50" s="1">
        <v>45228.791666666664</v>
      </c>
      <c r="C50" t="s">
        <v>21</v>
      </c>
      <c r="D50" t="s">
        <v>15</v>
      </c>
      <c r="E50">
        <v>33</v>
      </c>
      <c r="F50">
        <v>22</v>
      </c>
      <c r="G50">
        <v>18</v>
      </c>
      <c r="H50">
        <v>10</v>
      </c>
      <c r="I50">
        <v>15</v>
      </c>
      <c r="J50">
        <v>12</v>
      </c>
      <c r="K50">
        <f t="shared" si="0"/>
        <v>1</v>
      </c>
    </row>
    <row r="51" spans="1:11" x14ac:dyDescent="0.25">
      <c r="A51" t="s">
        <v>31</v>
      </c>
      <c r="B51" s="1">
        <v>45240.75</v>
      </c>
      <c r="C51" t="s">
        <v>20</v>
      </c>
      <c r="D51" t="s">
        <v>24</v>
      </c>
      <c r="K51" t="str">
        <f t="shared" si="0"/>
        <v>-</v>
      </c>
    </row>
    <row r="52" spans="1:11" x14ac:dyDescent="0.25">
      <c r="A52" t="s">
        <v>31</v>
      </c>
      <c r="B52" s="1">
        <v>45241.75</v>
      </c>
      <c r="C52" t="s">
        <v>15</v>
      </c>
      <c r="D52" t="s">
        <v>11</v>
      </c>
      <c r="K52" t="str">
        <f t="shared" si="0"/>
        <v>-</v>
      </c>
    </row>
    <row r="53" spans="1:11" x14ac:dyDescent="0.25">
      <c r="A53" t="s">
        <v>31</v>
      </c>
      <c r="B53" s="1">
        <v>45242.75</v>
      </c>
      <c r="C53" t="s">
        <v>19</v>
      </c>
      <c r="D53" t="s">
        <v>17</v>
      </c>
      <c r="K53" t="str">
        <f t="shared" si="0"/>
        <v>-</v>
      </c>
    </row>
    <row r="54" spans="1:11" x14ac:dyDescent="0.25">
      <c r="A54" t="s">
        <v>31</v>
      </c>
      <c r="B54" s="1">
        <v>45242.75</v>
      </c>
      <c r="C54" t="s">
        <v>23</v>
      </c>
      <c r="D54" t="s">
        <v>12</v>
      </c>
      <c r="K54" t="str">
        <f t="shared" si="0"/>
        <v>-</v>
      </c>
    </row>
    <row r="55" spans="1:11" x14ac:dyDescent="0.25">
      <c r="A55" t="s">
        <v>31</v>
      </c>
      <c r="B55" s="1">
        <v>45242.75</v>
      </c>
      <c r="C55" t="s">
        <v>13</v>
      </c>
      <c r="D55" t="s">
        <v>21</v>
      </c>
      <c r="K55" t="str">
        <f t="shared" si="0"/>
        <v>-</v>
      </c>
    </row>
    <row r="56" spans="1:11" x14ac:dyDescent="0.25">
      <c r="A56" t="s">
        <v>31</v>
      </c>
      <c r="B56" s="1">
        <v>45242.75</v>
      </c>
      <c r="C56" t="s">
        <v>14</v>
      </c>
      <c r="D56" t="s">
        <v>18</v>
      </c>
      <c r="K56" t="str">
        <f t="shared" si="0"/>
        <v>-</v>
      </c>
    </row>
    <row r="57" spans="1:11" x14ac:dyDescent="0.25">
      <c r="A57" t="s">
        <v>31</v>
      </c>
      <c r="B57" s="1">
        <v>45242.75</v>
      </c>
      <c r="C57" t="s">
        <v>16</v>
      </c>
      <c r="D57" t="s">
        <v>22</v>
      </c>
      <c r="K57" t="str">
        <f t="shared" si="0"/>
        <v>-</v>
      </c>
    </row>
    <row r="58" spans="1:11" x14ac:dyDescent="0.25">
      <c r="A58" t="s">
        <v>32</v>
      </c>
      <c r="B58" s="1">
        <v>45231.708333333336</v>
      </c>
      <c r="C58" t="s">
        <v>18</v>
      </c>
      <c r="D58" t="s">
        <v>16</v>
      </c>
      <c r="K58" t="str">
        <f t="shared" si="0"/>
        <v>-</v>
      </c>
    </row>
    <row r="59" spans="1:11" x14ac:dyDescent="0.25">
      <c r="A59" t="s">
        <v>32</v>
      </c>
      <c r="B59" s="1">
        <v>45245.75</v>
      </c>
      <c r="C59" t="s">
        <v>17</v>
      </c>
      <c r="D59" t="s">
        <v>23</v>
      </c>
      <c r="K59" t="str">
        <f t="shared" si="0"/>
        <v>-</v>
      </c>
    </row>
    <row r="60" spans="1:11" x14ac:dyDescent="0.25">
      <c r="A60" t="s">
        <v>32</v>
      </c>
      <c r="B60" s="1">
        <v>45248.75</v>
      </c>
      <c r="C60" t="s">
        <v>24</v>
      </c>
      <c r="D60" t="s">
        <v>14</v>
      </c>
      <c r="K60" t="str">
        <f t="shared" si="0"/>
        <v>-</v>
      </c>
    </row>
    <row r="61" spans="1:11" x14ac:dyDescent="0.25">
      <c r="A61" t="s">
        <v>32</v>
      </c>
      <c r="B61" s="1">
        <v>45249.75</v>
      </c>
      <c r="C61" t="s">
        <v>21</v>
      </c>
      <c r="D61" t="s">
        <v>19</v>
      </c>
      <c r="K61" t="str">
        <f t="shared" si="0"/>
        <v>-</v>
      </c>
    </row>
    <row r="62" spans="1:11" x14ac:dyDescent="0.25">
      <c r="A62" t="s">
        <v>32</v>
      </c>
      <c r="B62" s="1">
        <v>45249.75</v>
      </c>
      <c r="C62" t="s">
        <v>22</v>
      </c>
      <c r="D62" t="s">
        <v>15</v>
      </c>
      <c r="K62" t="str">
        <f t="shared" si="0"/>
        <v>-</v>
      </c>
    </row>
    <row r="63" spans="1:11" x14ac:dyDescent="0.25">
      <c r="A63" t="s">
        <v>32</v>
      </c>
      <c r="B63" s="1">
        <v>45249.75</v>
      </c>
      <c r="C63" t="s">
        <v>12</v>
      </c>
      <c r="D63" t="s">
        <v>20</v>
      </c>
      <c r="K63" t="str">
        <f t="shared" si="0"/>
        <v>-</v>
      </c>
    </row>
    <row r="64" spans="1:11" x14ac:dyDescent="0.25">
      <c r="A64" t="s">
        <v>32</v>
      </c>
      <c r="B64" s="1">
        <v>45249.75</v>
      </c>
      <c r="C64" t="s">
        <v>11</v>
      </c>
      <c r="D64" t="s">
        <v>13</v>
      </c>
      <c r="K64" t="str">
        <f t="shared" si="0"/>
        <v>-</v>
      </c>
    </row>
    <row r="65" spans="1:11" x14ac:dyDescent="0.25">
      <c r="A65" t="s">
        <v>33</v>
      </c>
      <c r="B65" s="1">
        <v>45290.708333333336</v>
      </c>
      <c r="C65" t="s">
        <v>14</v>
      </c>
      <c r="D65" t="s">
        <v>20</v>
      </c>
      <c r="K65" t="str">
        <f t="shared" si="0"/>
        <v>-</v>
      </c>
    </row>
    <row r="66" spans="1:11" x14ac:dyDescent="0.25">
      <c r="A66" t="s">
        <v>33</v>
      </c>
      <c r="B66" s="1">
        <v>45290.75</v>
      </c>
      <c r="C66" t="s">
        <v>19</v>
      </c>
      <c r="D66" t="s">
        <v>11</v>
      </c>
      <c r="K66" t="str">
        <f t="shared" si="0"/>
        <v>-</v>
      </c>
    </row>
    <row r="67" spans="1:11" x14ac:dyDescent="0.25">
      <c r="A67" t="s">
        <v>33</v>
      </c>
      <c r="B67" s="1">
        <v>45290.75</v>
      </c>
      <c r="C67" t="s">
        <v>17</v>
      </c>
      <c r="D67" t="s">
        <v>12</v>
      </c>
      <c r="K67" t="str">
        <f t="shared" ref="K67:K130" si="1">IF(OR(E67="", F67=""), "-",IF(E67&gt;F67, 1, IF(E67&lt;F67, -1, 0)))</f>
        <v>-</v>
      </c>
    </row>
    <row r="68" spans="1:11" x14ac:dyDescent="0.25">
      <c r="A68" t="s">
        <v>33</v>
      </c>
      <c r="B68" s="1">
        <v>45290.75</v>
      </c>
      <c r="C68" t="s">
        <v>23</v>
      </c>
      <c r="D68" t="s">
        <v>21</v>
      </c>
      <c r="K68" t="str">
        <f t="shared" si="1"/>
        <v>-</v>
      </c>
    </row>
    <row r="69" spans="1:11" x14ac:dyDescent="0.25">
      <c r="A69" t="s">
        <v>33</v>
      </c>
      <c r="B69" s="1">
        <v>45290.75</v>
      </c>
      <c r="C69" t="s">
        <v>13</v>
      </c>
      <c r="D69" t="s">
        <v>22</v>
      </c>
      <c r="K69" t="str">
        <f t="shared" si="1"/>
        <v>-</v>
      </c>
    </row>
    <row r="70" spans="1:11" x14ac:dyDescent="0.25">
      <c r="A70" t="s">
        <v>33</v>
      </c>
      <c r="B70" s="1">
        <v>45290.75</v>
      </c>
      <c r="C70" t="s">
        <v>15</v>
      </c>
      <c r="D70" t="s">
        <v>18</v>
      </c>
      <c r="K70" t="str">
        <f t="shared" si="1"/>
        <v>-</v>
      </c>
    </row>
    <row r="71" spans="1:11" x14ac:dyDescent="0.25">
      <c r="A71" t="s">
        <v>33</v>
      </c>
      <c r="B71" s="1">
        <v>45290.75</v>
      </c>
      <c r="C71" t="s">
        <v>16</v>
      </c>
      <c r="D71" t="s">
        <v>24</v>
      </c>
      <c r="K71" t="str">
        <f t="shared" si="1"/>
        <v>-</v>
      </c>
    </row>
    <row r="72" spans="1:11" x14ac:dyDescent="0.25">
      <c r="A72" t="s">
        <v>34</v>
      </c>
      <c r="B72" s="1">
        <v>45197.75</v>
      </c>
      <c r="C72" t="s">
        <v>20</v>
      </c>
      <c r="D72" t="s">
        <v>16</v>
      </c>
      <c r="E72">
        <v>31</v>
      </c>
      <c r="F72">
        <v>26</v>
      </c>
      <c r="G72">
        <v>16</v>
      </c>
      <c r="H72">
        <v>12</v>
      </c>
      <c r="I72">
        <v>15</v>
      </c>
      <c r="J72">
        <v>14</v>
      </c>
      <c r="K72">
        <f t="shared" si="1"/>
        <v>1</v>
      </c>
    </row>
    <row r="73" spans="1:11" x14ac:dyDescent="0.25">
      <c r="A73" t="s">
        <v>34</v>
      </c>
      <c r="B73" s="1">
        <v>45203.75</v>
      </c>
      <c r="C73" t="s">
        <v>11</v>
      </c>
      <c r="D73" t="s">
        <v>23</v>
      </c>
      <c r="E73">
        <v>20</v>
      </c>
      <c r="F73">
        <v>40</v>
      </c>
      <c r="G73">
        <v>8</v>
      </c>
      <c r="H73">
        <v>20</v>
      </c>
      <c r="I73">
        <v>12</v>
      </c>
      <c r="J73">
        <v>20</v>
      </c>
      <c r="K73">
        <f t="shared" si="1"/>
        <v>-1</v>
      </c>
    </row>
    <row r="74" spans="1:11" x14ac:dyDescent="0.25">
      <c r="A74" t="s">
        <v>34</v>
      </c>
      <c r="B74" s="1">
        <v>45304.708333333336</v>
      </c>
      <c r="C74" t="s">
        <v>12</v>
      </c>
      <c r="D74" t="s">
        <v>14</v>
      </c>
      <c r="K74" t="str">
        <f t="shared" si="1"/>
        <v>-</v>
      </c>
    </row>
    <row r="75" spans="1:11" x14ac:dyDescent="0.25">
      <c r="A75" t="s">
        <v>34</v>
      </c>
      <c r="B75" s="1">
        <v>45304.75</v>
      </c>
      <c r="C75" t="s">
        <v>24</v>
      </c>
      <c r="D75" t="s">
        <v>15</v>
      </c>
      <c r="K75" t="str">
        <f t="shared" si="1"/>
        <v>-</v>
      </c>
    </row>
    <row r="76" spans="1:11" x14ac:dyDescent="0.25">
      <c r="A76" t="s">
        <v>34</v>
      </c>
      <c r="B76" s="1">
        <v>45305.75</v>
      </c>
      <c r="C76" t="s">
        <v>21</v>
      </c>
      <c r="D76" t="s">
        <v>17</v>
      </c>
      <c r="K76" t="str">
        <f t="shared" si="1"/>
        <v>-</v>
      </c>
    </row>
    <row r="77" spans="1:11" x14ac:dyDescent="0.25">
      <c r="A77" t="s">
        <v>34</v>
      </c>
      <c r="B77" s="1">
        <v>45305.75</v>
      </c>
      <c r="C77" t="s">
        <v>18</v>
      </c>
      <c r="D77" t="s">
        <v>13</v>
      </c>
      <c r="K77" t="str">
        <f t="shared" si="1"/>
        <v>-</v>
      </c>
    </row>
    <row r="78" spans="1:11" x14ac:dyDescent="0.25">
      <c r="A78" t="s">
        <v>34</v>
      </c>
      <c r="B78" s="1">
        <v>45305.75</v>
      </c>
      <c r="C78" t="s">
        <v>22</v>
      </c>
      <c r="D78" t="s">
        <v>19</v>
      </c>
      <c r="K78" t="str">
        <f t="shared" si="1"/>
        <v>-</v>
      </c>
    </row>
    <row r="79" spans="1:11" x14ac:dyDescent="0.25">
      <c r="A79" t="s">
        <v>35</v>
      </c>
      <c r="B79" s="1">
        <v>45311.75</v>
      </c>
      <c r="C79" t="s">
        <v>16</v>
      </c>
      <c r="D79" t="s">
        <v>14</v>
      </c>
      <c r="K79" t="str">
        <f t="shared" si="1"/>
        <v>-</v>
      </c>
    </row>
    <row r="80" spans="1:11" x14ac:dyDescent="0.25">
      <c r="A80" t="s">
        <v>35</v>
      </c>
      <c r="B80" s="1">
        <v>45312.75</v>
      </c>
      <c r="C80" t="s">
        <v>21</v>
      </c>
      <c r="D80" t="s">
        <v>12</v>
      </c>
      <c r="K80" t="str">
        <f t="shared" si="1"/>
        <v>-</v>
      </c>
    </row>
    <row r="81" spans="1:11" x14ac:dyDescent="0.25">
      <c r="A81" t="s">
        <v>35</v>
      </c>
      <c r="B81" s="1">
        <v>45312.75</v>
      </c>
      <c r="C81" t="s">
        <v>19</v>
      </c>
      <c r="D81" t="s">
        <v>18</v>
      </c>
      <c r="K81" t="str">
        <f t="shared" si="1"/>
        <v>-</v>
      </c>
    </row>
    <row r="82" spans="1:11" x14ac:dyDescent="0.25">
      <c r="A82" t="s">
        <v>35</v>
      </c>
      <c r="B82" s="1">
        <v>45312.75</v>
      </c>
      <c r="C82" t="s">
        <v>17</v>
      </c>
      <c r="D82" t="s">
        <v>11</v>
      </c>
      <c r="K82" t="str">
        <f t="shared" si="1"/>
        <v>-</v>
      </c>
    </row>
    <row r="83" spans="1:11" x14ac:dyDescent="0.25">
      <c r="A83" t="s">
        <v>35</v>
      </c>
      <c r="B83" s="1">
        <v>45312.75</v>
      </c>
      <c r="C83" t="s">
        <v>23</v>
      </c>
      <c r="D83" t="s">
        <v>22</v>
      </c>
      <c r="K83" t="str">
        <f t="shared" si="1"/>
        <v>-</v>
      </c>
    </row>
    <row r="84" spans="1:11" x14ac:dyDescent="0.25">
      <c r="A84" t="s">
        <v>35</v>
      </c>
      <c r="B84" s="1">
        <v>45312.75</v>
      </c>
      <c r="C84" t="s">
        <v>13</v>
      </c>
      <c r="D84" t="s">
        <v>24</v>
      </c>
      <c r="K84" t="str">
        <f t="shared" si="1"/>
        <v>-</v>
      </c>
    </row>
    <row r="85" spans="1:11" x14ac:dyDescent="0.25">
      <c r="A85" t="s">
        <v>35</v>
      </c>
      <c r="B85" s="1">
        <v>45217.75</v>
      </c>
      <c r="C85" t="s">
        <v>15</v>
      </c>
      <c r="D85" t="s">
        <v>20</v>
      </c>
      <c r="E85">
        <v>20</v>
      </c>
      <c r="F85">
        <v>35</v>
      </c>
      <c r="G85">
        <v>9</v>
      </c>
      <c r="H85">
        <v>17</v>
      </c>
      <c r="I85">
        <v>11</v>
      </c>
      <c r="J85">
        <v>18</v>
      </c>
      <c r="K85">
        <f t="shared" si="1"/>
        <v>-1</v>
      </c>
    </row>
    <row r="86" spans="1:11" x14ac:dyDescent="0.25">
      <c r="A86" t="s">
        <v>36</v>
      </c>
      <c r="B86" s="1">
        <v>45318.708333333336</v>
      </c>
      <c r="C86" t="s">
        <v>14</v>
      </c>
      <c r="D86" t="s">
        <v>15</v>
      </c>
      <c r="K86" t="str">
        <f t="shared" si="1"/>
        <v>-</v>
      </c>
    </row>
    <row r="87" spans="1:11" x14ac:dyDescent="0.25">
      <c r="A87" t="s">
        <v>36</v>
      </c>
      <c r="B87" s="1">
        <v>45318.708333333336</v>
      </c>
      <c r="C87" t="s">
        <v>12</v>
      </c>
      <c r="D87" t="s">
        <v>16</v>
      </c>
      <c r="K87" t="str">
        <f t="shared" si="1"/>
        <v>-</v>
      </c>
    </row>
    <row r="88" spans="1:11" x14ac:dyDescent="0.25">
      <c r="A88" t="s">
        <v>36</v>
      </c>
      <c r="B88" s="1">
        <v>45319.75</v>
      </c>
      <c r="C88" t="s">
        <v>24</v>
      </c>
      <c r="D88" t="s">
        <v>19</v>
      </c>
      <c r="K88" t="str">
        <f t="shared" si="1"/>
        <v>-</v>
      </c>
    </row>
    <row r="89" spans="1:11" x14ac:dyDescent="0.25">
      <c r="A89" t="s">
        <v>36</v>
      </c>
      <c r="B89" s="1">
        <v>45319.75</v>
      </c>
      <c r="C89" t="s">
        <v>18</v>
      </c>
      <c r="D89" t="s">
        <v>23</v>
      </c>
      <c r="K89" t="str">
        <f t="shared" si="1"/>
        <v>-</v>
      </c>
    </row>
    <row r="90" spans="1:11" x14ac:dyDescent="0.25">
      <c r="A90" t="s">
        <v>36</v>
      </c>
      <c r="B90" s="1">
        <v>45319.75</v>
      </c>
      <c r="C90" t="s">
        <v>22</v>
      </c>
      <c r="D90" t="s">
        <v>17</v>
      </c>
      <c r="K90" t="str">
        <f t="shared" si="1"/>
        <v>-</v>
      </c>
    </row>
    <row r="91" spans="1:11" x14ac:dyDescent="0.25">
      <c r="A91" t="s">
        <v>36</v>
      </c>
      <c r="B91" s="1">
        <v>45319.75</v>
      </c>
      <c r="C91" t="s">
        <v>20</v>
      </c>
      <c r="D91" t="s">
        <v>13</v>
      </c>
      <c r="K91" t="str">
        <f t="shared" si="1"/>
        <v>-</v>
      </c>
    </row>
    <row r="92" spans="1:11" x14ac:dyDescent="0.25">
      <c r="A92" t="s">
        <v>36</v>
      </c>
      <c r="B92" s="1">
        <v>45319.75</v>
      </c>
      <c r="C92" t="s">
        <v>11</v>
      </c>
      <c r="D92" t="s">
        <v>21</v>
      </c>
      <c r="K92" t="str">
        <f t="shared" si="1"/>
        <v>-</v>
      </c>
    </row>
    <row r="93" spans="1:11" x14ac:dyDescent="0.25">
      <c r="A93" t="s">
        <v>37</v>
      </c>
      <c r="B93" s="1">
        <v>45332.645833333336</v>
      </c>
      <c r="C93" t="s">
        <v>14</v>
      </c>
      <c r="D93" t="s">
        <v>13</v>
      </c>
      <c r="K93" t="str">
        <f t="shared" si="1"/>
        <v>-</v>
      </c>
    </row>
    <row r="94" spans="1:11" x14ac:dyDescent="0.25">
      <c r="A94" t="s">
        <v>37</v>
      </c>
      <c r="B94" s="1">
        <v>45332.666666666664</v>
      </c>
      <c r="C94" t="s">
        <v>12</v>
      </c>
      <c r="D94" t="s">
        <v>11</v>
      </c>
      <c r="K94" t="str">
        <f t="shared" si="1"/>
        <v>-</v>
      </c>
    </row>
    <row r="95" spans="1:11" x14ac:dyDescent="0.25">
      <c r="A95" t="s">
        <v>37</v>
      </c>
      <c r="B95" s="1">
        <v>45332.75</v>
      </c>
      <c r="C95" t="s">
        <v>16</v>
      </c>
      <c r="D95" t="s">
        <v>15</v>
      </c>
      <c r="K95" t="str">
        <f t="shared" si="1"/>
        <v>-</v>
      </c>
    </row>
    <row r="96" spans="1:11" x14ac:dyDescent="0.25">
      <c r="A96" t="s">
        <v>37</v>
      </c>
      <c r="B96" s="1">
        <v>45333.75</v>
      </c>
      <c r="C96" t="s">
        <v>24</v>
      </c>
      <c r="D96" t="s">
        <v>23</v>
      </c>
      <c r="K96" t="str">
        <f t="shared" si="1"/>
        <v>-</v>
      </c>
    </row>
    <row r="97" spans="1:11" x14ac:dyDescent="0.25">
      <c r="A97" t="s">
        <v>37</v>
      </c>
      <c r="B97" s="1">
        <v>45333.75</v>
      </c>
      <c r="C97" t="s">
        <v>18</v>
      </c>
      <c r="D97" t="s">
        <v>17</v>
      </c>
      <c r="K97" t="str">
        <f t="shared" si="1"/>
        <v>-</v>
      </c>
    </row>
    <row r="98" spans="1:11" x14ac:dyDescent="0.25">
      <c r="A98" t="s">
        <v>37</v>
      </c>
      <c r="B98" s="1">
        <v>45333.75</v>
      </c>
      <c r="C98" t="s">
        <v>22</v>
      </c>
      <c r="D98" t="s">
        <v>21</v>
      </c>
      <c r="K98" t="str">
        <f t="shared" si="1"/>
        <v>-</v>
      </c>
    </row>
    <row r="99" spans="1:11" x14ac:dyDescent="0.25">
      <c r="A99" t="s">
        <v>37</v>
      </c>
      <c r="B99" s="1">
        <v>45333.75</v>
      </c>
      <c r="C99" t="s">
        <v>20</v>
      </c>
      <c r="D99" t="s">
        <v>19</v>
      </c>
      <c r="K99" t="str">
        <f t="shared" si="1"/>
        <v>-</v>
      </c>
    </row>
    <row r="100" spans="1:11" x14ac:dyDescent="0.25">
      <c r="A100" t="s">
        <v>38</v>
      </c>
      <c r="B100" s="1">
        <v>45336.75</v>
      </c>
      <c r="C100" t="s">
        <v>23</v>
      </c>
      <c r="D100" t="s">
        <v>20</v>
      </c>
      <c r="K100" t="str">
        <f t="shared" si="1"/>
        <v>-</v>
      </c>
    </row>
    <row r="101" spans="1:11" x14ac:dyDescent="0.25">
      <c r="A101" t="s">
        <v>38</v>
      </c>
      <c r="B101" s="1">
        <v>45339.75</v>
      </c>
      <c r="C101" t="s">
        <v>15</v>
      </c>
      <c r="D101" t="s">
        <v>12</v>
      </c>
      <c r="K101" t="str">
        <f t="shared" si="1"/>
        <v>-</v>
      </c>
    </row>
    <row r="102" spans="1:11" x14ac:dyDescent="0.25">
      <c r="A102" t="s">
        <v>38</v>
      </c>
      <c r="B102" s="1">
        <v>45340.75</v>
      </c>
      <c r="C102" t="s">
        <v>21</v>
      </c>
      <c r="D102" t="s">
        <v>18</v>
      </c>
      <c r="K102" t="str">
        <f t="shared" si="1"/>
        <v>-</v>
      </c>
    </row>
    <row r="103" spans="1:11" x14ac:dyDescent="0.25">
      <c r="A103" t="s">
        <v>38</v>
      </c>
      <c r="B103" s="1">
        <v>45340.75</v>
      </c>
      <c r="C103" t="s">
        <v>19</v>
      </c>
      <c r="D103" t="s">
        <v>14</v>
      </c>
      <c r="K103" t="str">
        <f t="shared" si="1"/>
        <v>-</v>
      </c>
    </row>
    <row r="104" spans="1:11" x14ac:dyDescent="0.25">
      <c r="A104" t="s">
        <v>38</v>
      </c>
      <c r="B104" s="1">
        <v>45340.75</v>
      </c>
      <c r="C104" t="s">
        <v>17</v>
      </c>
      <c r="D104" t="s">
        <v>24</v>
      </c>
      <c r="K104" t="str">
        <f t="shared" si="1"/>
        <v>-</v>
      </c>
    </row>
    <row r="105" spans="1:11" x14ac:dyDescent="0.25">
      <c r="A105" t="s">
        <v>38</v>
      </c>
      <c r="B105" s="1">
        <v>45340.75</v>
      </c>
      <c r="C105" t="s">
        <v>13</v>
      </c>
      <c r="D105" t="s">
        <v>16</v>
      </c>
      <c r="K105" t="str">
        <f t="shared" si="1"/>
        <v>-</v>
      </c>
    </row>
    <row r="106" spans="1:11" x14ac:dyDescent="0.25">
      <c r="A106" t="s">
        <v>38</v>
      </c>
      <c r="B106" s="1">
        <v>45340.75</v>
      </c>
      <c r="C106" t="s">
        <v>11</v>
      </c>
      <c r="D106" t="s">
        <v>22</v>
      </c>
      <c r="K106" t="str">
        <f t="shared" si="1"/>
        <v>-</v>
      </c>
    </row>
    <row r="107" spans="1:11" x14ac:dyDescent="0.25">
      <c r="A107" t="s">
        <v>39</v>
      </c>
      <c r="B107" s="1">
        <v>45344.75</v>
      </c>
      <c r="C107" t="s">
        <v>14</v>
      </c>
      <c r="D107" t="s">
        <v>23</v>
      </c>
      <c r="K107" t="str">
        <f t="shared" si="1"/>
        <v>-</v>
      </c>
    </row>
    <row r="108" spans="1:11" x14ac:dyDescent="0.25">
      <c r="A108" t="s">
        <v>39</v>
      </c>
      <c r="B108" s="1">
        <v>45345.75</v>
      </c>
      <c r="C108" t="s">
        <v>24</v>
      </c>
      <c r="D108" t="s">
        <v>21</v>
      </c>
      <c r="K108" t="str">
        <f t="shared" si="1"/>
        <v>-</v>
      </c>
    </row>
    <row r="109" spans="1:11" x14ac:dyDescent="0.25">
      <c r="A109" t="s">
        <v>39</v>
      </c>
      <c r="B109" s="1">
        <v>45345.75</v>
      </c>
      <c r="C109" t="s">
        <v>18</v>
      </c>
      <c r="D109" t="s">
        <v>11</v>
      </c>
      <c r="K109" t="str">
        <f t="shared" si="1"/>
        <v>-</v>
      </c>
    </row>
    <row r="110" spans="1:11" x14ac:dyDescent="0.25">
      <c r="A110" t="s">
        <v>39</v>
      </c>
      <c r="B110" s="1">
        <v>45345.75</v>
      </c>
      <c r="C110" t="s">
        <v>22</v>
      </c>
      <c r="D110" t="s">
        <v>12</v>
      </c>
      <c r="K110" t="str">
        <f t="shared" si="1"/>
        <v>-</v>
      </c>
    </row>
    <row r="111" spans="1:11" x14ac:dyDescent="0.25">
      <c r="A111" t="s">
        <v>39</v>
      </c>
      <c r="B111" s="1">
        <v>45345.75</v>
      </c>
      <c r="C111" t="s">
        <v>15</v>
      </c>
      <c r="D111" t="s">
        <v>13</v>
      </c>
      <c r="K111" t="str">
        <f t="shared" si="1"/>
        <v>-</v>
      </c>
    </row>
    <row r="112" spans="1:11" x14ac:dyDescent="0.25">
      <c r="A112" t="s">
        <v>39</v>
      </c>
      <c r="B112" s="1">
        <v>45345.75</v>
      </c>
      <c r="C112" t="s">
        <v>20</v>
      </c>
      <c r="D112" t="s">
        <v>17</v>
      </c>
      <c r="K112" t="str">
        <f t="shared" si="1"/>
        <v>-</v>
      </c>
    </row>
    <row r="113" spans="1:11" x14ac:dyDescent="0.25">
      <c r="A113" t="s">
        <v>39</v>
      </c>
      <c r="B113" s="1">
        <v>45345.75</v>
      </c>
      <c r="C113" t="s">
        <v>16</v>
      </c>
      <c r="D113" t="s">
        <v>19</v>
      </c>
      <c r="K113" t="str">
        <f t="shared" si="1"/>
        <v>-</v>
      </c>
    </row>
    <row r="114" spans="1:11" x14ac:dyDescent="0.25">
      <c r="A114" t="s">
        <v>40</v>
      </c>
      <c r="B114" s="1">
        <v>45374.666666666664</v>
      </c>
      <c r="C114" t="s">
        <v>12</v>
      </c>
      <c r="D114" t="s">
        <v>13</v>
      </c>
      <c r="K114" t="str">
        <f t="shared" si="1"/>
        <v>-</v>
      </c>
    </row>
    <row r="115" spans="1:11" x14ac:dyDescent="0.25">
      <c r="A115" t="s">
        <v>40</v>
      </c>
      <c r="B115" s="1">
        <v>45374.75</v>
      </c>
      <c r="C115" t="s">
        <v>11</v>
      </c>
      <c r="D115" t="s">
        <v>24</v>
      </c>
      <c r="K115" t="str">
        <f t="shared" si="1"/>
        <v>-</v>
      </c>
    </row>
    <row r="116" spans="1:11" x14ac:dyDescent="0.25">
      <c r="A116" t="s">
        <v>40</v>
      </c>
      <c r="B116" s="1">
        <v>45375.75</v>
      </c>
      <c r="C116" t="s">
        <v>21</v>
      </c>
      <c r="D116" t="s">
        <v>20</v>
      </c>
      <c r="K116" t="str">
        <f t="shared" si="1"/>
        <v>-</v>
      </c>
    </row>
    <row r="117" spans="1:11" x14ac:dyDescent="0.25">
      <c r="A117" t="s">
        <v>40</v>
      </c>
      <c r="B117" s="1">
        <v>45375.75</v>
      </c>
      <c r="C117" t="s">
        <v>19</v>
      </c>
      <c r="D117" t="s">
        <v>15</v>
      </c>
      <c r="K117" t="str">
        <f t="shared" si="1"/>
        <v>-</v>
      </c>
    </row>
    <row r="118" spans="1:11" x14ac:dyDescent="0.25">
      <c r="A118" t="s">
        <v>40</v>
      </c>
      <c r="B118" s="1">
        <v>45375.75</v>
      </c>
      <c r="C118" t="s">
        <v>18</v>
      </c>
      <c r="D118" t="s">
        <v>22</v>
      </c>
      <c r="K118" t="str">
        <f t="shared" si="1"/>
        <v>-</v>
      </c>
    </row>
    <row r="119" spans="1:11" x14ac:dyDescent="0.25">
      <c r="A119" t="s">
        <v>40</v>
      </c>
      <c r="B119" s="1">
        <v>45375.75</v>
      </c>
      <c r="C119" t="s">
        <v>17</v>
      </c>
      <c r="D119" t="s">
        <v>14</v>
      </c>
      <c r="K119" t="str">
        <f t="shared" si="1"/>
        <v>-</v>
      </c>
    </row>
    <row r="120" spans="1:11" x14ac:dyDescent="0.25">
      <c r="A120" t="s">
        <v>40</v>
      </c>
      <c r="B120" s="1">
        <v>45375.75</v>
      </c>
      <c r="C120" t="s">
        <v>23</v>
      </c>
      <c r="D120" t="s">
        <v>16</v>
      </c>
      <c r="K120" t="str">
        <f t="shared" si="1"/>
        <v>-</v>
      </c>
    </row>
    <row r="121" spans="1:11" x14ac:dyDescent="0.25">
      <c r="A121" t="s">
        <v>41</v>
      </c>
      <c r="B121" s="1">
        <v>45379.75</v>
      </c>
      <c r="C121" t="s">
        <v>24</v>
      </c>
      <c r="D121" t="s">
        <v>22</v>
      </c>
      <c r="K121" t="str">
        <f t="shared" si="1"/>
        <v>-</v>
      </c>
    </row>
    <row r="122" spans="1:11" x14ac:dyDescent="0.25">
      <c r="A122" t="s">
        <v>41</v>
      </c>
      <c r="B122" s="1">
        <v>45379.75</v>
      </c>
      <c r="C122" t="s">
        <v>18</v>
      </c>
      <c r="D122" t="s">
        <v>12</v>
      </c>
      <c r="K122" t="str">
        <f t="shared" si="1"/>
        <v>-</v>
      </c>
    </row>
    <row r="123" spans="1:11" x14ac:dyDescent="0.25">
      <c r="A123" t="s">
        <v>41</v>
      </c>
      <c r="B123" s="1">
        <v>45379.75</v>
      </c>
      <c r="C123" t="s">
        <v>13</v>
      </c>
      <c r="D123" t="s">
        <v>19</v>
      </c>
      <c r="K123" t="str">
        <f t="shared" si="1"/>
        <v>-</v>
      </c>
    </row>
    <row r="124" spans="1:11" x14ac:dyDescent="0.25">
      <c r="A124" t="s">
        <v>41</v>
      </c>
      <c r="B124" s="1">
        <v>45379.75</v>
      </c>
      <c r="C124" t="s">
        <v>15</v>
      </c>
      <c r="D124" t="s">
        <v>23</v>
      </c>
      <c r="K124" t="str">
        <f t="shared" si="1"/>
        <v>-</v>
      </c>
    </row>
    <row r="125" spans="1:11" x14ac:dyDescent="0.25">
      <c r="A125" t="s">
        <v>41</v>
      </c>
      <c r="B125" s="1">
        <v>45379.75</v>
      </c>
      <c r="C125" t="s">
        <v>20</v>
      </c>
      <c r="D125" t="s">
        <v>11</v>
      </c>
      <c r="K125" t="str">
        <f t="shared" si="1"/>
        <v>-</v>
      </c>
    </row>
    <row r="126" spans="1:11" x14ac:dyDescent="0.25">
      <c r="A126" t="s">
        <v>41</v>
      </c>
      <c r="B126" s="1">
        <v>45379.75</v>
      </c>
      <c r="C126" t="s">
        <v>14</v>
      </c>
      <c r="D126" t="s">
        <v>21</v>
      </c>
      <c r="K126" t="str">
        <f t="shared" si="1"/>
        <v>-</v>
      </c>
    </row>
    <row r="127" spans="1:11" x14ac:dyDescent="0.25">
      <c r="A127" t="s">
        <v>41</v>
      </c>
      <c r="B127" s="1">
        <v>45379.75</v>
      </c>
      <c r="C127" t="s">
        <v>16</v>
      </c>
      <c r="D127" t="s">
        <v>17</v>
      </c>
      <c r="K127" t="str">
        <f t="shared" si="1"/>
        <v>-</v>
      </c>
    </row>
    <row r="128" spans="1:11" x14ac:dyDescent="0.25">
      <c r="A128" t="s">
        <v>42</v>
      </c>
      <c r="B128" s="1">
        <v>45402.75</v>
      </c>
      <c r="C128" t="s">
        <v>15</v>
      </c>
      <c r="D128" t="s">
        <v>17</v>
      </c>
      <c r="K128" t="str">
        <f t="shared" si="1"/>
        <v>-</v>
      </c>
    </row>
    <row r="129" spans="1:11" x14ac:dyDescent="0.25">
      <c r="A129" t="s">
        <v>42</v>
      </c>
      <c r="B129" s="1">
        <v>45403.75</v>
      </c>
      <c r="C129" t="s">
        <v>21</v>
      </c>
      <c r="D129" t="s">
        <v>16</v>
      </c>
      <c r="K129" t="str">
        <f t="shared" si="1"/>
        <v>-</v>
      </c>
    </row>
    <row r="130" spans="1:11" x14ac:dyDescent="0.25">
      <c r="A130" t="s">
        <v>42</v>
      </c>
      <c r="B130" s="1">
        <v>45403.75</v>
      </c>
      <c r="C130" t="s">
        <v>18</v>
      </c>
      <c r="D130" t="s">
        <v>24</v>
      </c>
      <c r="K130" t="str">
        <f t="shared" si="1"/>
        <v>-</v>
      </c>
    </row>
    <row r="131" spans="1:11" x14ac:dyDescent="0.25">
      <c r="A131" t="s">
        <v>42</v>
      </c>
      <c r="B131" s="1">
        <v>45403.75</v>
      </c>
      <c r="C131" t="s">
        <v>22</v>
      </c>
      <c r="D131" t="s">
        <v>20</v>
      </c>
      <c r="K131" t="str">
        <f t="shared" ref="K131:K183" si="2">IF(OR(E131="", F131=""), "-",IF(E131&gt;F131, 1, IF(E131&lt;F131, -1, 0)))</f>
        <v>-</v>
      </c>
    </row>
    <row r="132" spans="1:11" x14ac:dyDescent="0.25">
      <c r="A132" t="s">
        <v>42</v>
      </c>
      <c r="B132" s="1">
        <v>45403.75</v>
      </c>
      <c r="C132" t="s">
        <v>23</v>
      </c>
      <c r="D132" t="s">
        <v>13</v>
      </c>
      <c r="K132" t="str">
        <f t="shared" si="2"/>
        <v>-</v>
      </c>
    </row>
    <row r="133" spans="1:11" x14ac:dyDescent="0.25">
      <c r="A133" t="s">
        <v>42</v>
      </c>
      <c r="B133" s="1">
        <v>45403.75</v>
      </c>
      <c r="C133" t="s">
        <v>12</v>
      </c>
      <c r="D133" t="s">
        <v>19</v>
      </c>
      <c r="K133" t="str">
        <f t="shared" si="2"/>
        <v>-</v>
      </c>
    </row>
    <row r="134" spans="1:11" x14ac:dyDescent="0.25">
      <c r="A134" t="s">
        <v>42</v>
      </c>
      <c r="B134" s="1">
        <v>45403.75</v>
      </c>
      <c r="C134" t="s">
        <v>11</v>
      </c>
      <c r="D134" t="s">
        <v>14</v>
      </c>
      <c r="K134" t="str">
        <f t="shared" si="2"/>
        <v>-</v>
      </c>
    </row>
    <row r="135" spans="1:11" x14ac:dyDescent="0.25">
      <c r="A135" t="s">
        <v>43</v>
      </c>
      <c r="B135" s="1">
        <v>45367.666666666664</v>
      </c>
      <c r="C135" t="s">
        <v>23</v>
      </c>
      <c r="D135" t="s">
        <v>19</v>
      </c>
      <c r="K135" t="str">
        <f t="shared" si="2"/>
        <v>-</v>
      </c>
    </row>
    <row r="136" spans="1:11" x14ac:dyDescent="0.25">
      <c r="A136" t="s">
        <v>43</v>
      </c>
      <c r="B136" s="1">
        <v>45409.75</v>
      </c>
      <c r="C136" t="s">
        <v>16</v>
      </c>
      <c r="D136" t="s">
        <v>11</v>
      </c>
      <c r="K136" t="str">
        <f t="shared" si="2"/>
        <v>-</v>
      </c>
    </row>
    <row r="137" spans="1:11" x14ac:dyDescent="0.25">
      <c r="A137" t="s">
        <v>43</v>
      </c>
      <c r="B137" s="1">
        <v>45410.75</v>
      </c>
      <c r="C137" t="s">
        <v>24</v>
      </c>
      <c r="D137" t="s">
        <v>12</v>
      </c>
      <c r="K137" t="str">
        <f t="shared" si="2"/>
        <v>-</v>
      </c>
    </row>
    <row r="138" spans="1:11" x14ac:dyDescent="0.25">
      <c r="A138" t="s">
        <v>43</v>
      </c>
      <c r="B138" s="1">
        <v>45410.75</v>
      </c>
      <c r="C138" t="s">
        <v>13</v>
      </c>
      <c r="D138" t="s">
        <v>17</v>
      </c>
      <c r="K138" t="str">
        <f t="shared" si="2"/>
        <v>-</v>
      </c>
    </row>
    <row r="139" spans="1:11" x14ac:dyDescent="0.25">
      <c r="A139" t="s">
        <v>43</v>
      </c>
      <c r="B139" s="1">
        <v>45410.75</v>
      </c>
      <c r="C139" t="s">
        <v>15</v>
      </c>
      <c r="D139" t="s">
        <v>21</v>
      </c>
      <c r="K139" t="str">
        <f t="shared" si="2"/>
        <v>-</v>
      </c>
    </row>
    <row r="140" spans="1:11" x14ac:dyDescent="0.25">
      <c r="A140" t="s">
        <v>43</v>
      </c>
      <c r="B140" s="1">
        <v>45410.75</v>
      </c>
      <c r="C140" t="s">
        <v>20</v>
      </c>
      <c r="D140" t="s">
        <v>18</v>
      </c>
      <c r="K140" t="str">
        <f t="shared" si="2"/>
        <v>-</v>
      </c>
    </row>
    <row r="141" spans="1:11" x14ac:dyDescent="0.25">
      <c r="A141" t="s">
        <v>43</v>
      </c>
      <c r="B141" s="1">
        <v>45410.75</v>
      </c>
      <c r="C141" t="s">
        <v>14</v>
      </c>
      <c r="D141" t="s">
        <v>22</v>
      </c>
      <c r="K141" t="str">
        <f t="shared" si="2"/>
        <v>-</v>
      </c>
    </row>
    <row r="142" spans="1:11" x14ac:dyDescent="0.25">
      <c r="A142" t="s">
        <v>44</v>
      </c>
      <c r="B142" s="1">
        <v>45416.75</v>
      </c>
      <c r="C142" t="s">
        <v>24</v>
      </c>
      <c r="D142" t="s">
        <v>20</v>
      </c>
      <c r="K142" t="str">
        <f t="shared" si="2"/>
        <v>-</v>
      </c>
    </row>
    <row r="143" spans="1:11" x14ac:dyDescent="0.25">
      <c r="A143" t="s">
        <v>44</v>
      </c>
      <c r="B143" s="1">
        <v>45416.75</v>
      </c>
      <c r="C143" t="s">
        <v>11</v>
      </c>
      <c r="D143" t="s">
        <v>15</v>
      </c>
      <c r="K143" t="str">
        <f t="shared" si="2"/>
        <v>-</v>
      </c>
    </row>
    <row r="144" spans="1:11" x14ac:dyDescent="0.25">
      <c r="A144" t="s">
        <v>44</v>
      </c>
      <c r="B144" s="1">
        <v>45417.75</v>
      </c>
      <c r="C144" t="s">
        <v>21</v>
      </c>
      <c r="D144" t="s">
        <v>13</v>
      </c>
      <c r="K144" t="str">
        <f t="shared" si="2"/>
        <v>-</v>
      </c>
    </row>
    <row r="145" spans="1:11" x14ac:dyDescent="0.25">
      <c r="A145" t="s">
        <v>44</v>
      </c>
      <c r="B145" s="1">
        <v>45417.75</v>
      </c>
      <c r="C145" t="s">
        <v>18</v>
      </c>
      <c r="D145" t="s">
        <v>14</v>
      </c>
      <c r="K145" t="str">
        <f t="shared" si="2"/>
        <v>-</v>
      </c>
    </row>
    <row r="146" spans="1:11" x14ac:dyDescent="0.25">
      <c r="A146" t="s">
        <v>44</v>
      </c>
      <c r="B146" s="1">
        <v>45417.75</v>
      </c>
      <c r="C146" t="s">
        <v>22</v>
      </c>
      <c r="D146" t="s">
        <v>16</v>
      </c>
      <c r="K146" t="str">
        <f t="shared" si="2"/>
        <v>-</v>
      </c>
    </row>
    <row r="147" spans="1:11" x14ac:dyDescent="0.25">
      <c r="A147" t="s">
        <v>44</v>
      </c>
      <c r="B147" s="1">
        <v>45417.75</v>
      </c>
      <c r="C147" t="s">
        <v>17</v>
      </c>
      <c r="D147" t="s">
        <v>19</v>
      </c>
      <c r="K147" t="str">
        <f t="shared" si="2"/>
        <v>-</v>
      </c>
    </row>
    <row r="148" spans="1:11" x14ac:dyDescent="0.25">
      <c r="A148" t="s">
        <v>44</v>
      </c>
      <c r="B148" s="1">
        <v>45417.75</v>
      </c>
      <c r="C148" t="s">
        <v>12</v>
      </c>
      <c r="D148" t="s">
        <v>23</v>
      </c>
      <c r="K148" t="str">
        <f t="shared" si="2"/>
        <v>-</v>
      </c>
    </row>
    <row r="149" spans="1:11" x14ac:dyDescent="0.25">
      <c r="A149" t="s">
        <v>45</v>
      </c>
      <c r="B149" s="1">
        <v>45423.708333333336</v>
      </c>
      <c r="C149" t="s">
        <v>14</v>
      </c>
      <c r="D149" t="s">
        <v>24</v>
      </c>
      <c r="K149" t="str">
        <f t="shared" si="2"/>
        <v>-</v>
      </c>
    </row>
    <row r="150" spans="1:11" x14ac:dyDescent="0.25">
      <c r="A150" t="s">
        <v>45</v>
      </c>
      <c r="B150" s="1">
        <v>45424.75</v>
      </c>
      <c r="C150" t="s">
        <v>19</v>
      </c>
      <c r="D150" t="s">
        <v>21</v>
      </c>
      <c r="K150" t="str">
        <f t="shared" si="2"/>
        <v>-</v>
      </c>
    </row>
    <row r="151" spans="1:11" x14ac:dyDescent="0.25">
      <c r="A151" t="s">
        <v>45</v>
      </c>
      <c r="B151" s="1">
        <v>45424.75</v>
      </c>
      <c r="C151" t="s">
        <v>23</v>
      </c>
      <c r="D151" t="s">
        <v>17</v>
      </c>
      <c r="K151" t="str">
        <f t="shared" si="2"/>
        <v>-</v>
      </c>
    </row>
    <row r="152" spans="1:11" x14ac:dyDescent="0.25">
      <c r="A152" t="s">
        <v>45</v>
      </c>
      <c r="B152" s="1">
        <v>45424.75</v>
      </c>
      <c r="C152" t="s">
        <v>13</v>
      </c>
      <c r="D152" t="s">
        <v>11</v>
      </c>
      <c r="K152" t="str">
        <f t="shared" si="2"/>
        <v>-</v>
      </c>
    </row>
    <row r="153" spans="1:11" x14ac:dyDescent="0.25">
      <c r="A153" t="s">
        <v>45</v>
      </c>
      <c r="B153" s="1">
        <v>45424.75</v>
      </c>
      <c r="C153" t="s">
        <v>15</v>
      </c>
      <c r="D153" t="s">
        <v>22</v>
      </c>
      <c r="K153" t="str">
        <f t="shared" si="2"/>
        <v>-</v>
      </c>
    </row>
    <row r="154" spans="1:11" x14ac:dyDescent="0.25">
      <c r="A154" t="s">
        <v>45</v>
      </c>
      <c r="B154" s="1">
        <v>45424.75</v>
      </c>
      <c r="C154" t="s">
        <v>20</v>
      </c>
      <c r="D154" t="s">
        <v>12</v>
      </c>
      <c r="K154" t="str">
        <f t="shared" si="2"/>
        <v>-</v>
      </c>
    </row>
    <row r="155" spans="1:11" x14ac:dyDescent="0.25">
      <c r="A155" t="s">
        <v>45</v>
      </c>
      <c r="B155" s="1">
        <v>45424.75</v>
      </c>
      <c r="C155" t="s">
        <v>16</v>
      </c>
      <c r="D155" t="s">
        <v>18</v>
      </c>
      <c r="K155" t="str">
        <f t="shared" si="2"/>
        <v>-</v>
      </c>
    </row>
    <row r="156" spans="1:11" x14ac:dyDescent="0.25">
      <c r="A156" t="s">
        <v>46</v>
      </c>
      <c r="B156" s="1">
        <v>45427.75</v>
      </c>
      <c r="C156" t="s">
        <v>21</v>
      </c>
      <c r="D156" t="s">
        <v>23</v>
      </c>
      <c r="K156" t="str">
        <f t="shared" si="2"/>
        <v>-</v>
      </c>
    </row>
    <row r="157" spans="1:11" x14ac:dyDescent="0.25">
      <c r="A157" t="s">
        <v>46</v>
      </c>
      <c r="B157" s="1">
        <v>45427.75</v>
      </c>
      <c r="C157" t="s">
        <v>24</v>
      </c>
      <c r="D157" t="s">
        <v>16</v>
      </c>
      <c r="K157" t="str">
        <f t="shared" si="2"/>
        <v>-</v>
      </c>
    </row>
    <row r="158" spans="1:11" x14ac:dyDescent="0.25">
      <c r="A158" t="s">
        <v>46</v>
      </c>
      <c r="B158" s="1">
        <v>45427.75</v>
      </c>
      <c r="C158" t="s">
        <v>18</v>
      </c>
      <c r="D158" t="s">
        <v>15</v>
      </c>
      <c r="K158" t="str">
        <f t="shared" si="2"/>
        <v>-</v>
      </c>
    </row>
    <row r="159" spans="1:11" x14ac:dyDescent="0.25">
      <c r="A159" t="s">
        <v>46</v>
      </c>
      <c r="B159" s="1">
        <v>45427.75</v>
      </c>
      <c r="C159" t="s">
        <v>22</v>
      </c>
      <c r="D159" t="s">
        <v>13</v>
      </c>
      <c r="K159" t="str">
        <f t="shared" si="2"/>
        <v>-</v>
      </c>
    </row>
    <row r="160" spans="1:11" x14ac:dyDescent="0.25">
      <c r="A160" t="s">
        <v>46</v>
      </c>
      <c r="B160" s="1">
        <v>45427.75</v>
      </c>
      <c r="C160" t="s">
        <v>20</v>
      </c>
      <c r="D160" t="s">
        <v>14</v>
      </c>
      <c r="K160" t="str">
        <f t="shared" si="2"/>
        <v>-</v>
      </c>
    </row>
    <row r="161" spans="1:11" x14ac:dyDescent="0.25">
      <c r="A161" t="s">
        <v>46</v>
      </c>
      <c r="B161" s="1">
        <v>45427.75</v>
      </c>
      <c r="C161" t="s">
        <v>12</v>
      </c>
      <c r="D161" t="s">
        <v>17</v>
      </c>
      <c r="K161" t="str">
        <f t="shared" si="2"/>
        <v>-</v>
      </c>
    </row>
    <row r="162" spans="1:11" x14ac:dyDescent="0.25">
      <c r="A162" t="s">
        <v>46</v>
      </c>
      <c r="B162" s="1">
        <v>45427.75</v>
      </c>
      <c r="C162" t="s">
        <v>11</v>
      </c>
      <c r="D162" t="s">
        <v>19</v>
      </c>
      <c r="K162" t="str">
        <f t="shared" si="2"/>
        <v>-</v>
      </c>
    </row>
    <row r="163" spans="1:11" x14ac:dyDescent="0.25">
      <c r="A163" t="s">
        <v>47</v>
      </c>
      <c r="B163" s="1">
        <v>45430.75</v>
      </c>
      <c r="C163" t="s">
        <v>15</v>
      </c>
      <c r="D163" t="s">
        <v>24</v>
      </c>
      <c r="K163" t="str">
        <f t="shared" si="2"/>
        <v>-</v>
      </c>
    </row>
    <row r="164" spans="1:11" x14ac:dyDescent="0.25">
      <c r="A164" t="s">
        <v>47</v>
      </c>
      <c r="B164" s="1">
        <v>45430.75</v>
      </c>
      <c r="C164" t="s">
        <v>16</v>
      </c>
      <c r="D164" t="s">
        <v>20</v>
      </c>
      <c r="K164" t="str">
        <f t="shared" si="2"/>
        <v>-</v>
      </c>
    </row>
    <row r="165" spans="1:11" x14ac:dyDescent="0.25">
      <c r="A165" t="s">
        <v>47</v>
      </c>
      <c r="B165" s="1">
        <v>45431.645833333336</v>
      </c>
      <c r="C165" t="s">
        <v>14</v>
      </c>
      <c r="D165" t="s">
        <v>12</v>
      </c>
      <c r="K165" t="str">
        <f t="shared" si="2"/>
        <v>-</v>
      </c>
    </row>
    <row r="166" spans="1:11" x14ac:dyDescent="0.25">
      <c r="A166" t="s">
        <v>47</v>
      </c>
      <c r="B166" s="1">
        <v>45431.75</v>
      </c>
      <c r="C166" t="s">
        <v>19</v>
      </c>
      <c r="D166" t="s">
        <v>22</v>
      </c>
      <c r="K166" t="str">
        <f t="shared" si="2"/>
        <v>-</v>
      </c>
    </row>
    <row r="167" spans="1:11" x14ac:dyDescent="0.25">
      <c r="A167" t="s">
        <v>47</v>
      </c>
      <c r="B167" s="1">
        <v>45431.75</v>
      </c>
      <c r="C167" t="s">
        <v>17</v>
      </c>
      <c r="D167" t="s">
        <v>21</v>
      </c>
      <c r="K167" t="str">
        <f t="shared" si="2"/>
        <v>-</v>
      </c>
    </row>
    <row r="168" spans="1:11" x14ac:dyDescent="0.25">
      <c r="A168" t="s">
        <v>47</v>
      </c>
      <c r="B168" s="1">
        <v>45431.75</v>
      </c>
      <c r="C168" t="s">
        <v>23</v>
      </c>
      <c r="D168" t="s">
        <v>11</v>
      </c>
      <c r="K168" t="str">
        <f t="shared" si="2"/>
        <v>-</v>
      </c>
    </row>
    <row r="169" spans="1:11" x14ac:dyDescent="0.25">
      <c r="A169" t="s">
        <v>47</v>
      </c>
      <c r="B169" s="1">
        <v>45431.75</v>
      </c>
      <c r="C169" t="s">
        <v>13</v>
      </c>
      <c r="D169" t="s">
        <v>18</v>
      </c>
      <c r="K169" t="str">
        <f t="shared" si="2"/>
        <v>-</v>
      </c>
    </row>
    <row r="170" spans="1:11" x14ac:dyDescent="0.25">
      <c r="A170" t="s">
        <v>48</v>
      </c>
      <c r="B170" s="1">
        <v>45434.75</v>
      </c>
      <c r="C170" t="s">
        <v>24</v>
      </c>
      <c r="D170" t="s">
        <v>13</v>
      </c>
      <c r="K170" t="str">
        <f t="shared" si="2"/>
        <v>-</v>
      </c>
    </row>
    <row r="171" spans="1:11" x14ac:dyDescent="0.25">
      <c r="A171" t="s">
        <v>48</v>
      </c>
      <c r="B171" s="1">
        <v>45434.75</v>
      </c>
      <c r="C171" t="s">
        <v>18</v>
      </c>
      <c r="D171" t="s">
        <v>19</v>
      </c>
      <c r="K171" t="str">
        <f t="shared" si="2"/>
        <v>-</v>
      </c>
    </row>
    <row r="172" spans="1:11" x14ac:dyDescent="0.25">
      <c r="A172" t="s">
        <v>48</v>
      </c>
      <c r="B172" s="1">
        <v>45434.75</v>
      </c>
      <c r="C172" t="s">
        <v>22</v>
      </c>
      <c r="D172" t="s">
        <v>23</v>
      </c>
      <c r="K172" t="str">
        <f t="shared" si="2"/>
        <v>-</v>
      </c>
    </row>
    <row r="173" spans="1:11" x14ac:dyDescent="0.25">
      <c r="A173" t="s">
        <v>48</v>
      </c>
      <c r="B173" s="1">
        <v>45434.75</v>
      </c>
      <c r="C173" t="s">
        <v>20</v>
      </c>
      <c r="D173" t="s">
        <v>15</v>
      </c>
      <c r="K173" t="str">
        <f t="shared" si="2"/>
        <v>-</v>
      </c>
    </row>
    <row r="174" spans="1:11" x14ac:dyDescent="0.25">
      <c r="A174" t="s">
        <v>48</v>
      </c>
      <c r="B174" s="1">
        <v>45434.75</v>
      </c>
      <c r="C174" t="s">
        <v>14</v>
      </c>
      <c r="D174" t="s">
        <v>16</v>
      </c>
      <c r="K174" t="str">
        <f t="shared" si="2"/>
        <v>-</v>
      </c>
    </row>
    <row r="175" spans="1:11" x14ac:dyDescent="0.25">
      <c r="A175" t="s">
        <v>48</v>
      </c>
      <c r="B175" s="1">
        <v>45434.75</v>
      </c>
      <c r="C175" t="s">
        <v>12</v>
      </c>
      <c r="D175" t="s">
        <v>21</v>
      </c>
      <c r="K175" t="str">
        <f t="shared" si="2"/>
        <v>-</v>
      </c>
    </row>
    <row r="176" spans="1:11" x14ac:dyDescent="0.25">
      <c r="A176" t="s">
        <v>48</v>
      </c>
      <c r="B176" s="1">
        <v>45434.75</v>
      </c>
      <c r="C176" t="s">
        <v>11</v>
      </c>
      <c r="D176" t="s">
        <v>17</v>
      </c>
      <c r="K176" t="str">
        <f t="shared" si="2"/>
        <v>-</v>
      </c>
    </row>
    <row r="177" spans="1:11" x14ac:dyDescent="0.25">
      <c r="A177" t="s">
        <v>49</v>
      </c>
      <c r="B177" s="1">
        <v>45437.75</v>
      </c>
      <c r="C177" t="s">
        <v>15</v>
      </c>
      <c r="D177" t="s">
        <v>14</v>
      </c>
      <c r="K177" t="str">
        <f t="shared" si="2"/>
        <v>-</v>
      </c>
    </row>
    <row r="178" spans="1:11" x14ac:dyDescent="0.25">
      <c r="A178" t="s">
        <v>49</v>
      </c>
      <c r="B178" s="1">
        <v>45437.75</v>
      </c>
      <c r="C178" t="s">
        <v>16</v>
      </c>
      <c r="D178" t="s">
        <v>12</v>
      </c>
      <c r="K178" t="str">
        <f t="shared" si="2"/>
        <v>-</v>
      </c>
    </row>
    <row r="179" spans="1:11" x14ac:dyDescent="0.25">
      <c r="A179" t="s">
        <v>49</v>
      </c>
      <c r="B179" s="1">
        <v>45438.75</v>
      </c>
      <c r="C179" t="s">
        <v>21</v>
      </c>
      <c r="D179" t="s">
        <v>11</v>
      </c>
      <c r="K179" t="str">
        <f t="shared" si="2"/>
        <v>-</v>
      </c>
    </row>
    <row r="180" spans="1:11" x14ac:dyDescent="0.25">
      <c r="A180" t="s">
        <v>49</v>
      </c>
      <c r="B180" s="1">
        <v>45438.75</v>
      </c>
      <c r="C180" t="s">
        <v>19</v>
      </c>
      <c r="D180" t="s">
        <v>24</v>
      </c>
      <c r="K180" t="str">
        <f t="shared" si="2"/>
        <v>-</v>
      </c>
    </row>
    <row r="181" spans="1:11" x14ac:dyDescent="0.25">
      <c r="A181" t="s">
        <v>49</v>
      </c>
      <c r="B181" s="1">
        <v>45438.75</v>
      </c>
      <c r="C181" t="s">
        <v>17</v>
      </c>
      <c r="D181" t="s">
        <v>22</v>
      </c>
      <c r="K181" t="str">
        <f t="shared" si="2"/>
        <v>-</v>
      </c>
    </row>
    <row r="182" spans="1:11" x14ac:dyDescent="0.25">
      <c r="A182" t="s">
        <v>49</v>
      </c>
      <c r="B182" s="1">
        <v>45438.75</v>
      </c>
      <c r="C182" t="s">
        <v>23</v>
      </c>
      <c r="D182" t="s">
        <v>18</v>
      </c>
      <c r="K182" t="str">
        <f t="shared" si="2"/>
        <v>-</v>
      </c>
    </row>
    <row r="183" spans="1:11" x14ac:dyDescent="0.25">
      <c r="A183" t="s">
        <v>49</v>
      </c>
      <c r="B183" s="1">
        <v>45438.75</v>
      </c>
      <c r="C183" t="s">
        <v>13</v>
      </c>
      <c r="D183" t="s">
        <v>20</v>
      </c>
      <c r="K183" t="str">
        <f t="shared" si="2"/>
        <v>-</v>
      </c>
    </row>
  </sheetData>
  <conditionalFormatting sqref="K2:K183">
    <cfRule type="cellIs" dxfId="8" priority="1" operator="equal">
      <formula>0</formula>
    </cfRule>
    <cfRule type="cellIs" dxfId="7" priority="2" operator="equal">
      <formula>-1</formula>
    </cfRule>
    <cfRule type="cellIs" dxfId="6" priority="3" operator="equal">
      <formula>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46B4-6D01-4619-86C2-4F5B1CAFB366}">
  <dimension ref="A1:J16"/>
  <sheetViews>
    <sheetView workbookViewId="0">
      <selection activeCell="R20" sqref="R20"/>
    </sheetView>
  </sheetViews>
  <sheetFormatPr defaultRowHeight="15" x14ac:dyDescent="0.25"/>
  <cols>
    <col min="1" max="1" width="19.42578125" bestFit="1" customWidth="1"/>
  </cols>
  <sheetData>
    <row r="1" spans="1:10" x14ac:dyDescent="0.25">
      <c r="A1" s="3" t="s">
        <v>50</v>
      </c>
      <c r="B1" s="3" t="s">
        <v>55</v>
      </c>
      <c r="C1" s="3"/>
      <c r="D1" s="3"/>
      <c r="E1" s="3"/>
      <c r="F1" s="3" t="s">
        <v>56</v>
      </c>
      <c r="G1" s="3"/>
      <c r="H1" s="3"/>
      <c r="I1" t="s">
        <v>60</v>
      </c>
      <c r="J1" t="s">
        <v>61</v>
      </c>
    </row>
    <row r="2" spans="1:10" x14ac:dyDescent="0.25">
      <c r="A2" s="3"/>
      <c r="B2" t="s">
        <v>51</v>
      </c>
      <c r="C2" t="s">
        <v>52</v>
      </c>
      <c r="D2" t="s">
        <v>53</v>
      </c>
      <c r="E2" t="s">
        <v>54</v>
      </c>
      <c r="F2" t="s">
        <v>57</v>
      </c>
      <c r="G2" t="s">
        <v>58</v>
      </c>
      <c r="H2" t="s">
        <v>59</v>
      </c>
    </row>
    <row r="3" spans="1:10" x14ac:dyDescent="0.25">
      <c r="A3" t="s">
        <v>21</v>
      </c>
      <c r="B3">
        <f>COUNTIFS(Mérkőzések!$C$2:$C$183, "="&amp;Eredmények!$A3, Mérkőzések!$K$2:$K$183, "&lt;&gt;-") + COUNTIFS(Mérkőzések!$D$2:$D$183, "="&amp;Eredmények!$A3, Mérkőzések!$K$2:$K$183, "&lt;&gt;-")</f>
        <v>7</v>
      </c>
      <c r="C3">
        <f>COUNTIFS(Mérkőzések!$C$2:$C$183, "="&amp;Eredmények!$A3, Mérkőzések!$K$2:$K$183, "=1") + COUNTIFS(Mérkőzések!$D$2:$D$183, "="&amp;Eredmények!$A3, Mérkőzések!$K$2:$K$183, "=-1")</f>
        <v>1</v>
      </c>
      <c r="D3">
        <f>COUNTIFS(Mérkőzések!$C$2:$C$183, "="&amp;Eredmények!$A3, Mérkőzések!$K$2:$K$183, "=-1") + COUNTIFS(Mérkőzések!$D$2:$D$183, "="&amp;Eredmények!$A3, Mérkőzések!$K$2:$K$183, "=1")</f>
        <v>5</v>
      </c>
      <c r="E3">
        <f>COUNTIFS(Mérkőzések!$C$2:$C$183, "="&amp;Eredmények!$A3, Mérkőzések!$K$2:$K$183, "=0") + COUNTIFS(Mérkőzések!$D$2:$D$183, "="&amp;Eredmények!$A3, Mérkőzések!$K$2:$K$183, "=0")</f>
        <v>1</v>
      </c>
      <c r="F3">
        <f>SUMIFS(Mérkőzések!$F$2:$F$183,Mérkőzések!$D$2:$D$183,"="&amp;Eredmények!$A3)+SUMIFS(Mérkőzések!$E$2:$E$183,Mérkőzések!$C$2:$C$183,"="&amp;Eredmények!$A3)</f>
        <v>197</v>
      </c>
      <c r="G3">
        <f>SUMIFS(Mérkőzések!$E$2:$E$183,Mérkőzések!$D$2:$D$183,"="&amp;Eredmények!$A3)+SUMIFS(Mérkőzések!$F$2:$F$183,Mérkőzések!$C$2:$C$183,"="&amp;Eredmények!$A3)</f>
        <v>214</v>
      </c>
      <c r="H3">
        <f>F3-G3</f>
        <v>-17</v>
      </c>
      <c r="I3" s="4">
        <f>C3*2 + E3 + H3/10000</f>
        <v>2.9983</v>
      </c>
      <c r="J3">
        <f>MATCH(I3,_xlfn._xlws.SORT($I$3:$I$16, , -1),0)</f>
        <v>12</v>
      </c>
    </row>
    <row r="4" spans="1:10" x14ac:dyDescent="0.25">
      <c r="A4" t="s">
        <v>24</v>
      </c>
      <c r="B4">
        <f>COUNTIFS(Mérkőzések!$C$2:$C$183, "="&amp;Eredmények!$A4, Mérkőzések!$K$2:$K$183, "&lt;&gt;-") + COUNTIFS(Mérkőzések!$D$2:$D$183, "="&amp;Eredmények!$A4, Mérkőzések!$K$2:$K$183, "&lt;&gt;-")</f>
        <v>7</v>
      </c>
      <c r="C4">
        <f>COUNTIFS(Mérkőzések!$C$2:$C$183, "="&amp;Eredmények!$A4, Mérkőzések!$K$2:$K$183, "=1") + COUNTIFS(Mérkőzések!$D$2:$D$183, "="&amp;Eredmények!$A4, Mérkőzések!$K$2:$K$183, "=-1")</f>
        <v>2</v>
      </c>
      <c r="D4">
        <f>COUNTIFS(Mérkőzések!$C$2:$C$183, "="&amp;Eredmények!$A4, Mérkőzések!$K$2:$K$183, "=-1") + COUNTIFS(Mérkőzések!$D$2:$D$183, "="&amp;Eredmények!$A4, Mérkőzések!$K$2:$K$183, "=1")</f>
        <v>4</v>
      </c>
      <c r="E4">
        <f>COUNTIFS(Mérkőzések!$C$2:$C$183, "="&amp;Eredmények!$A4, Mérkőzések!$K$2:$K$183, "=0") + COUNTIFS(Mérkőzések!$D$2:$D$183, "="&amp;Eredmények!$A4, Mérkőzések!$K$2:$K$183, "=0")</f>
        <v>1</v>
      </c>
      <c r="F4">
        <f>SUMIFS(Mérkőzések!$F$2:$F$183,Mérkőzések!$D$2:$D$183,"="&amp;Eredmények!$A4)+SUMIFS(Mérkőzések!$E$2:$E$183,Mérkőzések!$C$2:$C$183,"="&amp;Eredmények!$A4)</f>
        <v>185</v>
      </c>
      <c r="G4">
        <f>SUMIFS(Mérkőzések!$E$2:$E$183,Mérkőzések!$D$2:$D$183,"="&amp;Eredmények!$A4)+SUMIFS(Mérkőzések!$F$2:$F$183,Mérkőzések!$C$2:$C$183,"="&amp;Eredmények!$A4)</f>
        <v>213</v>
      </c>
      <c r="H4">
        <f t="shared" ref="H4:H16" si="0">F4-G4</f>
        <v>-28</v>
      </c>
      <c r="I4" s="4">
        <f t="shared" ref="I4:I16" si="1">C4*2 + E4 + H4/10000</f>
        <v>4.9972000000000003</v>
      </c>
      <c r="J4">
        <f t="shared" ref="J4:J16" si="2">MATCH(I4,_xlfn._xlws.SORT($I$3:$I$16, , -1),0)</f>
        <v>10</v>
      </c>
    </row>
    <row r="5" spans="1:10" x14ac:dyDescent="0.25">
      <c r="A5" t="s">
        <v>19</v>
      </c>
      <c r="B5">
        <f>COUNTIFS(Mérkőzések!$C$2:$C$183, "="&amp;Eredmények!$A5, Mérkőzések!$K$2:$K$183, "&lt;&gt;-") + COUNTIFS(Mérkőzések!$D$2:$D$183, "="&amp;Eredmények!$A5, Mérkőzések!$K$2:$K$183, "&lt;&gt;-")</f>
        <v>7</v>
      </c>
      <c r="C5">
        <f>COUNTIFS(Mérkőzések!$C$2:$C$183, "="&amp;Eredmények!$A5, Mérkőzések!$K$2:$K$183, "=1") + COUNTIFS(Mérkőzések!$D$2:$D$183, "="&amp;Eredmények!$A5, Mérkőzések!$K$2:$K$183, "=-1")</f>
        <v>3</v>
      </c>
      <c r="D5">
        <f>COUNTIFS(Mérkőzések!$C$2:$C$183, "="&amp;Eredmények!$A5, Mérkőzések!$K$2:$K$183, "=-1") + COUNTIFS(Mérkőzések!$D$2:$D$183, "="&amp;Eredmények!$A5, Mérkőzések!$K$2:$K$183, "=1")</f>
        <v>3</v>
      </c>
      <c r="E5">
        <f>COUNTIFS(Mérkőzések!$C$2:$C$183, "="&amp;Eredmények!$A5, Mérkőzések!$K$2:$K$183, "=0") + COUNTIFS(Mérkőzések!$D$2:$D$183, "="&amp;Eredmények!$A5, Mérkőzések!$K$2:$K$183, "=0")</f>
        <v>1</v>
      </c>
      <c r="F5">
        <f>SUMIFS(Mérkőzések!$F$2:$F$183,Mérkőzések!$D$2:$D$183,"="&amp;Eredmények!$A5)+SUMIFS(Mérkőzések!$E$2:$E$183,Mérkőzések!$C$2:$C$183,"="&amp;Eredmények!$A5)</f>
        <v>194</v>
      </c>
      <c r="G5">
        <f>SUMIFS(Mérkőzések!$E$2:$E$183,Mérkőzések!$D$2:$D$183,"="&amp;Eredmények!$A5)+SUMIFS(Mérkőzések!$F$2:$F$183,Mérkőzések!$C$2:$C$183,"="&amp;Eredmények!$A5)</f>
        <v>213</v>
      </c>
      <c r="H5">
        <f t="shared" si="0"/>
        <v>-19</v>
      </c>
      <c r="I5" s="4">
        <f t="shared" si="1"/>
        <v>6.9981</v>
      </c>
      <c r="J5">
        <f t="shared" si="2"/>
        <v>6</v>
      </c>
    </row>
    <row r="6" spans="1:10" x14ac:dyDescent="0.25">
      <c r="A6" t="s">
        <v>18</v>
      </c>
      <c r="B6">
        <f>COUNTIFS(Mérkőzések!$C$2:$C$183, "="&amp;Eredmények!$A6, Mérkőzések!$K$2:$K$183, "&lt;&gt;-") + COUNTIFS(Mérkőzések!$D$2:$D$183, "="&amp;Eredmények!$A6, Mérkőzések!$K$2:$K$183, "&lt;&gt;-")</f>
        <v>7</v>
      </c>
      <c r="C6">
        <f>COUNTIFS(Mérkőzések!$C$2:$C$183, "="&amp;Eredmények!$A6, Mérkőzések!$K$2:$K$183, "=1") + COUNTIFS(Mérkőzések!$D$2:$D$183, "="&amp;Eredmények!$A6, Mérkőzések!$K$2:$K$183, "=-1")</f>
        <v>3</v>
      </c>
      <c r="D6">
        <f>COUNTIFS(Mérkőzések!$C$2:$C$183, "="&amp;Eredmények!$A6, Mérkőzések!$K$2:$K$183, "=-1") + COUNTIFS(Mérkőzések!$D$2:$D$183, "="&amp;Eredmények!$A6, Mérkőzések!$K$2:$K$183, "=1")</f>
        <v>4</v>
      </c>
      <c r="E6">
        <f>COUNTIFS(Mérkőzések!$C$2:$C$183, "="&amp;Eredmények!$A6, Mérkőzések!$K$2:$K$183, "=0") + COUNTIFS(Mérkőzések!$D$2:$D$183, "="&amp;Eredmények!$A6, Mérkőzések!$K$2:$K$183, "=0")</f>
        <v>0</v>
      </c>
      <c r="F6">
        <f>SUMIFS(Mérkőzések!$F$2:$F$183,Mérkőzések!$D$2:$D$183,"="&amp;Eredmények!$A6)+SUMIFS(Mérkőzések!$E$2:$E$183,Mérkőzések!$C$2:$C$183,"="&amp;Eredmények!$A6)</f>
        <v>181</v>
      </c>
      <c r="G6">
        <f>SUMIFS(Mérkőzések!$E$2:$E$183,Mérkőzések!$D$2:$D$183,"="&amp;Eredmények!$A6)+SUMIFS(Mérkőzések!$F$2:$F$183,Mérkőzések!$C$2:$C$183,"="&amp;Eredmények!$A6)</f>
        <v>226</v>
      </c>
      <c r="H6">
        <f t="shared" si="0"/>
        <v>-45</v>
      </c>
      <c r="I6" s="4">
        <f t="shared" si="1"/>
        <v>5.9954999999999998</v>
      </c>
      <c r="J6">
        <f t="shared" si="2"/>
        <v>9</v>
      </c>
    </row>
    <row r="7" spans="1:10" x14ac:dyDescent="0.25">
      <c r="A7" t="s">
        <v>22</v>
      </c>
      <c r="B7">
        <f>COUNTIFS(Mérkőzések!$C$2:$C$183, "="&amp;Eredmények!$A7, Mérkőzések!$K$2:$K$183, "&lt;&gt;-") + COUNTIFS(Mérkőzések!$D$2:$D$183, "="&amp;Eredmények!$A7, Mérkőzések!$K$2:$K$183, "&lt;&gt;-")</f>
        <v>7</v>
      </c>
      <c r="C7">
        <f>COUNTIFS(Mérkőzések!$C$2:$C$183, "="&amp;Eredmények!$A7, Mérkőzések!$K$2:$K$183, "=1") + COUNTIFS(Mérkőzések!$D$2:$D$183, "="&amp;Eredmények!$A7, Mérkőzések!$K$2:$K$183, "=-1")</f>
        <v>5</v>
      </c>
      <c r="D7">
        <f>COUNTIFS(Mérkőzések!$C$2:$C$183, "="&amp;Eredmények!$A7, Mérkőzések!$K$2:$K$183, "=-1") + COUNTIFS(Mérkőzések!$D$2:$D$183, "="&amp;Eredmények!$A7, Mérkőzések!$K$2:$K$183, "=1")</f>
        <v>1</v>
      </c>
      <c r="E7">
        <f>COUNTIFS(Mérkőzések!$C$2:$C$183, "="&amp;Eredmények!$A7, Mérkőzések!$K$2:$K$183, "=0") + COUNTIFS(Mérkőzések!$D$2:$D$183, "="&amp;Eredmények!$A7, Mérkőzések!$K$2:$K$183, "=0")</f>
        <v>1</v>
      </c>
      <c r="F7">
        <f>SUMIFS(Mérkőzések!$F$2:$F$183,Mérkőzések!$D$2:$D$183,"="&amp;Eredmények!$A7)+SUMIFS(Mérkőzések!$E$2:$E$183,Mérkőzések!$C$2:$C$183,"="&amp;Eredmények!$A7)</f>
        <v>214</v>
      </c>
      <c r="G7">
        <f>SUMIFS(Mérkőzések!$E$2:$E$183,Mérkőzések!$D$2:$D$183,"="&amp;Eredmények!$A7)+SUMIFS(Mérkőzések!$F$2:$F$183,Mérkőzések!$C$2:$C$183,"="&amp;Eredmények!$A7)</f>
        <v>172</v>
      </c>
      <c r="H7">
        <f t="shared" si="0"/>
        <v>42</v>
      </c>
      <c r="I7" s="4">
        <f t="shared" si="1"/>
        <v>11.004200000000001</v>
      </c>
      <c r="J7">
        <f t="shared" si="2"/>
        <v>4</v>
      </c>
    </row>
    <row r="8" spans="1:10" x14ac:dyDescent="0.25">
      <c r="A8" t="s">
        <v>17</v>
      </c>
      <c r="B8">
        <f>COUNTIFS(Mérkőzések!$C$2:$C$183, "="&amp;Eredmények!$A8, Mérkőzések!$K$2:$K$183, "&lt;&gt;-") + COUNTIFS(Mérkőzések!$D$2:$D$183, "="&amp;Eredmények!$A8, Mérkőzések!$K$2:$K$183, "&lt;&gt;-")</f>
        <v>7</v>
      </c>
      <c r="C8">
        <f>COUNTIFS(Mérkőzések!$C$2:$C$183, "="&amp;Eredmények!$A8, Mérkőzések!$K$2:$K$183, "=1") + COUNTIFS(Mérkőzések!$D$2:$D$183, "="&amp;Eredmények!$A8, Mérkőzések!$K$2:$K$183, "=-1")</f>
        <v>7</v>
      </c>
      <c r="D8">
        <f>COUNTIFS(Mérkőzések!$C$2:$C$183, "="&amp;Eredmények!$A8, Mérkőzések!$K$2:$K$183, "=-1") + COUNTIFS(Mérkőzések!$D$2:$D$183, "="&amp;Eredmények!$A8, Mérkőzések!$K$2:$K$183, "=1")</f>
        <v>0</v>
      </c>
      <c r="E8">
        <f>COUNTIFS(Mérkőzések!$C$2:$C$183, "="&amp;Eredmények!$A8, Mérkőzések!$K$2:$K$183, "=0") + COUNTIFS(Mérkőzések!$D$2:$D$183, "="&amp;Eredmények!$A8, Mérkőzések!$K$2:$K$183, "=0")</f>
        <v>0</v>
      </c>
      <c r="F8">
        <f>SUMIFS(Mérkőzések!$F$2:$F$183,Mérkőzések!$D$2:$D$183,"="&amp;Eredmények!$A8)+SUMIFS(Mérkőzések!$E$2:$E$183,Mérkőzések!$C$2:$C$183,"="&amp;Eredmények!$A8)</f>
        <v>274</v>
      </c>
      <c r="G8">
        <f>SUMIFS(Mérkőzések!$E$2:$E$183,Mérkőzések!$D$2:$D$183,"="&amp;Eredmények!$A8)+SUMIFS(Mérkőzések!$F$2:$F$183,Mérkőzések!$C$2:$C$183,"="&amp;Eredmények!$A8)</f>
        <v>166</v>
      </c>
      <c r="H8">
        <f t="shared" si="0"/>
        <v>108</v>
      </c>
      <c r="I8" s="4">
        <f t="shared" si="1"/>
        <v>14.0108</v>
      </c>
      <c r="J8">
        <f t="shared" si="2"/>
        <v>2</v>
      </c>
    </row>
    <row r="9" spans="1:10" x14ac:dyDescent="0.25">
      <c r="A9" t="s">
        <v>23</v>
      </c>
      <c r="B9">
        <f>COUNTIFS(Mérkőzések!$C$2:$C$183, "="&amp;Eredmények!$A9, Mérkőzések!$K$2:$K$183, "&lt;&gt;-") + COUNTIFS(Mérkőzések!$D$2:$D$183, "="&amp;Eredmények!$A9, Mérkőzések!$K$2:$K$183, "&lt;&gt;-")</f>
        <v>8</v>
      </c>
      <c r="C9">
        <f>COUNTIFS(Mérkőzések!$C$2:$C$183, "="&amp;Eredmények!$A9, Mérkőzések!$K$2:$K$183, "=1") + COUNTIFS(Mérkőzések!$D$2:$D$183, "="&amp;Eredmények!$A9, Mérkőzések!$K$2:$K$183, "=-1")</f>
        <v>7</v>
      </c>
      <c r="D9">
        <f>COUNTIFS(Mérkőzések!$C$2:$C$183, "="&amp;Eredmények!$A9, Mérkőzések!$K$2:$K$183, "=-1") + COUNTIFS(Mérkőzések!$D$2:$D$183, "="&amp;Eredmények!$A9, Mérkőzések!$K$2:$K$183, "=1")</f>
        <v>1</v>
      </c>
      <c r="E9">
        <f>COUNTIFS(Mérkőzések!$C$2:$C$183, "="&amp;Eredmények!$A9, Mérkőzések!$K$2:$K$183, "=0") + COUNTIFS(Mérkőzések!$D$2:$D$183, "="&amp;Eredmények!$A9, Mérkőzések!$K$2:$K$183, "=0")</f>
        <v>0</v>
      </c>
      <c r="F9">
        <f>SUMIFS(Mérkőzések!$F$2:$F$183,Mérkőzések!$D$2:$D$183,"="&amp;Eredmények!$A9)+SUMIFS(Mérkőzések!$E$2:$E$183,Mérkőzések!$C$2:$C$183,"="&amp;Eredmények!$A9)</f>
        <v>287</v>
      </c>
      <c r="G9">
        <f>SUMIFS(Mérkőzések!$E$2:$E$183,Mérkőzések!$D$2:$D$183,"="&amp;Eredmények!$A9)+SUMIFS(Mérkőzések!$F$2:$F$183,Mérkőzések!$C$2:$C$183,"="&amp;Eredmények!$A9)</f>
        <v>180</v>
      </c>
      <c r="H9">
        <f t="shared" si="0"/>
        <v>107</v>
      </c>
      <c r="I9" s="4">
        <f t="shared" si="1"/>
        <v>14.0107</v>
      </c>
      <c r="J9">
        <f t="shared" si="2"/>
        <v>3</v>
      </c>
    </row>
    <row r="10" spans="1:10" x14ac:dyDescent="0.25">
      <c r="A10" t="s">
        <v>13</v>
      </c>
      <c r="B10">
        <f>COUNTIFS(Mérkőzések!$C$2:$C$183, "="&amp;Eredmények!$A10, Mérkőzések!$K$2:$K$183, "&lt;&gt;-") + COUNTIFS(Mérkőzések!$D$2:$D$183, "="&amp;Eredmények!$A10, Mérkőzések!$K$2:$K$183, "&lt;&gt;-")</f>
        <v>7</v>
      </c>
      <c r="C10">
        <f>COUNTIFS(Mérkőzések!$C$2:$C$183, "="&amp;Eredmények!$A10, Mérkőzések!$K$2:$K$183, "=1") + COUNTIFS(Mérkőzések!$D$2:$D$183, "="&amp;Eredmények!$A10, Mérkőzések!$K$2:$K$183, "=-1")</f>
        <v>3</v>
      </c>
      <c r="D10">
        <f>COUNTIFS(Mérkőzések!$C$2:$C$183, "="&amp;Eredmények!$A10, Mérkőzések!$K$2:$K$183, "=-1") + COUNTIFS(Mérkőzések!$D$2:$D$183, "="&amp;Eredmények!$A10, Mérkőzések!$K$2:$K$183, "=1")</f>
        <v>3</v>
      </c>
      <c r="E10">
        <f>COUNTIFS(Mérkőzések!$C$2:$C$183, "="&amp;Eredmények!$A10, Mérkőzések!$K$2:$K$183, "=0") + COUNTIFS(Mérkőzések!$D$2:$D$183, "="&amp;Eredmények!$A10, Mérkőzések!$K$2:$K$183, "=0")</f>
        <v>1</v>
      </c>
      <c r="F10">
        <f>SUMIFS(Mérkőzések!$F$2:$F$183,Mérkőzések!$D$2:$D$183,"="&amp;Eredmények!$A10)+SUMIFS(Mérkőzések!$E$2:$E$183,Mérkőzések!$C$2:$C$183,"="&amp;Eredmények!$A10)</f>
        <v>178</v>
      </c>
      <c r="G10">
        <f>SUMIFS(Mérkőzések!$E$2:$E$183,Mérkőzések!$D$2:$D$183,"="&amp;Eredmények!$A10)+SUMIFS(Mérkőzések!$F$2:$F$183,Mérkőzések!$C$2:$C$183,"="&amp;Eredmények!$A10)</f>
        <v>191</v>
      </c>
      <c r="H10">
        <f t="shared" si="0"/>
        <v>-13</v>
      </c>
      <c r="I10" s="4">
        <f t="shared" si="1"/>
        <v>6.9987000000000004</v>
      </c>
      <c r="J10">
        <f t="shared" si="2"/>
        <v>5</v>
      </c>
    </row>
    <row r="11" spans="1:10" x14ac:dyDescent="0.25">
      <c r="A11" t="s">
        <v>15</v>
      </c>
      <c r="B11">
        <f>COUNTIFS(Mérkőzések!$C$2:$C$183, "="&amp;Eredmények!$A11, Mérkőzések!$K$2:$K$183, "&lt;&gt;-") + COUNTIFS(Mérkőzések!$D$2:$D$183, "="&amp;Eredmények!$A11, Mérkőzések!$K$2:$K$183, "&lt;&gt;-")</f>
        <v>8</v>
      </c>
      <c r="C11">
        <f>COUNTIFS(Mérkőzések!$C$2:$C$183, "="&amp;Eredmények!$A11, Mérkőzések!$K$2:$K$183, "=1") + COUNTIFS(Mérkőzések!$D$2:$D$183, "="&amp;Eredmények!$A11, Mérkőzések!$K$2:$K$183, "=-1")</f>
        <v>1</v>
      </c>
      <c r="D11">
        <f>COUNTIFS(Mérkőzések!$C$2:$C$183, "="&amp;Eredmények!$A11, Mérkőzések!$K$2:$K$183, "=-1") + COUNTIFS(Mérkőzések!$D$2:$D$183, "="&amp;Eredmények!$A11, Mérkőzések!$K$2:$K$183, "=1")</f>
        <v>7</v>
      </c>
      <c r="E11">
        <f>COUNTIFS(Mérkőzések!$C$2:$C$183, "="&amp;Eredmények!$A11, Mérkőzések!$K$2:$K$183, "=0") + COUNTIFS(Mérkőzések!$D$2:$D$183, "="&amp;Eredmények!$A11, Mérkőzések!$K$2:$K$183, "=0")</f>
        <v>0</v>
      </c>
      <c r="F11">
        <f>SUMIFS(Mérkőzések!$F$2:$F$183,Mérkőzések!$D$2:$D$183,"="&amp;Eredmények!$A11)+SUMIFS(Mérkőzések!$E$2:$E$183,Mérkőzések!$C$2:$C$183,"="&amp;Eredmények!$A11)</f>
        <v>183</v>
      </c>
      <c r="G11">
        <f>SUMIFS(Mérkőzések!$E$2:$E$183,Mérkőzések!$D$2:$D$183,"="&amp;Eredmények!$A11)+SUMIFS(Mérkőzések!$F$2:$F$183,Mérkőzések!$C$2:$C$183,"="&amp;Eredmények!$A11)</f>
        <v>264</v>
      </c>
      <c r="H11">
        <f t="shared" si="0"/>
        <v>-81</v>
      </c>
      <c r="I11" s="4">
        <f t="shared" si="1"/>
        <v>1.9919</v>
      </c>
      <c r="J11">
        <f t="shared" si="2"/>
        <v>14</v>
      </c>
    </row>
    <row r="12" spans="1:10" x14ac:dyDescent="0.25">
      <c r="A12" t="s">
        <v>20</v>
      </c>
      <c r="B12">
        <f>COUNTIFS(Mérkőzések!$C$2:$C$183, "="&amp;Eredmények!$A12, Mérkőzések!$K$2:$K$183, "&lt;&gt;-") + COUNTIFS(Mérkőzések!$D$2:$D$183, "="&amp;Eredmények!$A12, Mérkőzések!$K$2:$K$183, "&lt;&gt;-")</f>
        <v>9</v>
      </c>
      <c r="C12">
        <f>COUNTIFS(Mérkőzések!$C$2:$C$183, "="&amp;Eredmények!$A12, Mérkőzések!$K$2:$K$183, "=1") + COUNTIFS(Mérkőzések!$D$2:$D$183, "="&amp;Eredmények!$A12, Mérkőzések!$K$2:$K$183, "=-1")</f>
        <v>8</v>
      </c>
      <c r="D12">
        <f>COUNTIFS(Mérkőzések!$C$2:$C$183, "="&amp;Eredmények!$A12, Mérkőzések!$K$2:$K$183, "=-1") + COUNTIFS(Mérkőzések!$D$2:$D$183, "="&amp;Eredmények!$A12, Mérkőzések!$K$2:$K$183, "=1")</f>
        <v>1</v>
      </c>
      <c r="E12">
        <f>COUNTIFS(Mérkőzések!$C$2:$C$183, "="&amp;Eredmények!$A12, Mérkőzések!$K$2:$K$183, "=0") + COUNTIFS(Mérkőzések!$D$2:$D$183, "="&amp;Eredmények!$A12, Mérkőzések!$K$2:$K$183, "=0")</f>
        <v>0</v>
      </c>
      <c r="F12">
        <f>SUMIFS(Mérkőzések!$F$2:$F$183,Mérkőzések!$D$2:$D$183,"="&amp;Eredmények!$A12)+SUMIFS(Mérkőzések!$E$2:$E$183,Mérkőzések!$C$2:$C$183,"="&amp;Eredmények!$A12)</f>
        <v>303</v>
      </c>
      <c r="G12">
        <f>SUMIFS(Mérkőzések!$E$2:$E$183,Mérkőzések!$D$2:$D$183,"="&amp;Eredmények!$A12)+SUMIFS(Mérkőzések!$F$2:$F$183,Mérkőzések!$C$2:$C$183,"="&amp;Eredmények!$A12)</f>
        <v>232</v>
      </c>
      <c r="H12">
        <f t="shared" si="0"/>
        <v>71</v>
      </c>
      <c r="I12" s="4">
        <f t="shared" si="1"/>
        <v>16.007100000000001</v>
      </c>
      <c r="J12">
        <f t="shared" si="2"/>
        <v>1</v>
      </c>
    </row>
    <row r="13" spans="1:10" x14ac:dyDescent="0.25">
      <c r="A13" t="s">
        <v>14</v>
      </c>
      <c r="B13">
        <f>COUNTIFS(Mérkőzések!$C$2:$C$183, "="&amp;Eredmények!$A13, Mérkőzések!$K$2:$K$183, "&lt;&gt;-") + COUNTIFS(Mérkőzések!$D$2:$D$183, "="&amp;Eredmények!$A13, Mérkőzések!$K$2:$K$183, "&lt;&gt;-")</f>
        <v>7</v>
      </c>
      <c r="C13">
        <f>COUNTIFS(Mérkőzések!$C$2:$C$183, "="&amp;Eredmények!$A13, Mérkőzések!$K$2:$K$183, "=1") + COUNTIFS(Mérkőzések!$D$2:$D$183, "="&amp;Eredmények!$A13, Mérkőzések!$K$2:$K$183, "=-1")</f>
        <v>0</v>
      </c>
      <c r="D13">
        <f>COUNTIFS(Mérkőzések!$C$2:$C$183, "="&amp;Eredmények!$A13, Mérkőzések!$K$2:$K$183, "=-1") + COUNTIFS(Mérkőzések!$D$2:$D$183, "="&amp;Eredmények!$A13, Mérkőzések!$K$2:$K$183, "=1")</f>
        <v>5</v>
      </c>
      <c r="E13">
        <f>COUNTIFS(Mérkőzések!$C$2:$C$183, "="&amp;Eredmények!$A13, Mérkőzések!$K$2:$K$183, "=0") + COUNTIFS(Mérkőzések!$D$2:$D$183, "="&amp;Eredmények!$A13, Mérkőzések!$K$2:$K$183, "=0")</f>
        <v>2</v>
      </c>
      <c r="F13">
        <f>SUMIFS(Mérkőzések!$F$2:$F$183,Mérkőzések!$D$2:$D$183,"="&amp;Eredmények!$A13)+SUMIFS(Mérkőzések!$E$2:$E$183,Mérkőzések!$C$2:$C$183,"="&amp;Eredmények!$A13)</f>
        <v>184</v>
      </c>
      <c r="G13">
        <f>SUMIFS(Mérkőzések!$E$2:$E$183,Mérkőzések!$D$2:$D$183,"="&amp;Eredmények!$A13)+SUMIFS(Mérkőzések!$F$2:$F$183,Mérkőzések!$C$2:$C$183,"="&amp;Eredmények!$A13)</f>
        <v>234</v>
      </c>
      <c r="H13">
        <f t="shared" si="0"/>
        <v>-50</v>
      </c>
      <c r="I13" s="4">
        <f t="shared" si="1"/>
        <v>1.9950000000000001</v>
      </c>
      <c r="J13">
        <f t="shared" si="2"/>
        <v>13</v>
      </c>
    </row>
    <row r="14" spans="1:10" x14ac:dyDescent="0.25">
      <c r="A14" t="s">
        <v>12</v>
      </c>
      <c r="B14">
        <f>COUNTIFS(Mérkőzések!$C$2:$C$183, "="&amp;Eredmények!$A14, Mérkőzések!$K$2:$K$183, "&lt;&gt;-") + COUNTIFS(Mérkőzések!$D$2:$D$183, "="&amp;Eredmények!$A14, Mérkőzések!$K$2:$K$183, "&lt;&gt;-")</f>
        <v>7</v>
      </c>
      <c r="C14">
        <f>COUNTIFS(Mérkőzések!$C$2:$C$183, "="&amp;Eredmények!$A14, Mérkőzések!$K$2:$K$183, "=1") + COUNTIFS(Mérkőzések!$D$2:$D$183, "="&amp;Eredmények!$A14, Mérkőzések!$K$2:$K$183, "=-1")</f>
        <v>2</v>
      </c>
      <c r="D14">
        <f>COUNTIFS(Mérkőzések!$C$2:$C$183, "="&amp;Eredmények!$A14, Mérkőzések!$K$2:$K$183, "=-1") + COUNTIFS(Mérkőzések!$D$2:$D$183, "="&amp;Eredmények!$A14, Mérkőzések!$K$2:$K$183, "=1")</f>
        <v>5</v>
      </c>
      <c r="E14">
        <f>COUNTIFS(Mérkőzések!$C$2:$C$183, "="&amp;Eredmények!$A14, Mérkőzések!$K$2:$K$183, "=0") + COUNTIFS(Mérkőzések!$D$2:$D$183, "="&amp;Eredmények!$A14, Mérkőzések!$K$2:$K$183, "=0")</f>
        <v>0</v>
      </c>
      <c r="F14">
        <f>SUMIFS(Mérkőzések!$F$2:$F$183,Mérkőzések!$D$2:$D$183,"="&amp;Eredmények!$A14)+SUMIFS(Mérkőzések!$E$2:$E$183,Mérkőzések!$C$2:$C$183,"="&amp;Eredmények!$A14)</f>
        <v>165</v>
      </c>
      <c r="G14">
        <f>SUMIFS(Mérkőzések!$E$2:$E$183,Mérkőzések!$D$2:$D$183,"="&amp;Eredmények!$A14)+SUMIFS(Mérkőzések!$F$2:$F$183,Mérkőzések!$C$2:$C$183,"="&amp;Eredmények!$A14)</f>
        <v>180</v>
      </c>
      <c r="H14">
        <f t="shared" si="0"/>
        <v>-15</v>
      </c>
      <c r="I14" s="4">
        <f t="shared" si="1"/>
        <v>3.9984999999999999</v>
      </c>
      <c r="J14">
        <f t="shared" si="2"/>
        <v>11</v>
      </c>
    </row>
    <row r="15" spans="1:10" x14ac:dyDescent="0.25">
      <c r="A15" t="s">
        <v>16</v>
      </c>
      <c r="B15">
        <f>COUNTIFS(Mérkőzések!$C$2:$C$183, "="&amp;Eredmények!$A15, Mérkőzések!$K$2:$K$183, "&lt;&gt;-") + COUNTIFS(Mérkőzések!$D$2:$D$183, "="&amp;Eredmények!$A15, Mérkőzések!$K$2:$K$183, "&lt;&gt;-")</f>
        <v>8</v>
      </c>
      <c r="C15">
        <f>COUNTIFS(Mérkőzések!$C$2:$C$183, "="&amp;Eredmények!$A15, Mérkőzések!$K$2:$K$183, "=1") + COUNTIFS(Mérkőzések!$D$2:$D$183, "="&amp;Eredmények!$A15, Mérkőzések!$K$2:$K$183, "=-1")</f>
        <v>3</v>
      </c>
      <c r="D15">
        <f>COUNTIFS(Mérkőzések!$C$2:$C$183, "="&amp;Eredmények!$A15, Mérkőzések!$K$2:$K$183, "=-1") + COUNTIFS(Mérkőzések!$D$2:$D$183, "="&amp;Eredmények!$A15, Mérkőzések!$K$2:$K$183, "=1")</f>
        <v>5</v>
      </c>
      <c r="E15">
        <f>COUNTIFS(Mérkőzések!$C$2:$C$183, "="&amp;Eredmények!$A15, Mérkőzések!$K$2:$K$183, "=0") + COUNTIFS(Mérkőzések!$D$2:$D$183, "="&amp;Eredmények!$A15, Mérkőzések!$K$2:$K$183, "=0")</f>
        <v>0</v>
      </c>
      <c r="F15">
        <f>SUMIFS(Mérkőzések!$F$2:$F$183,Mérkőzések!$D$2:$D$183,"="&amp;Eredmények!$A15)+SUMIFS(Mérkőzések!$E$2:$E$183,Mérkőzések!$C$2:$C$183,"="&amp;Eredmények!$A15)</f>
        <v>200</v>
      </c>
      <c r="G15">
        <f>SUMIFS(Mérkőzések!$E$2:$E$183,Mérkőzések!$D$2:$D$183,"="&amp;Eredmények!$A15)+SUMIFS(Mérkőzések!$F$2:$F$183,Mérkőzések!$C$2:$C$183,"="&amp;Eredmények!$A15)</f>
        <v>227</v>
      </c>
      <c r="H15">
        <f t="shared" si="0"/>
        <v>-27</v>
      </c>
      <c r="I15" s="4">
        <f t="shared" si="1"/>
        <v>5.9973000000000001</v>
      </c>
      <c r="J15">
        <f t="shared" si="2"/>
        <v>8</v>
      </c>
    </row>
    <row r="16" spans="1:10" x14ac:dyDescent="0.25">
      <c r="A16" t="s">
        <v>11</v>
      </c>
      <c r="B16">
        <f>COUNTIFS(Mérkőzések!$C$2:$C$183, "="&amp;Eredmények!$A16, Mérkőzések!$K$2:$K$183, "&lt;&gt;-") + COUNTIFS(Mérkőzések!$D$2:$D$183, "="&amp;Eredmények!$A16, Mérkőzések!$K$2:$K$183, "&lt;&gt;-")</f>
        <v>8</v>
      </c>
      <c r="C16">
        <f>COUNTIFS(Mérkőzések!$C$2:$C$183, "="&amp;Eredmények!$A16, Mérkőzések!$K$2:$K$183, "=1") + COUNTIFS(Mérkőzések!$D$2:$D$183, "="&amp;Eredmények!$A16, Mérkőzések!$K$2:$K$183, "=-1")</f>
        <v>3</v>
      </c>
      <c r="D16">
        <f>COUNTIFS(Mérkőzések!$C$2:$C$183, "="&amp;Eredmények!$A16, Mérkőzések!$K$2:$K$183, "=-1") + COUNTIFS(Mérkőzések!$D$2:$D$183, "="&amp;Eredmények!$A16, Mérkőzések!$K$2:$K$183, "=1")</f>
        <v>4</v>
      </c>
      <c r="E16">
        <f>COUNTIFS(Mérkőzések!$C$2:$C$183, "="&amp;Eredmények!$A16, Mérkőzések!$K$2:$K$183, "=0") + COUNTIFS(Mérkőzések!$D$2:$D$183, "="&amp;Eredmények!$A16, Mérkőzések!$K$2:$K$183, "=0")</f>
        <v>1</v>
      </c>
      <c r="F16">
        <f>SUMIFS(Mérkőzések!$F$2:$F$183,Mérkőzések!$D$2:$D$183,"="&amp;Eredmények!$A16)+SUMIFS(Mérkőzések!$E$2:$E$183,Mérkőzések!$C$2:$C$183,"="&amp;Eredmények!$A16)</f>
        <v>202</v>
      </c>
      <c r="G16">
        <f>SUMIFS(Mérkőzések!$E$2:$E$183,Mérkőzések!$D$2:$D$183,"="&amp;Eredmények!$A16)+SUMIFS(Mérkőzések!$F$2:$F$183,Mérkőzések!$C$2:$C$183,"="&amp;Eredmények!$A16)</f>
        <v>235</v>
      </c>
      <c r="H16">
        <f t="shared" si="0"/>
        <v>-33</v>
      </c>
      <c r="I16" s="4">
        <f t="shared" si="1"/>
        <v>6.9966999999999997</v>
      </c>
      <c r="J16">
        <f t="shared" si="2"/>
        <v>7</v>
      </c>
    </row>
  </sheetData>
  <mergeCells count="3">
    <mergeCell ref="A1:A2"/>
    <mergeCell ref="B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8F87-E0D2-4A91-9040-1FE5FB3D412B}">
  <dimension ref="A1:O28"/>
  <sheetViews>
    <sheetView tabSelected="1" workbookViewId="0">
      <selection activeCell="A21" sqref="A21:C21"/>
    </sheetView>
  </sheetViews>
  <sheetFormatPr defaultRowHeight="15" x14ac:dyDescent="0.25"/>
  <cols>
    <col min="1" max="1" width="23.85546875" customWidth="1"/>
    <col min="2" max="2" width="15.85546875" customWidth="1"/>
    <col min="3" max="15" width="10.140625" bestFit="1" customWidth="1"/>
  </cols>
  <sheetData>
    <row r="1" spans="1:15" ht="101.25" x14ac:dyDescent="0.25">
      <c r="A1" s="6" t="s">
        <v>62</v>
      </c>
      <c r="B1" s="5" t="str" cm="1">
        <f t="array" ref="B1">INDEX(Áttekintés!$A$2:$A$15, COLUMN(B1)-1)</f>
        <v>Alba Fehérvár N</v>
      </c>
      <c r="C1" s="5" t="str" cm="1">
        <f t="array" ref="C1">INDEX(Áttekintés!$A$2:$A$15, COLUMN(C1)-1)</f>
        <v>Békéscsaba N</v>
      </c>
      <c r="D1" s="5" t="str" cm="1">
        <f t="array" ref="D1">INDEX(Áttekintés!$A$2:$A$15, COLUMN(D1)-1)</f>
        <v>Budaörs N</v>
      </c>
      <c r="E1" s="5" t="str" cm="1">
        <f t="array" ref="E1">INDEX(Áttekintés!$A$2:$A$15, COLUMN(E1)-1)</f>
        <v>Dunaújváros N</v>
      </c>
      <c r="F1" s="5" t="str" cm="1">
        <f t="array" ref="F1">INDEX(Áttekintés!$A$2:$A$15, COLUMN(F1)-1)</f>
        <v>DVSC SCHAEFFLER N</v>
      </c>
      <c r="G1" s="5" t="str" cm="1">
        <f t="array" ref="G1">INDEX(Áttekintés!$A$2:$A$15, COLUMN(G1)-1)</f>
        <v>Ferencvárosi TC N</v>
      </c>
      <c r="H1" s="5" t="str" cm="1">
        <f t="array" ref="H1">INDEX(Áttekintés!$A$2:$A$15, COLUMN(H1)-1)</f>
        <v>Győri ETO N</v>
      </c>
      <c r="I1" s="5" t="str" cm="1">
        <f t="array" ref="I1">INDEX(Áttekintés!$A$2:$A$15, COLUMN(I1)-1)</f>
        <v>Kisvárda N</v>
      </c>
      <c r="J1" s="5" t="str" cm="1">
        <f t="array" ref="J1">INDEX(Áttekintés!$A$2:$A$15, COLUMN(J1)-1)</f>
        <v>Kozármisleny N</v>
      </c>
      <c r="K1" s="5" t="str" cm="1">
        <f t="array" ref="K1">INDEX(Áttekintés!$A$2:$A$15, COLUMN(K1)-1)</f>
        <v>Mosonmagyaróvár N</v>
      </c>
      <c r="L1" s="5" t="str" cm="1">
        <f t="array" ref="L1">INDEX(Áttekintés!$A$2:$A$15, COLUMN(L1)-1)</f>
        <v>MTK Budapest N</v>
      </c>
      <c r="M1" s="5" t="str" cm="1">
        <f t="array" ref="M1">INDEX(Áttekintés!$A$2:$A$15, COLUMN(M1)-1)</f>
        <v>NEKA N</v>
      </c>
      <c r="N1" s="5" t="str" cm="1">
        <f t="array" ref="N1">INDEX(Áttekintés!$A$2:$A$15, COLUMN(N1)-1)</f>
        <v>Vác N</v>
      </c>
      <c r="O1" s="5" t="str" cm="1">
        <f t="array" ref="O1">INDEX(Áttekintés!$A$2:$A$15, COLUMN(O1)-1)</f>
        <v>Vasas N</v>
      </c>
    </row>
    <row r="2" spans="1:15" x14ac:dyDescent="0.25">
      <c r="A2" t="str">
        <f>Eredmények!A3</f>
        <v>Alba Fehérvár N</v>
      </c>
      <c r="B2" s="7" t="str" cm="1">
        <f t="array" ref="B2">_xlfn.XLOOKUP(Áttekintés!$A2&amp;Áttekintés!B$1,Mérkőzések!$C$2:$C$183&amp;Mérkőzések!$D$2:$D$183,INT(Mérkőzések!$B$2:$B$183),"-",0,1)</f>
        <v>-</v>
      </c>
      <c r="C2" s="7" cm="1">
        <f t="array" ref="C2">_xlfn.XLOOKUP(Áttekintés!$A2&amp;Áttekintés!C$1,Mérkőzések!$C$2:$C$183&amp;Mérkőzések!$D$2:$D$183,INT(Mérkőzések!$B$2:$B$183),"-",0,1)</f>
        <v>45184</v>
      </c>
      <c r="D2" s="7" cm="1">
        <f t="array" ref="D2">_xlfn.XLOOKUP(Áttekintés!$A2&amp;Áttekintés!D$1,Mérkőzések!$C$2:$C$183&amp;Mérkőzések!$D$2:$D$183,INT(Mérkőzések!$B$2:$B$183),"-",0,1)</f>
        <v>45249</v>
      </c>
      <c r="E2" s="7" cm="1">
        <f t="array" ref="E2">_xlfn.XLOOKUP(Áttekintés!$A2&amp;Áttekintés!E$1,Mérkőzések!$C$2:$C$183&amp;Mérkőzések!$D$2:$D$183,INT(Mérkőzések!$B$2:$B$183),"-",0,1)</f>
        <v>45340</v>
      </c>
      <c r="F2" s="7" cm="1">
        <f t="array" ref="F2">_xlfn.XLOOKUP(Áttekintés!$A2&amp;Áttekintés!F$1,Mérkőzések!$C$2:$C$183&amp;Mérkőzések!$D$2:$D$183,INT(Mérkőzések!$B$2:$B$183),"-",0,1)</f>
        <v>45170</v>
      </c>
      <c r="G2" s="7" cm="1">
        <f t="array" ref="G2">_xlfn.XLOOKUP(Áttekintés!$A2&amp;Áttekintés!G$1,Mérkőzések!$C$2:$C$183&amp;Mérkőzések!$D$2:$D$183,INT(Mérkőzések!$B$2:$B$183),"-",0,1)</f>
        <v>45305</v>
      </c>
      <c r="H2" s="7" cm="1">
        <f t="array" ref="H2">_xlfn.XLOOKUP(Áttekintés!$A2&amp;Áttekintés!H$1,Mérkőzések!$C$2:$C$183&amp;Mérkőzések!$D$2:$D$183,INT(Mérkőzések!$B$2:$B$183),"-",0,1)</f>
        <v>45427</v>
      </c>
      <c r="I2" s="7" cm="1">
        <f t="array" ref="I2">_xlfn.XLOOKUP(Áttekintés!$A2&amp;Áttekintés!I$1,Mérkőzések!$C$2:$C$183&amp;Mérkőzések!$D$2:$D$183,INT(Mérkőzések!$B$2:$B$183),"-",0,1)</f>
        <v>45417</v>
      </c>
      <c r="J2" s="7" cm="1">
        <f t="array" ref="J2">_xlfn.XLOOKUP(Áttekintés!$A2&amp;Áttekintés!J$1,Mérkőzések!$C$2:$C$183&amp;Mérkőzések!$D$2:$D$183,INT(Mérkőzések!$B$2:$B$183),"-",0,1)</f>
        <v>45228</v>
      </c>
      <c r="K2" s="7" cm="1">
        <f t="array" ref="K2">_xlfn.XLOOKUP(Áttekintés!$A2&amp;Áttekintés!K$1,Mérkőzések!$C$2:$C$183&amp;Mérkőzések!$D$2:$D$183,INT(Mérkőzések!$B$2:$B$183),"-",0,1)</f>
        <v>45375</v>
      </c>
      <c r="L2" s="7" cm="1">
        <f t="array" ref="L2">_xlfn.XLOOKUP(Áttekintés!$A2&amp;Áttekintés!L$1,Mérkőzések!$C$2:$C$183&amp;Mérkőzések!$D$2:$D$183,INT(Mérkőzések!$B$2:$B$183),"-",0,1)</f>
        <v>45205</v>
      </c>
      <c r="M2" s="7" cm="1">
        <f t="array" ref="M2">_xlfn.XLOOKUP(Áttekintés!$A2&amp;Áttekintés!M$1,Mérkőzések!$C$2:$C$183&amp;Mérkőzések!$D$2:$D$183,INT(Mérkőzések!$B$2:$B$183),"-",0,1)</f>
        <v>45312</v>
      </c>
      <c r="N2" s="7" cm="1">
        <f t="array" ref="N2">_xlfn.XLOOKUP(Áttekintés!$A2&amp;Áttekintés!N$1,Mérkőzések!$C$2:$C$183&amp;Mérkőzések!$D$2:$D$183,INT(Mérkőzések!$B$2:$B$183),"-",0,1)</f>
        <v>45403</v>
      </c>
      <c r="O2" s="7" cm="1">
        <f t="array" ref="O2">_xlfn.XLOOKUP(Áttekintés!$A2&amp;Áttekintés!O$1,Mérkőzések!$C$2:$C$183&amp;Mérkőzések!$D$2:$D$183,INT(Mérkőzések!$B$2:$B$183),"-",0,1)</f>
        <v>45438</v>
      </c>
    </row>
    <row r="3" spans="1:15" x14ac:dyDescent="0.25">
      <c r="A3" t="str">
        <f>Eredmények!A4</f>
        <v>Békéscsaba N</v>
      </c>
      <c r="B3" s="7" cm="1">
        <f t="array" ref="B3">_xlfn.XLOOKUP(Áttekintés!$A3&amp;Áttekintés!B$1,Mérkőzések!$C$2:$C$183&amp;Mérkőzések!$D$2:$D$183,INT(Mérkőzések!$B$2:$B$183),"-",0,1)</f>
        <v>45345</v>
      </c>
      <c r="C3" s="7" t="str" cm="1">
        <f t="array" ref="C3">_xlfn.XLOOKUP(Áttekintés!$A3&amp;Áttekintés!C$1,Mérkőzések!$C$2:$C$183&amp;Mérkőzések!$D$2:$D$183,INT(Mérkőzések!$B$2:$B$183),"-",0,1)</f>
        <v>-</v>
      </c>
      <c r="D3" s="7" cm="1">
        <f t="array" ref="D3">_xlfn.XLOOKUP(Áttekintés!$A3&amp;Áttekintés!D$1,Mérkőzések!$C$2:$C$183&amp;Mérkőzések!$D$2:$D$183,INT(Mérkőzések!$B$2:$B$183),"-",0,1)</f>
        <v>45319</v>
      </c>
      <c r="E3" s="7" cm="1">
        <f t="array" ref="E3">_xlfn.XLOOKUP(Áttekintés!$A3&amp;Áttekintés!E$1,Mérkőzések!$C$2:$C$183&amp;Mérkőzések!$D$2:$D$183,INT(Mérkőzések!$B$2:$B$183),"-",0,1)</f>
        <v>45219</v>
      </c>
      <c r="F3" s="7" cm="1">
        <f t="array" ref="F3">_xlfn.XLOOKUP(Áttekintés!$A3&amp;Áttekintés!F$1,Mérkőzések!$C$2:$C$183&amp;Mérkőzések!$D$2:$D$183,INT(Mérkőzések!$B$2:$B$183),"-",0,1)</f>
        <v>45379</v>
      </c>
      <c r="G3" s="7" cm="1">
        <f t="array" ref="G3">_xlfn.XLOOKUP(Áttekintés!$A3&amp;Áttekintés!G$1,Mérkőzések!$C$2:$C$183&amp;Mérkőzések!$D$2:$D$183,INT(Mérkőzések!$B$2:$B$183),"-",0,1)</f>
        <v>45175</v>
      </c>
      <c r="H3" s="7" cm="1">
        <f t="array" ref="H3">_xlfn.XLOOKUP(Áttekintés!$A3&amp;Áttekintés!H$1,Mérkőzések!$C$2:$C$183&amp;Mérkőzések!$D$2:$D$183,INT(Mérkőzések!$B$2:$B$183),"-",0,1)</f>
        <v>45333</v>
      </c>
      <c r="I3" s="7" cm="1">
        <f t="array" ref="I3">_xlfn.XLOOKUP(Áttekintés!$A3&amp;Áttekintés!I$1,Mérkőzések!$C$2:$C$183&amp;Mérkőzések!$D$2:$D$183,INT(Mérkőzések!$B$2:$B$183),"-",0,1)</f>
        <v>45434</v>
      </c>
      <c r="J3" s="7" cm="1">
        <f t="array" ref="J3">_xlfn.XLOOKUP(Áttekintés!$A3&amp;Áttekintés!J$1,Mérkőzések!$C$2:$C$183&amp;Mérkőzések!$D$2:$D$183,INT(Mérkőzések!$B$2:$B$183),"-",0,1)</f>
        <v>45304</v>
      </c>
      <c r="K3" s="7" cm="1">
        <f t="array" ref="K3">_xlfn.XLOOKUP(Áttekintés!$A3&amp;Áttekintés!K$1,Mérkőzések!$C$2:$C$183&amp;Mérkőzések!$D$2:$D$183,INT(Mérkőzések!$B$2:$B$183),"-",0,1)</f>
        <v>45416</v>
      </c>
      <c r="L3" s="7" cm="1">
        <f t="array" ref="L3">_xlfn.XLOOKUP(Áttekintés!$A3&amp;Áttekintés!L$1,Mérkőzések!$C$2:$C$183&amp;Mérkőzések!$D$2:$D$183,INT(Mérkőzések!$B$2:$B$183),"-",0,1)</f>
        <v>45248</v>
      </c>
      <c r="M3" s="7" cm="1">
        <f t="array" ref="M3">_xlfn.XLOOKUP(Áttekintés!$A3&amp;Áttekintés!M$1,Mérkőzések!$C$2:$C$183&amp;Mérkőzések!$D$2:$D$183,INT(Mérkőzések!$B$2:$B$183),"-",0,1)</f>
        <v>45410</v>
      </c>
      <c r="N3" s="7" cm="1">
        <f t="array" ref="N3">_xlfn.XLOOKUP(Áttekintés!$A3&amp;Áttekintés!N$1,Mérkőzések!$C$2:$C$183&amp;Mérkőzések!$D$2:$D$183,INT(Mérkőzések!$B$2:$B$183),"-",0,1)</f>
        <v>45427</v>
      </c>
      <c r="O3" s="7" cm="1">
        <f t="array" ref="O3">_xlfn.XLOOKUP(Áttekintés!$A3&amp;Áttekintés!O$1,Mérkőzések!$C$2:$C$183&amp;Mérkőzések!$D$2:$D$183,INT(Mérkőzések!$B$2:$B$183),"-",0,1)</f>
        <v>45192</v>
      </c>
    </row>
    <row r="4" spans="1:15" x14ac:dyDescent="0.25">
      <c r="A4" t="str">
        <f>Eredmények!A5</f>
        <v>Budaörs N</v>
      </c>
      <c r="B4" s="7" cm="1">
        <f t="array" ref="B4">_xlfn.XLOOKUP(Áttekintés!$A4&amp;Áttekintés!B$1,Mérkőzések!$C$2:$C$183&amp;Mérkőzések!$D$2:$D$183,INT(Mérkőzések!$B$2:$B$183),"-",0,1)</f>
        <v>45424</v>
      </c>
      <c r="C4" s="7" cm="1">
        <f t="array" ref="C4">_xlfn.XLOOKUP(Áttekintés!$A4&amp;Áttekintés!C$1,Mérkőzések!$C$2:$C$183&amp;Mérkőzések!$D$2:$D$183,INT(Mérkőzések!$B$2:$B$183),"-",0,1)</f>
        <v>45438</v>
      </c>
      <c r="D4" s="7" t="str" cm="1">
        <f t="array" ref="D4">_xlfn.XLOOKUP(Áttekintés!$A4&amp;Áttekintés!D$1,Mérkőzések!$C$2:$C$183&amp;Mérkőzések!$D$2:$D$183,INT(Mérkőzések!$B$2:$B$183),"-",0,1)</f>
        <v>-</v>
      </c>
      <c r="E4" s="7" cm="1">
        <f t="array" ref="E4">_xlfn.XLOOKUP(Áttekintés!$A4&amp;Áttekintés!E$1,Mérkőzések!$C$2:$C$183&amp;Mérkőzések!$D$2:$D$183,INT(Mérkőzések!$B$2:$B$183),"-",0,1)</f>
        <v>45312</v>
      </c>
      <c r="F4" s="7" cm="1">
        <f t="array" ref="F4">_xlfn.XLOOKUP(Áttekintés!$A4&amp;Áttekintés!F$1,Mérkőzések!$C$2:$C$183&amp;Mérkőzések!$D$2:$D$183,INT(Mérkőzések!$B$2:$B$183),"-",0,1)</f>
        <v>45431</v>
      </c>
      <c r="G4" s="7" cm="1">
        <f t="array" ref="G4">_xlfn.XLOOKUP(Áttekintés!$A4&amp;Áttekintés!G$1,Mérkőzések!$C$2:$C$183&amp;Mérkőzések!$D$2:$D$183,INT(Mérkőzések!$B$2:$B$183),"-",0,1)</f>
        <v>45242</v>
      </c>
      <c r="H4" s="7" cm="1">
        <f t="array" ref="H4">_xlfn.XLOOKUP(Áttekintés!$A4&amp;Áttekintés!H$1,Mérkőzések!$C$2:$C$183&amp;Mérkőzések!$D$2:$D$183,INT(Mérkőzések!$B$2:$B$183),"-",0,1)</f>
        <v>45224</v>
      </c>
      <c r="I4" s="7" cm="1">
        <f t="array" ref="I4">_xlfn.XLOOKUP(Áttekintés!$A4&amp;Áttekintés!I$1,Mérkőzések!$C$2:$C$183&amp;Mérkőzések!$D$2:$D$183,INT(Mérkőzések!$B$2:$B$183),"-",0,1)</f>
        <v>45206</v>
      </c>
      <c r="J4" s="7" cm="1">
        <f t="array" ref="J4">_xlfn.XLOOKUP(Áttekintés!$A4&amp;Áttekintés!J$1,Mérkőzések!$C$2:$C$183&amp;Mérkőzések!$D$2:$D$183,INT(Mérkőzések!$B$2:$B$183),"-",0,1)</f>
        <v>45375</v>
      </c>
      <c r="K4" s="7" cm="1">
        <f t="array" ref="K4">_xlfn.XLOOKUP(Áttekintés!$A4&amp;Áttekintés!K$1,Mérkőzések!$C$2:$C$183&amp;Mérkőzések!$D$2:$D$183,INT(Mérkőzések!$B$2:$B$183),"-",0,1)</f>
        <v>45171</v>
      </c>
      <c r="L4" s="7" cm="1">
        <f t="array" ref="L4">_xlfn.XLOOKUP(Áttekintés!$A4&amp;Áttekintés!L$1,Mérkőzések!$C$2:$C$183&amp;Mérkőzések!$D$2:$D$183,INT(Mérkőzések!$B$2:$B$183),"-",0,1)</f>
        <v>45340</v>
      </c>
      <c r="M4" s="7" cm="1">
        <f t="array" ref="M4">_xlfn.XLOOKUP(Áttekintés!$A4&amp;Áttekintés!M$1,Mérkőzések!$C$2:$C$183&amp;Mérkőzések!$D$2:$D$183,INT(Mérkőzések!$B$2:$B$183),"-",0,1)</f>
        <v>45220</v>
      </c>
      <c r="N4" s="7" cm="1">
        <f t="array" ref="N4">_xlfn.XLOOKUP(Áttekintés!$A4&amp;Áttekintés!N$1,Mérkőzések!$C$2:$C$183&amp;Mérkőzések!$D$2:$D$183,INT(Mérkőzések!$B$2:$B$183),"-",0,1)</f>
        <v>45185</v>
      </c>
      <c r="O4" s="7" cm="1">
        <f t="array" ref="O4">_xlfn.XLOOKUP(Áttekintés!$A4&amp;Áttekintés!O$1,Mérkőzések!$C$2:$C$183&amp;Mérkőzések!$D$2:$D$183,INT(Mérkőzések!$B$2:$B$183),"-",0,1)</f>
        <v>45290</v>
      </c>
    </row>
    <row r="5" spans="1:15" x14ac:dyDescent="0.25">
      <c r="A5" t="str">
        <f>Eredmények!A6</f>
        <v>Dunaújváros N</v>
      </c>
      <c r="B5" s="7" cm="1">
        <f t="array" ref="B5">_xlfn.XLOOKUP(Áttekintés!$A5&amp;Áttekintés!B$1,Mérkőzések!$C$2:$C$183&amp;Mérkőzések!$D$2:$D$183,INT(Mérkőzések!$B$2:$B$183),"-",0,1)</f>
        <v>45178</v>
      </c>
      <c r="C5" s="7" cm="1">
        <f t="array" ref="C5">_xlfn.XLOOKUP(Áttekintés!$A5&amp;Áttekintés!C$1,Mérkőzések!$C$2:$C$183&amp;Mérkőzések!$D$2:$D$183,INT(Mérkőzések!$B$2:$B$183),"-",0,1)</f>
        <v>45403</v>
      </c>
      <c r="D5" s="7" cm="1">
        <f t="array" ref="D5">_xlfn.XLOOKUP(Áttekintés!$A5&amp;Áttekintés!D$1,Mérkőzések!$C$2:$C$183&amp;Mérkőzések!$D$2:$D$183,INT(Mérkőzések!$B$2:$B$183),"-",0,1)</f>
        <v>45434</v>
      </c>
      <c r="E5" s="7" t="str" cm="1">
        <f t="array" ref="E5">_xlfn.XLOOKUP(Áttekintés!$A5&amp;Áttekintés!E$1,Mérkőzések!$C$2:$C$183&amp;Mérkőzések!$D$2:$D$183,INT(Mérkőzések!$B$2:$B$183),"-",0,1)</f>
        <v>-</v>
      </c>
      <c r="F5" s="7" cm="1">
        <f t="array" ref="F5">_xlfn.XLOOKUP(Áttekintés!$A5&amp;Áttekintés!F$1,Mérkőzések!$C$2:$C$183&amp;Mérkőzések!$D$2:$D$183,INT(Mérkőzések!$B$2:$B$183),"-",0,1)</f>
        <v>45375</v>
      </c>
      <c r="G5" s="7" cm="1">
        <f t="array" ref="G5">_xlfn.XLOOKUP(Áttekintés!$A5&amp;Áttekintés!G$1,Mérkőzések!$C$2:$C$183&amp;Mérkőzések!$D$2:$D$183,INT(Mérkőzések!$B$2:$B$183),"-",0,1)</f>
        <v>45333</v>
      </c>
      <c r="H5" s="7" cm="1">
        <f t="array" ref="H5">_xlfn.XLOOKUP(Áttekintés!$A5&amp;Áttekintés!H$1,Mérkőzések!$C$2:$C$183&amp;Mérkőzések!$D$2:$D$183,INT(Mérkőzések!$B$2:$B$183),"-",0,1)</f>
        <v>45319</v>
      </c>
      <c r="I5" s="7" cm="1">
        <f t="array" ref="I5">_xlfn.XLOOKUP(Áttekintés!$A5&amp;Áttekintés!I$1,Mérkőzések!$C$2:$C$183&amp;Mérkőzések!$D$2:$D$183,INT(Mérkőzések!$B$2:$B$183),"-",0,1)</f>
        <v>45305</v>
      </c>
      <c r="J5" s="7" cm="1">
        <f t="array" ref="J5">_xlfn.XLOOKUP(Áttekintés!$A5&amp;Áttekintés!J$1,Mérkőzések!$C$2:$C$183&amp;Mérkőzések!$D$2:$D$183,INT(Mérkőzések!$B$2:$B$183),"-",0,1)</f>
        <v>45427</v>
      </c>
      <c r="K5" s="7" cm="1">
        <f t="array" ref="K5">_xlfn.XLOOKUP(Áttekintés!$A5&amp;Áttekintés!K$1,Mérkőzések!$C$2:$C$183&amp;Mérkőzések!$D$2:$D$183,INT(Mérkőzések!$B$2:$B$183),"-",0,1)</f>
        <v>45226</v>
      </c>
      <c r="L5" s="7" cm="1">
        <f t="array" ref="L5">_xlfn.XLOOKUP(Áttekintés!$A5&amp;Áttekintés!L$1,Mérkőzések!$C$2:$C$183&amp;Mérkőzések!$D$2:$D$183,INT(Mérkőzések!$B$2:$B$183),"-",0,1)</f>
        <v>45417</v>
      </c>
      <c r="M5" s="7" cm="1">
        <f t="array" ref="M5">_xlfn.XLOOKUP(Áttekintés!$A5&amp;Áttekintés!M$1,Mérkőzések!$C$2:$C$183&amp;Mérkőzések!$D$2:$D$183,INT(Mérkőzések!$B$2:$B$183),"-",0,1)</f>
        <v>45379</v>
      </c>
      <c r="N5" s="7" cm="1">
        <f t="array" ref="N5">_xlfn.XLOOKUP(Áttekintés!$A5&amp;Áttekintés!N$1,Mérkőzések!$C$2:$C$183&amp;Mérkőzések!$D$2:$D$183,INT(Mérkőzések!$B$2:$B$183),"-",0,1)</f>
        <v>45231</v>
      </c>
      <c r="O5" s="7" cm="1">
        <f t="array" ref="O5">_xlfn.XLOOKUP(Áttekintés!$A5&amp;Áttekintés!O$1,Mérkőzések!$C$2:$C$183&amp;Mérkőzések!$D$2:$D$183,INT(Mérkőzések!$B$2:$B$183),"-",0,1)</f>
        <v>45345</v>
      </c>
    </row>
    <row r="6" spans="1:15" x14ac:dyDescent="0.25">
      <c r="A6" t="str">
        <f>Eredmények!A7</f>
        <v>DVSC SCHAEFFLER N</v>
      </c>
      <c r="B6" s="7" cm="1">
        <f t="array" ref="B6">_xlfn.XLOOKUP(Áttekintés!$A6&amp;Áttekintés!B$1,Mérkőzések!$C$2:$C$183&amp;Mérkőzések!$D$2:$D$183,INT(Mérkőzések!$B$2:$B$183),"-",0,1)</f>
        <v>45333</v>
      </c>
      <c r="C6" s="7" cm="1">
        <f t="array" ref="C6">_xlfn.XLOOKUP(Áttekintés!$A6&amp;Áttekintés!C$1,Mérkőzések!$C$2:$C$183&amp;Mérkőzések!$D$2:$D$183,INT(Mérkőzések!$B$2:$B$183),"-",0,1)</f>
        <v>45205</v>
      </c>
      <c r="D6" s="7" cm="1">
        <f t="array" ref="D6">_xlfn.XLOOKUP(Áttekintés!$A6&amp;Áttekintés!D$1,Mérkőzések!$C$2:$C$183&amp;Mérkőzések!$D$2:$D$183,INT(Mérkőzések!$B$2:$B$183),"-",0,1)</f>
        <v>45305</v>
      </c>
      <c r="E6" s="7" cm="1">
        <f t="array" ref="E6">_xlfn.XLOOKUP(Áttekintés!$A6&amp;Áttekintés!E$1,Mérkőzések!$C$2:$C$183&amp;Mérkőzések!$D$2:$D$183,INT(Mérkőzések!$B$2:$B$183),"-",0,1)</f>
        <v>45189</v>
      </c>
      <c r="F6" s="7" t="str" cm="1">
        <f t="array" ref="F6">_xlfn.XLOOKUP(Áttekintés!$A6&amp;Áttekintés!F$1,Mérkőzések!$C$2:$C$183&amp;Mérkőzések!$D$2:$D$183,INT(Mérkőzések!$B$2:$B$183),"-",0,1)</f>
        <v>-</v>
      </c>
      <c r="G6" s="7" cm="1">
        <f t="array" ref="G6">_xlfn.XLOOKUP(Áttekintés!$A6&amp;Áttekintés!G$1,Mérkőzések!$C$2:$C$183&amp;Mérkőzések!$D$2:$D$183,INT(Mérkőzések!$B$2:$B$183),"-",0,1)</f>
        <v>45319</v>
      </c>
      <c r="H6" s="7" cm="1">
        <f t="array" ref="H6">_xlfn.XLOOKUP(Áttekintés!$A6&amp;Áttekintés!H$1,Mérkőzések!$C$2:$C$183&amp;Mérkőzések!$D$2:$D$183,INT(Mérkőzések!$B$2:$B$183),"-",0,1)</f>
        <v>45434</v>
      </c>
      <c r="I6" s="7" cm="1">
        <f t="array" ref="I6">_xlfn.XLOOKUP(Áttekintés!$A6&amp;Áttekintés!I$1,Mérkőzések!$C$2:$C$183&amp;Mérkőzések!$D$2:$D$183,INT(Mérkőzések!$B$2:$B$183),"-",0,1)</f>
        <v>45427</v>
      </c>
      <c r="J6" s="7" cm="1">
        <f t="array" ref="J6">_xlfn.XLOOKUP(Áttekintés!$A6&amp;Áttekintés!J$1,Mérkőzések!$C$2:$C$183&amp;Mérkőzések!$D$2:$D$183,INT(Mérkőzések!$B$2:$B$183),"-",0,1)</f>
        <v>45249</v>
      </c>
      <c r="K6" s="7" cm="1">
        <f t="array" ref="K6">_xlfn.XLOOKUP(Áttekintés!$A6&amp;Áttekintés!K$1,Mérkőzések!$C$2:$C$183&amp;Mérkőzések!$D$2:$D$183,INT(Mérkőzések!$B$2:$B$183),"-",0,1)</f>
        <v>45403</v>
      </c>
      <c r="L6" s="7" cm="1">
        <f t="array" ref="L6">_xlfn.XLOOKUP(Áttekintés!$A6&amp;Áttekintés!L$1,Mérkőzések!$C$2:$C$183&amp;Mérkőzések!$D$2:$D$183,INT(Mérkőzések!$B$2:$B$183),"-",0,1)</f>
        <v>45224</v>
      </c>
      <c r="M6" s="7" cm="1">
        <f t="array" ref="M6">_xlfn.XLOOKUP(Áttekintés!$A6&amp;Áttekintés!M$1,Mérkőzések!$C$2:$C$183&amp;Mérkőzések!$D$2:$D$183,INT(Mérkőzések!$B$2:$B$183),"-",0,1)</f>
        <v>45345</v>
      </c>
      <c r="N6" s="7" cm="1">
        <f t="array" ref="N6">_xlfn.XLOOKUP(Áttekintés!$A6&amp;Áttekintés!N$1,Mérkőzések!$C$2:$C$183&amp;Mérkőzések!$D$2:$D$183,INT(Mérkőzések!$B$2:$B$183),"-",0,1)</f>
        <v>45417</v>
      </c>
      <c r="O6" s="7" cm="1">
        <f t="array" ref="O6">_xlfn.XLOOKUP(Áttekintés!$A6&amp;Áttekintés!O$1,Mérkőzések!$C$2:$C$183&amp;Mérkőzések!$D$2:$D$183,INT(Mérkőzések!$B$2:$B$183),"-",0,1)</f>
        <v>45175</v>
      </c>
    </row>
    <row r="7" spans="1:15" x14ac:dyDescent="0.25">
      <c r="A7" t="str">
        <f>Eredmények!A8</f>
        <v>Ferencvárosi TC N</v>
      </c>
      <c r="B7" s="7" cm="1">
        <f t="array" ref="B7">_xlfn.XLOOKUP(Áttekintés!$A7&amp;Áttekintés!B$1,Mérkőzések!$C$2:$C$183&amp;Mérkőzések!$D$2:$D$183,INT(Mérkőzések!$B$2:$B$183),"-",0,1)</f>
        <v>45431</v>
      </c>
      <c r="C7" s="7" cm="1">
        <f t="array" ref="C7">_xlfn.XLOOKUP(Áttekintés!$A7&amp;Áttekintés!C$1,Mérkőzések!$C$2:$C$183&amp;Mérkőzések!$D$2:$D$183,INT(Mérkőzések!$B$2:$B$183),"-",0,1)</f>
        <v>45340</v>
      </c>
      <c r="D7" s="7" cm="1">
        <f t="array" ref="D7">_xlfn.XLOOKUP(Áttekintés!$A7&amp;Áttekintés!D$1,Mérkőzések!$C$2:$C$183&amp;Mérkőzések!$D$2:$D$183,INT(Mérkőzések!$B$2:$B$183),"-",0,1)</f>
        <v>45417</v>
      </c>
      <c r="E7" s="7" cm="1">
        <f t="array" ref="E7">_xlfn.XLOOKUP(Áttekintés!$A7&amp;Áttekintés!E$1,Mérkőzések!$C$2:$C$183&amp;Mérkőzések!$D$2:$D$183,INT(Mérkőzések!$B$2:$B$183),"-",0,1)</f>
        <v>45171</v>
      </c>
      <c r="F7" s="7" cm="1">
        <f t="array" ref="F7">_xlfn.XLOOKUP(Áttekintés!$A7&amp;Áttekintés!F$1,Mérkőzések!$C$2:$C$183&amp;Mérkőzések!$D$2:$D$183,INT(Mérkőzések!$B$2:$B$183),"-",0,1)</f>
        <v>45438</v>
      </c>
      <c r="G7" s="7" t="str" cm="1">
        <f t="array" ref="G7">_xlfn.XLOOKUP(Áttekintés!$A7&amp;Áttekintés!G$1,Mérkőzések!$C$2:$C$183&amp;Mérkőzések!$D$2:$D$183,INT(Mérkőzések!$B$2:$B$183),"-",0,1)</f>
        <v>-</v>
      </c>
      <c r="H7" s="7" cm="1">
        <f t="array" ref="H7">_xlfn.XLOOKUP(Áttekintés!$A7&amp;Áttekintés!H$1,Mérkőzések!$C$2:$C$183&amp;Mérkőzések!$D$2:$D$183,INT(Mérkőzések!$B$2:$B$183),"-",0,1)</f>
        <v>45245</v>
      </c>
      <c r="I7" s="7" cm="1">
        <f t="array" ref="I7">_xlfn.XLOOKUP(Áttekintés!$A7&amp;Áttekintés!I$1,Mérkőzések!$C$2:$C$183&amp;Mérkőzések!$D$2:$D$183,INT(Mérkőzések!$B$2:$B$183),"-",0,1)</f>
        <v>45224</v>
      </c>
      <c r="J7" s="7" cm="1">
        <f t="array" ref="J7">_xlfn.XLOOKUP(Áttekintés!$A7&amp;Áttekintés!J$1,Mérkőzések!$C$2:$C$183&amp;Mérkőzések!$D$2:$D$183,INT(Mérkőzések!$B$2:$B$183),"-",0,1)</f>
        <v>45217</v>
      </c>
      <c r="K7" s="7" cm="1">
        <f t="array" ref="K7">_xlfn.XLOOKUP(Áttekintés!$A7&amp;Áttekintés!K$1,Mérkőzések!$C$2:$C$183&amp;Mérkőzések!$D$2:$D$183,INT(Mérkőzések!$B$2:$B$183),"-",0,1)</f>
        <v>45182</v>
      </c>
      <c r="L7" s="7" cm="1">
        <f t="array" ref="L7">_xlfn.XLOOKUP(Áttekintés!$A7&amp;Áttekintés!L$1,Mérkőzések!$C$2:$C$183&amp;Mérkőzések!$D$2:$D$183,INT(Mérkőzések!$B$2:$B$183),"-",0,1)</f>
        <v>45375</v>
      </c>
      <c r="M7" s="7" cm="1">
        <f t="array" ref="M7">_xlfn.XLOOKUP(Áttekintés!$A7&amp;Áttekintés!M$1,Mérkőzések!$C$2:$C$183&amp;Mérkőzések!$D$2:$D$183,INT(Mérkőzések!$B$2:$B$183),"-",0,1)</f>
        <v>45290</v>
      </c>
      <c r="N7" s="7" cm="1">
        <f t="array" ref="N7">_xlfn.XLOOKUP(Áttekintés!$A7&amp;Áttekintés!N$1,Mérkőzések!$C$2:$C$183&amp;Mérkőzések!$D$2:$D$183,INT(Mérkőzések!$B$2:$B$183),"-",0,1)</f>
        <v>45206</v>
      </c>
      <c r="O7" s="7" cm="1">
        <f t="array" ref="O7">_xlfn.XLOOKUP(Áttekintés!$A7&amp;Áttekintés!O$1,Mérkőzések!$C$2:$C$183&amp;Mérkőzések!$D$2:$D$183,INT(Mérkőzések!$B$2:$B$183),"-",0,1)</f>
        <v>45312</v>
      </c>
    </row>
    <row r="8" spans="1:15" x14ac:dyDescent="0.25">
      <c r="A8" t="str">
        <f>Eredmények!A9</f>
        <v>Győri ETO N</v>
      </c>
      <c r="B8" s="7" cm="1">
        <f t="array" ref="B8">_xlfn.XLOOKUP(Áttekintés!$A8&amp;Áttekintés!B$1,Mérkőzések!$C$2:$C$183&amp;Mérkőzések!$D$2:$D$183,INT(Mérkőzések!$B$2:$B$183),"-",0,1)</f>
        <v>45290</v>
      </c>
      <c r="C8" s="7" cm="1">
        <f t="array" ref="C8">_xlfn.XLOOKUP(Áttekintés!$A8&amp;Áttekintés!C$1,Mérkőzések!$C$2:$C$183&amp;Mérkőzések!$D$2:$D$183,INT(Mérkőzések!$B$2:$B$183),"-",0,1)</f>
        <v>45168</v>
      </c>
      <c r="D8" s="7" cm="1">
        <f t="array" ref="D8">_xlfn.XLOOKUP(Áttekintés!$A8&amp;Áttekintés!D$1,Mérkőzések!$C$2:$C$183&amp;Mérkőzések!$D$2:$D$183,INT(Mérkőzések!$B$2:$B$183),"-",0,1)</f>
        <v>45367</v>
      </c>
      <c r="E8" s="7" cm="1">
        <f t="array" ref="E8">_xlfn.XLOOKUP(Áttekintés!$A8&amp;Áttekintés!E$1,Mérkőzések!$C$2:$C$183&amp;Mérkőzések!$D$2:$D$183,INT(Mérkőzések!$B$2:$B$183),"-",0,1)</f>
        <v>45438</v>
      </c>
      <c r="F8" s="7" cm="1">
        <f t="array" ref="F8">_xlfn.XLOOKUP(Áttekintés!$A8&amp;Áttekintés!F$1,Mérkőzések!$C$2:$C$183&amp;Mérkőzések!$D$2:$D$183,INT(Mérkőzések!$B$2:$B$183),"-",0,1)</f>
        <v>45312</v>
      </c>
      <c r="G8" s="7" cm="1">
        <f t="array" ref="G8">_xlfn.XLOOKUP(Áttekintés!$A8&amp;Áttekintés!G$1,Mérkőzések!$C$2:$C$183&amp;Mérkőzések!$D$2:$D$183,INT(Mérkőzések!$B$2:$B$183),"-",0,1)</f>
        <v>45424</v>
      </c>
      <c r="H8" s="7" t="str" cm="1">
        <f t="array" ref="H8">_xlfn.XLOOKUP(Áttekintés!$A8&amp;Áttekintés!H$1,Mérkőzések!$C$2:$C$183&amp;Mérkőzések!$D$2:$D$183,INT(Mérkőzések!$B$2:$B$183),"-",0,1)</f>
        <v>-</v>
      </c>
      <c r="I8" s="7" cm="1">
        <f t="array" ref="I8">_xlfn.XLOOKUP(Áttekintés!$A8&amp;Áttekintés!I$1,Mérkőzések!$C$2:$C$183&amp;Mérkőzések!$D$2:$D$183,INT(Mérkőzések!$B$2:$B$183),"-",0,1)</f>
        <v>45403</v>
      </c>
      <c r="J8" s="7" cm="1">
        <f t="array" ref="J8">_xlfn.XLOOKUP(Áttekintés!$A8&amp;Áttekintés!J$1,Mérkőzések!$C$2:$C$183&amp;Mérkőzések!$D$2:$D$183,INT(Mérkőzések!$B$2:$B$183),"-",0,1)</f>
        <v>45206</v>
      </c>
      <c r="K8" s="7" cm="1">
        <f t="array" ref="K8">_xlfn.XLOOKUP(Áttekintés!$A8&amp;Áttekintés!K$1,Mérkőzések!$C$2:$C$183&amp;Mérkőzések!$D$2:$D$183,INT(Mérkőzések!$B$2:$B$183),"-",0,1)</f>
        <v>45336</v>
      </c>
      <c r="L8" s="7" cm="1">
        <f t="array" ref="L8">_xlfn.XLOOKUP(Áttekintés!$A8&amp;Áttekintés!L$1,Mérkőzések!$C$2:$C$183&amp;Mérkőzések!$D$2:$D$183,INT(Mérkőzések!$B$2:$B$183),"-",0,1)</f>
        <v>45182</v>
      </c>
      <c r="M8" s="7" cm="1">
        <f t="array" ref="M8">_xlfn.XLOOKUP(Áttekintés!$A8&amp;Áttekintés!M$1,Mérkőzések!$C$2:$C$183&amp;Mérkőzések!$D$2:$D$183,INT(Mérkőzések!$B$2:$B$183),"-",0,1)</f>
        <v>45242</v>
      </c>
      <c r="N8" s="7" cm="1">
        <f t="array" ref="N8">_xlfn.XLOOKUP(Áttekintés!$A8&amp;Áttekintés!N$1,Mérkőzések!$C$2:$C$183&amp;Mérkőzések!$D$2:$D$183,INT(Mérkőzések!$B$2:$B$183),"-",0,1)</f>
        <v>45375</v>
      </c>
      <c r="O8" s="7" cm="1">
        <f t="array" ref="O8">_xlfn.XLOOKUP(Áttekintés!$A8&amp;Áttekintés!O$1,Mérkőzések!$C$2:$C$183&amp;Mérkőzések!$D$2:$D$183,INT(Mérkőzések!$B$2:$B$183),"-",0,1)</f>
        <v>45431</v>
      </c>
    </row>
    <row r="9" spans="1:15" x14ac:dyDescent="0.25">
      <c r="A9" t="str">
        <f>Eredmények!A10</f>
        <v>Kisvárda N</v>
      </c>
      <c r="B9" s="7" cm="1">
        <f t="array" ref="B9">_xlfn.XLOOKUP(Áttekintés!$A9&amp;Áttekintés!B$1,Mérkőzések!$C$2:$C$183&amp;Mérkőzések!$D$2:$D$183,INT(Mérkőzések!$B$2:$B$183),"-",0,1)</f>
        <v>45242</v>
      </c>
      <c r="C9" s="7" cm="1">
        <f t="array" ref="C9">_xlfn.XLOOKUP(Áttekintés!$A9&amp;Áttekintés!C$1,Mérkőzések!$C$2:$C$183&amp;Mérkőzések!$D$2:$D$183,INT(Mérkőzések!$B$2:$B$183),"-",0,1)</f>
        <v>45312</v>
      </c>
      <c r="D9" s="7" cm="1">
        <f t="array" ref="D9">_xlfn.XLOOKUP(Áttekintés!$A9&amp;Áttekintés!D$1,Mérkőzések!$C$2:$C$183&amp;Mérkőzések!$D$2:$D$183,INT(Mérkőzések!$B$2:$B$183),"-",0,1)</f>
        <v>45379</v>
      </c>
      <c r="E9" s="7" cm="1">
        <f t="array" ref="E9">_xlfn.XLOOKUP(Áttekintés!$A9&amp;Áttekintés!E$1,Mérkőzések!$C$2:$C$183&amp;Mérkőzések!$D$2:$D$183,INT(Mérkőzések!$B$2:$B$183),"-",0,1)</f>
        <v>45431</v>
      </c>
      <c r="F9" s="7" cm="1">
        <f t="array" ref="F9">_xlfn.XLOOKUP(Áttekintés!$A9&amp;Áttekintés!F$1,Mérkőzések!$C$2:$C$183&amp;Mérkőzések!$D$2:$D$183,INT(Mérkőzések!$B$2:$B$183),"-",0,1)</f>
        <v>45290</v>
      </c>
      <c r="G9" s="7" cm="1">
        <f t="array" ref="G9">_xlfn.XLOOKUP(Áttekintés!$A9&amp;Áttekintés!G$1,Mérkőzések!$C$2:$C$183&amp;Mérkőzések!$D$2:$D$183,INT(Mérkőzések!$B$2:$B$183),"-",0,1)</f>
        <v>45410</v>
      </c>
      <c r="H9" s="7" cm="1">
        <f t="array" ref="H9">_xlfn.XLOOKUP(Áttekintés!$A9&amp;Áttekintés!H$1,Mérkőzések!$C$2:$C$183&amp;Mérkőzések!$D$2:$D$183,INT(Mérkőzések!$B$2:$B$183),"-",0,1)</f>
        <v>45196</v>
      </c>
      <c r="I9" s="7" t="str" cm="1">
        <f t="array" ref="I9">_xlfn.XLOOKUP(Áttekintés!$A9&amp;Áttekintés!I$1,Mérkőzések!$C$2:$C$183&amp;Mérkőzések!$D$2:$D$183,INT(Mérkőzések!$B$2:$B$183),"-",0,1)</f>
        <v>-</v>
      </c>
      <c r="J9" s="7" cm="1">
        <f t="array" ref="J9">_xlfn.XLOOKUP(Áttekintés!$A9&amp;Áttekintés!J$1,Mérkőzések!$C$2:$C$183&amp;Mérkőzések!$D$2:$D$183,INT(Mérkőzések!$B$2:$B$183),"-",0,1)</f>
        <v>45185</v>
      </c>
      <c r="K9" s="7" cm="1">
        <f t="array" ref="K9">_xlfn.XLOOKUP(Áttekintés!$A9&amp;Áttekintés!K$1,Mérkőzések!$C$2:$C$183&amp;Mérkőzések!$D$2:$D$183,INT(Mérkőzések!$B$2:$B$183),"-",0,1)</f>
        <v>45438</v>
      </c>
      <c r="L9" s="7" cm="1">
        <f t="array" ref="L9">_xlfn.XLOOKUP(Áttekintés!$A9&amp;Áttekintés!L$1,Mérkőzések!$C$2:$C$183&amp;Mérkőzések!$D$2:$D$183,INT(Mérkőzések!$B$2:$B$183),"-",0,1)</f>
        <v>45171</v>
      </c>
      <c r="M9" s="7" cm="1">
        <f t="array" ref="M9">_xlfn.XLOOKUP(Áttekintés!$A9&amp;Áttekintés!M$1,Mérkőzések!$C$2:$C$183&amp;Mérkőzések!$D$2:$D$183,INT(Mérkőzések!$B$2:$B$183),"-",0,1)</f>
        <v>45192</v>
      </c>
      <c r="N9" s="7" cm="1">
        <f t="array" ref="N9">_xlfn.XLOOKUP(Áttekintés!$A9&amp;Áttekintés!N$1,Mérkőzések!$C$2:$C$183&amp;Mérkőzések!$D$2:$D$183,INT(Mérkőzések!$B$2:$B$183),"-",0,1)</f>
        <v>45340</v>
      </c>
      <c r="O9" s="7" cm="1">
        <f t="array" ref="O9">_xlfn.XLOOKUP(Áttekintés!$A9&amp;Áttekintés!O$1,Mérkőzések!$C$2:$C$183&amp;Mérkőzések!$D$2:$D$183,INT(Mérkőzések!$B$2:$B$183),"-",0,1)</f>
        <v>45424</v>
      </c>
    </row>
    <row r="10" spans="1:15" x14ac:dyDescent="0.25">
      <c r="A10" t="str">
        <f>Eredmények!A11</f>
        <v>Kozármisleny N</v>
      </c>
      <c r="B10" s="7" cm="1">
        <f t="array" ref="B10">_xlfn.XLOOKUP(Áttekintés!$A10&amp;Áttekintés!B$1,Mérkőzések!$C$2:$C$183&amp;Mérkőzések!$D$2:$D$183,INT(Mérkőzések!$B$2:$B$183),"-",0,1)</f>
        <v>45410</v>
      </c>
      <c r="C10" s="7" cm="1">
        <f t="array" ref="C10">_xlfn.XLOOKUP(Áttekintés!$A10&amp;Áttekintés!C$1,Mérkőzések!$C$2:$C$183&amp;Mérkőzések!$D$2:$D$183,INT(Mérkőzések!$B$2:$B$183),"-",0,1)</f>
        <v>45430</v>
      </c>
      <c r="D10" s="7" cm="1">
        <f t="array" ref="D10">_xlfn.XLOOKUP(Áttekintés!$A10&amp;Áttekintés!D$1,Mérkőzések!$C$2:$C$183&amp;Mérkőzések!$D$2:$D$183,INT(Mérkőzések!$B$2:$B$183),"-",0,1)</f>
        <v>45192</v>
      </c>
      <c r="E10" s="7" cm="1">
        <f t="array" ref="E10">_xlfn.XLOOKUP(Áttekintés!$A10&amp;Áttekintés!E$1,Mérkőzések!$C$2:$C$183&amp;Mérkőzések!$D$2:$D$183,INT(Mérkőzések!$B$2:$B$183),"-",0,1)</f>
        <v>45290</v>
      </c>
      <c r="F10" s="7" cm="1">
        <f t="array" ref="F10">_xlfn.XLOOKUP(Áttekintés!$A10&amp;Áttekintés!F$1,Mérkőzések!$C$2:$C$183&amp;Mérkőzések!$D$2:$D$183,INT(Mérkőzések!$B$2:$B$183),"-",0,1)</f>
        <v>45424</v>
      </c>
      <c r="G10" s="7" cm="1">
        <f t="array" ref="G10">_xlfn.XLOOKUP(Áttekintés!$A10&amp;Áttekintés!G$1,Mérkőzések!$C$2:$C$183&amp;Mérkőzések!$D$2:$D$183,INT(Mérkőzések!$B$2:$B$183),"-",0,1)</f>
        <v>45402</v>
      </c>
      <c r="H10" s="7" cm="1">
        <f t="array" ref="H10">_xlfn.XLOOKUP(Áttekintés!$A10&amp;Áttekintés!H$1,Mérkőzések!$C$2:$C$183&amp;Mérkőzések!$D$2:$D$183,INT(Mérkőzések!$B$2:$B$183),"-",0,1)</f>
        <v>45379</v>
      </c>
      <c r="I10" s="7" cm="1">
        <f t="array" ref="I10">_xlfn.XLOOKUP(Áttekintés!$A10&amp;Áttekintés!I$1,Mérkőzések!$C$2:$C$183&amp;Mérkőzések!$D$2:$D$183,INT(Mérkőzések!$B$2:$B$183),"-",0,1)</f>
        <v>45345</v>
      </c>
      <c r="J10" s="7" t="str" cm="1">
        <f t="array" ref="J10">_xlfn.XLOOKUP(Áttekintés!$A10&amp;Áttekintés!J$1,Mérkőzések!$C$2:$C$183&amp;Mérkőzések!$D$2:$D$183,INT(Mérkőzések!$B$2:$B$183),"-",0,1)</f>
        <v>-</v>
      </c>
      <c r="K10" s="7" cm="1">
        <f t="array" ref="K10">_xlfn.XLOOKUP(Áttekintés!$A10&amp;Áttekintés!K$1,Mérkőzések!$C$2:$C$183&amp;Mérkőzések!$D$2:$D$183,INT(Mérkőzések!$B$2:$B$183),"-",0,1)</f>
        <v>45217</v>
      </c>
      <c r="L10" s="7" cm="1">
        <f t="array" ref="L10">_xlfn.XLOOKUP(Áttekintés!$A10&amp;Áttekintés!L$1,Mérkőzések!$C$2:$C$183&amp;Mérkőzések!$D$2:$D$183,INT(Mérkőzések!$B$2:$B$183),"-",0,1)</f>
        <v>45437</v>
      </c>
      <c r="M10" s="7" cm="1">
        <f t="array" ref="M10">_xlfn.XLOOKUP(Áttekintés!$A10&amp;Áttekintés!M$1,Mérkőzések!$C$2:$C$183&amp;Mérkőzések!$D$2:$D$183,INT(Mérkőzések!$B$2:$B$183),"-",0,1)</f>
        <v>45339</v>
      </c>
      <c r="N10" s="7" cm="1">
        <f t="array" ref="N10">_xlfn.XLOOKUP(Áttekintés!$A10&amp;Áttekintés!N$1,Mérkőzések!$C$2:$C$183&amp;Mérkőzések!$D$2:$D$183,INT(Mérkőzések!$B$2:$B$183),"-",0,1)</f>
        <v>45171</v>
      </c>
      <c r="O10" s="7" cm="1">
        <f t="array" ref="O10">_xlfn.XLOOKUP(Áttekintés!$A10&amp;Áttekintés!O$1,Mérkőzések!$C$2:$C$183&amp;Mérkőzések!$D$2:$D$183,INT(Mérkőzések!$B$2:$B$183),"-",0,1)</f>
        <v>45241</v>
      </c>
    </row>
    <row r="11" spans="1:15" x14ac:dyDescent="0.25">
      <c r="A11" t="str">
        <f>Eredmények!A12</f>
        <v>Mosonmagyaróvár N</v>
      </c>
      <c r="B11" s="7" cm="1">
        <f t="array" ref="B11">_xlfn.XLOOKUP(Áttekintés!$A11&amp;Áttekintés!B$1,Mérkőzések!$C$2:$C$183&amp;Mérkőzések!$D$2:$D$183,INT(Mérkőzések!$B$2:$B$183),"-",0,1)</f>
        <v>45191</v>
      </c>
      <c r="C11" s="7" cm="1">
        <f t="array" ref="C11">_xlfn.XLOOKUP(Áttekintés!$A11&amp;Áttekintés!C$1,Mérkőzések!$C$2:$C$183&amp;Mérkőzések!$D$2:$D$183,INT(Mérkőzések!$B$2:$B$183),"-",0,1)</f>
        <v>45240</v>
      </c>
      <c r="D11" s="7" cm="1">
        <f t="array" ref="D11">_xlfn.XLOOKUP(Áttekintés!$A11&amp;Áttekintés!D$1,Mérkőzések!$C$2:$C$183&amp;Mérkőzések!$D$2:$D$183,INT(Mérkőzések!$B$2:$B$183),"-",0,1)</f>
        <v>45333</v>
      </c>
      <c r="E11" s="7" cm="1">
        <f t="array" ref="E11">_xlfn.XLOOKUP(Áttekintés!$A11&amp;Áttekintés!E$1,Mérkőzések!$C$2:$C$183&amp;Mérkőzések!$D$2:$D$183,INT(Mérkőzések!$B$2:$B$183),"-",0,1)</f>
        <v>45410</v>
      </c>
      <c r="F11" s="7" cm="1">
        <f t="array" ref="F11">_xlfn.XLOOKUP(Áttekintés!$A11&amp;Áttekintés!F$1,Mérkőzések!$C$2:$C$183&amp;Mérkőzések!$D$2:$D$183,INT(Mérkőzések!$B$2:$B$183),"-",0,1)</f>
        <v>45217</v>
      </c>
      <c r="G11" s="7" cm="1">
        <f t="array" ref="G11">_xlfn.XLOOKUP(Áttekintés!$A11&amp;Áttekintés!G$1,Mérkőzések!$C$2:$C$183&amp;Mérkőzések!$D$2:$D$183,INT(Mérkőzések!$B$2:$B$183),"-",0,1)</f>
        <v>45345</v>
      </c>
      <c r="H11" s="7" cm="1">
        <f t="array" ref="H11">_xlfn.XLOOKUP(Áttekintés!$A11&amp;Áttekintés!H$1,Mérkőzések!$C$2:$C$183&amp;Mérkőzések!$D$2:$D$183,INT(Mérkőzések!$B$2:$B$183),"-",0,1)</f>
        <v>45175</v>
      </c>
      <c r="I11" s="7" cm="1">
        <f t="array" ref="I11">_xlfn.XLOOKUP(Áttekintés!$A11&amp;Áttekintés!I$1,Mérkőzések!$C$2:$C$183&amp;Mérkőzések!$D$2:$D$183,INT(Mérkőzések!$B$2:$B$183),"-",0,1)</f>
        <v>45319</v>
      </c>
      <c r="J11" s="7" cm="1">
        <f t="array" ref="J11">_xlfn.XLOOKUP(Áttekintés!$A11&amp;Áttekintés!J$1,Mérkőzések!$C$2:$C$183&amp;Mérkőzések!$D$2:$D$183,INT(Mérkőzések!$B$2:$B$183),"-",0,1)</f>
        <v>45434</v>
      </c>
      <c r="K11" s="7" t="str" cm="1">
        <f t="array" ref="K11">_xlfn.XLOOKUP(Áttekintés!$A11&amp;Áttekintés!K$1,Mérkőzések!$C$2:$C$183&amp;Mérkőzések!$D$2:$D$183,INT(Mérkőzések!$B$2:$B$183),"-",0,1)</f>
        <v>-</v>
      </c>
      <c r="L11" s="7" cm="1">
        <f t="array" ref="L11">_xlfn.XLOOKUP(Áttekintés!$A11&amp;Áttekintés!L$1,Mérkőzések!$C$2:$C$183&amp;Mérkőzések!$D$2:$D$183,INT(Mérkőzések!$B$2:$B$183),"-",0,1)</f>
        <v>45427</v>
      </c>
      <c r="M11" s="7" cm="1">
        <f t="array" ref="M11">_xlfn.XLOOKUP(Áttekintés!$A11&amp;Áttekintés!M$1,Mérkőzések!$C$2:$C$183&amp;Mérkőzések!$D$2:$D$183,INT(Mérkőzések!$B$2:$B$183),"-",0,1)</f>
        <v>45424</v>
      </c>
      <c r="N11" s="7" cm="1">
        <f t="array" ref="N11">_xlfn.XLOOKUP(Áttekintés!$A11&amp;Áttekintés!N$1,Mérkőzések!$C$2:$C$183&amp;Mérkőzések!$D$2:$D$183,INT(Mérkőzések!$B$2:$B$183),"-",0,1)</f>
        <v>45197</v>
      </c>
      <c r="O11" s="7" cm="1">
        <f t="array" ref="O11">_xlfn.XLOOKUP(Áttekintés!$A11&amp;Áttekintés!O$1,Mérkőzések!$C$2:$C$183&amp;Mérkőzések!$D$2:$D$183,INT(Mérkőzések!$B$2:$B$183),"-",0,1)</f>
        <v>45379</v>
      </c>
    </row>
    <row r="12" spans="1:15" x14ac:dyDescent="0.25">
      <c r="A12" t="str">
        <f>Eredmények!A13</f>
        <v>MTK Budapest N</v>
      </c>
      <c r="B12" s="7" cm="1">
        <f t="array" ref="B12">_xlfn.XLOOKUP(Áttekintés!$A12&amp;Áttekintés!B$1,Mérkőzések!$C$2:$C$183&amp;Mérkőzések!$D$2:$D$183,INT(Mérkőzések!$B$2:$B$183),"-",0,1)</f>
        <v>45379</v>
      </c>
      <c r="C12" s="7" cm="1">
        <f t="array" ref="C12">_xlfn.XLOOKUP(Áttekintés!$A12&amp;Áttekintés!C$1,Mérkőzések!$C$2:$C$183&amp;Mérkőzések!$D$2:$D$183,INT(Mérkőzések!$B$2:$B$183),"-",0,1)</f>
        <v>45423</v>
      </c>
      <c r="D12" s="7" cm="1">
        <f t="array" ref="D12">_xlfn.XLOOKUP(Áttekintés!$A12&amp;Áttekintés!D$1,Mérkőzések!$C$2:$C$183&amp;Mérkőzések!$D$2:$D$183,INT(Mérkőzések!$B$2:$B$183),"-",0,1)</f>
        <v>45178</v>
      </c>
      <c r="E12" s="7" cm="1">
        <f t="array" ref="E12">_xlfn.XLOOKUP(Áttekintés!$A12&amp;Áttekintés!E$1,Mérkőzések!$C$2:$C$183&amp;Mérkőzések!$D$2:$D$183,INT(Mérkőzések!$B$2:$B$183),"-",0,1)</f>
        <v>45242</v>
      </c>
      <c r="F12" s="7" cm="1">
        <f t="array" ref="F12">_xlfn.XLOOKUP(Áttekintés!$A12&amp;Áttekintés!F$1,Mérkőzések!$C$2:$C$183&amp;Mérkőzések!$D$2:$D$183,INT(Mérkőzések!$B$2:$B$183),"-",0,1)</f>
        <v>45410</v>
      </c>
      <c r="G12" s="7" cm="1">
        <f t="array" ref="G12">_xlfn.XLOOKUP(Áttekintés!$A12&amp;Áttekintés!G$1,Mérkőzések!$C$2:$C$183&amp;Mérkőzések!$D$2:$D$183,INT(Mérkőzések!$B$2:$B$183),"-",0,1)</f>
        <v>45189</v>
      </c>
      <c r="H12" s="7" cm="1">
        <f t="array" ref="H12">_xlfn.XLOOKUP(Áttekintés!$A12&amp;Áttekintés!H$1,Mérkőzések!$C$2:$C$183&amp;Mérkőzések!$D$2:$D$183,INT(Mérkőzések!$B$2:$B$183),"-",0,1)</f>
        <v>45344</v>
      </c>
      <c r="I12" s="7" cm="1">
        <f t="array" ref="I12">_xlfn.XLOOKUP(Áttekintés!$A12&amp;Áttekintés!I$1,Mérkőzések!$C$2:$C$183&amp;Mérkőzések!$D$2:$D$183,INT(Mérkőzések!$B$2:$B$183),"-",0,1)</f>
        <v>45332</v>
      </c>
      <c r="J12" s="7" cm="1">
        <f t="array" ref="J12">_xlfn.XLOOKUP(Áttekintés!$A12&amp;Áttekintés!J$1,Mérkőzések!$C$2:$C$183&amp;Mérkőzések!$D$2:$D$183,INT(Mérkőzések!$B$2:$B$183),"-",0,1)</f>
        <v>45318</v>
      </c>
      <c r="K12" s="7" cm="1">
        <f t="array" ref="K12">_xlfn.XLOOKUP(Áttekintés!$A12&amp;Áttekintés!K$1,Mérkőzések!$C$2:$C$183&amp;Mérkőzések!$D$2:$D$183,INT(Mérkőzések!$B$2:$B$183),"-",0,1)</f>
        <v>45290</v>
      </c>
      <c r="L12" s="7" t="str" cm="1">
        <f t="array" ref="L12">_xlfn.XLOOKUP(Áttekintés!$A12&amp;Áttekintés!L$1,Mérkőzések!$C$2:$C$183&amp;Mérkőzések!$D$2:$D$183,INT(Mérkőzések!$B$2:$B$183),"-",0,1)</f>
        <v>-</v>
      </c>
      <c r="M12" s="7" cm="1">
        <f t="array" ref="M12">_xlfn.XLOOKUP(Áttekintés!$A12&amp;Áttekintés!M$1,Mérkőzések!$C$2:$C$183&amp;Mérkőzések!$D$2:$D$183,INT(Mérkőzések!$B$2:$B$183),"-",0,1)</f>
        <v>45431</v>
      </c>
      <c r="N12" s="7" cm="1">
        <f t="array" ref="N12">_xlfn.XLOOKUP(Áttekintés!$A12&amp;Áttekintés!N$1,Mérkőzések!$C$2:$C$183&amp;Mérkőzések!$D$2:$D$183,INT(Mérkőzések!$B$2:$B$183),"-",0,1)</f>
        <v>45434</v>
      </c>
      <c r="O12" s="7" cm="1">
        <f t="array" ref="O12">_xlfn.XLOOKUP(Áttekintés!$A12&amp;Áttekintés!O$1,Mérkőzések!$C$2:$C$183&amp;Mérkőzések!$D$2:$D$183,INT(Mérkőzések!$B$2:$B$183),"-",0,1)</f>
        <v>45220</v>
      </c>
    </row>
    <row r="13" spans="1:15" x14ac:dyDescent="0.25">
      <c r="A13" t="str">
        <f>Eredmények!A14</f>
        <v>NEKA N</v>
      </c>
      <c r="B13" s="7" cm="1">
        <f t="array" ref="B13">_xlfn.XLOOKUP(Áttekintés!$A13&amp;Áttekintés!B$1,Mérkőzések!$C$2:$C$183&amp;Mérkőzések!$D$2:$D$183,INT(Mérkőzések!$B$2:$B$183),"-",0,1)</f>
        <v>45434</v>
      </c>
      <c r="C13" s="7" cm="1">
        <f t="array" ref="C13">_xlfn.XLOOKUP(Áttekintés!$A13&amp;Áttekintés!C$1,Mérkőzések!$C$2:$C$183&amp;Mérkőzések!$D$2:$D$183,INT(Mérkőzések!$B$2:$B$183),"-",0,1)</f>
        <v>45227</v>
      </c>
      <c r="D13" s="7" cm="1">
        <f t="array" ref="D13">_xlfn.XLOOKUP(Áttekintés!$A13&amp;Áttekintés!D$1,Mérkőzések!$C$2:$C$183&amp;Mérkőzések!$D$2:$D$183,INT(Mérkőzések!$B$2:$B$183),"-",0,1)</f>
        <v>45403</v>
      </c>
      <c r="E13" s="7" cm="1">
        <f t="array" ref="E13">_xlfn.XLOOKUP(Áttekintés!$A13&amp;Áttekintés!E$1,Mérkőzések!$C$2:$C$183&amp;Mérkőzések!$D$2:$D$183,INT(Mérkőzések!$B$2:$B$183),"-",0,1)</f>
        <v>45206</v>
      </c>
      <c r="F13" s="7" cm="1">
        <f t="array" ref="F13">_xlfn.XLOOKUP(Áttekintés!$A13&amp;Áttekintés!F$1,Mérkőzések!$C$2:$C$183&amp;Mérkőzések!$D$2:$D$183,INT(Mérkőzések!$B$2:$B$183),"-",0,1)</f>
        <v>45182</v>
      </c>
      <c r="G13" s="7" cm="1">
        <f t="array" ref="G13">_xlfn.XLOOKUP(Áttekintés!$A13&amp;Áttekintés!G$1,Mérkőzések!$C$2:$C$183&amp;Mérkőzések!$D$2:$D$183,INT(Mérkőzések!$B$2:$B$183),"-",0,1)</f>
        <v>45427</v>
      </c>
      <c r="H13" s="7" cm="1">
        <f t="array" ref="H13">_xlfn.XLOOKUP(Áttekintés!$A13&amp;Áttekintés!H$1,Mérkőzések!$C$2:$C$183&amp;Mérkőzések!$D$2:$D$183,INT(Mérkőzések!$B$2:$B$183),"-",0,1)</f>
        <v>45417</v>
      </c>
      <c r="I13" s="7" cm="1">
        <f t="array" ref="I13">_xlfn.XLOOKUP(Áttekintés!$A13&amp;Áttekintés!I$1,Mérkőzések!$C$2:$C$183&amp;Mérkőzések!$D$2:$D$183,INT(Mérkőzések!$B$2:$B$183),"-",0,1)</f>
        <v>45374</v>
      </c>
      <c r="J13" s="7" cm="1">
        <f t="array" ref="J13">_xlfn.XLOOKUP(Áttekintés!$A13&amp;Áttekintés!J$1,Mérkőzések!$C$2:$C$183&amp;Mérkőzések!$D$2:$D$183,INT(Mérkőzések!$B$2:$B$183),"-",0,1)</f>
        <v>45178</v>
      </c>
      <c r="K13" s="7" cm="1">
        <f t="array" ref="K13">_xlfn.XLOOKUP(Áttekintés!$A13&amp;Áttekintés!K$1,Mérkőzések!$C$2:$C$183&amp;Mérkőzések!$D$2:$D$183,INT(Mérkőzések!$B$2:$B$183),"-",0,1)</f>
        <v>45249</v>
      </c>
      <c r="L13" s="7" cm="1">
        <f t="array" ref="L13">_xlfn.XLOOKUP(Áttekintés!$A13&amp;Áttekintés!L$1,Mérkőzések!$C$2:$C$183&amp;Mérkőzések!$D$2:$D$183,INT(Mérkőzések!$B$2:$B$183),"-",0,1)</f>
        <v>45304</v>
      </c>
      <c r="M13" s="7" t="str" cm="1">
        <f t="array" ref="M13">_xlfn.XLOOKUP(Áttekintés!$A13&amp;Áttekintés!M$1,Mérkőzések!$C$2:$C$183&amp;Mérkőzések!$D$2:$D$183,INT(Mérkőzések!$B$2:$B$183),"-",0,1)</f>
        <v>-</v>
      </c>
      <c r="N13" s="7" cm="1">
        <f t="array" ref="N13">_xlfn.XLOOKUP(Áttekintés!$A13&amp;Áttekintés!N$1,Mérkőzések!$C$2:$C$183&amp;Mérkőzések!$D$2:$D$183,INT(Mérkőzések!$B$2:$B$183),"-",0,1)</f>
        <v>45318</v>
      </c>
      <c r="O13" s="7" cm="1">
        <f t="array" ref="O13">_xlfn.XLOOKUP(Áttekintés!$A13&amp;Áttekintés!O$1,Mérkőzések!$C$2:$C$183&amp;Mérkőzések!$D$2:$D$183,INT(Mérkőzések!$B$2:$B$183),"-",0,1)</f>
        <v>45332</v>
      </c>
    </row>
    <row r="14" spans="1:15" x14ac:dyDescent="0.25">
      <c r="A14" t="str">
        <f>Eredmények!A15</f>
        <v>Vác N</v>
      </c>
      <c r="B14" s="7" cm="1">
        <f t="array" ref="B14">_xlfn.XLOOKUP(Áttekintés!$A14&amp;Áttekintés!B$1,Mérkőzések!$C$2:$C$183&amp;Mérkőzések!$D$2:$D$183,INT(Mérkőzések!$B$2:$B$183),"-",0,1)</f>
        <v>45220</v>
      </c>
      <c r="C14" s="7" cm="1">
        <f t="array" ref="C14">_xlfn.XLOOKUP(Áttekintés!$A14&amp;Áttekintés!C$1,Mérkőzések!$C$2:$C$183&amp;Mérkőzések!$D$2:$D$183,INT(Mérkőzések!$B$2:$B$183),"-",0,1)</f>
        <v>45290</v>
      </c>
      <c r="D14" s="7" cm="1">
        <f t="array" ref="D14">_xlfn.XLOOKUP(Áttekintés!$A14&amp;Áttekintés!D$1,Mérkőzések!$C$2:$C$183&amp;Mérkőzések!$D$2:$D$183,INT(Mérkőzések!$B$2:$B$183),"-",0,1)</f>
        <v>45345</v>
      </c>
      <c r="E14" s="7" cm="1">
        <f t="array" ref="E14">_xlfn.XLOOKUP(Áttekintés!$A14&amp;Áttekintés!E$1,Mérkőzések!$C$2:$C$183&amp;Mérkőzések!$D$2:$D$183,INT(Mérkőzések!$B$2:$B$183),"-",0,1)</f>
        <v>45424</v>
      </c>
      <c r="F14" s="7" cm="1">
        <f t="array" ref="F14">_xlfn.XLOOKUP(Áttekintés!$A14&amp;Áttekintés!F$1,Mérkőzések!$C$2:$C$183&amp;Mérkőzések!$D$2:$D$183,INT(Mérkőzések!$B$2:$B$183),"-",0,1)</f>
        <v>45242</v>
      </c>
      <c r="G14" s="7" cm="1">
        <f t="array" ref="G14">_xlfn.XLOOKUP(Áttekintés!$A14&amp;Áttekintés!G$1,Mérkőzések!$C$2:$C$183&amp;Mérkőzések!$D$2:$D$183,INT(Mérkőzések!$B$2:$B$183),"-",0,1)</f>
        <v>45379</v>
      </c>
      <c r="H14" s="7" cm="1">
        <f t="array" ref="H14">_xlfn.XLOOKUP(Áttekintés!$A14&amp;Áttekintés!H$1,Mérkőzések!$C$2:$C$183&amp;Mérkőzések!$D$2:$D$183,INT(Mérkőzések!$B$2:$B$183),"-",0,1)</f>
        <v>45189</v>
      </c>
      <c r="I14" s="7" cm="1">
        <f t="array" ref="I14">_xlfn.XLOOKUP(Áttekintés!$A14&amp;Áttekintés!I$1,Mérkőzések!$C$2:$C$183&amp;Mérkőzések!$D$2:$D$183,INT(Mérkőzések!$B$2:$B$183),"-",0,1)</f>
        <v>45178</v>
      </c>
      <c r="J14" s="7" cm="1">
        <f t="array" ref="J14">_xlfn.XLOOKUP(Áttekintés!$A14&amp;Áttekintés!J$1,Mérkőzések!$C$2:$C$183&amp;Mérkőzések!$D$2:$D$183,INT(Mérkőzések!$B$2:$B$183),"-",0,1)</f>
        <v>45332</v>
      </c>
      <c r="K14" s="7" cm="1">
        <f t="array" ref="K14">_xlfn.XLOOKUP(Áttekintés!$A14&amp;Áttekintés!K$1,Mérkőzések!$C$2:$C$183&amp;Mérkőzések!$D$2:$D$183,INT(Mérkőzések!$B$2:$B$183),"-",0,1)</f>
        <v>45430</v>
      </c>
      <c r="L14" s="7" cm="1">
        <f t="array" ref="L14">_xlfn.XLOOKUP(Áttekintés!$A14&amp;Áttekintés!L$1,Mérkőzések!$C$2:$C$183&amp;Mérkőzések!$D$2:$D$183,INT(Mérkőzések!$B$2:$B$183),"-",0,1)</f>
        <v>45311</v>
      </c>
      <c r="M14" s="7" cm="1">
        <f t="array" ref="M14">_xlfn.XLOOKUP(Áttekintés!$A14&amp;Áttekintés!M$1,Mérkőzések!$C$2:$C$183&amp;Mérkőzések!$D$2:$D$183,INT(Mérkőzések!$B$2:$B$183),"-",0,1)</f>
        <v>45437</v>
      </c>
      <c r="N14" s="7" t="str" cm="1">
        <f t="array" ref="N14">_xlfn.XLOOKUP(Áttekintés!$A14&amp;Áttekintés!N$1,Mérkőzések!$C$2:$C$183&amp;Mérkőzések!$D$2:$D$183,INT(Mérkőzések!$B$2:$B$183),"-",0,1)</f>
        <v>-</v>
      </c>
      <c r="O14" s="7" cm="1">
        <f t="array" ref="O14">_xlfn.XLOOKUP(Áttekintés!$A14&amp;Áttekintés!O$1,Mérkőzések!$C$2:$C$183&amp;Mérkőzések!$D$2:$D$183,INT(Mérkőzések!$B$2:$B$183),"-",0,1)</f>
        <v>45409</v>
      </c>
    </row>
    <row r="15" spans="1:15" x14ac:dyDescent="0.25">
      <c r="A15" t="str">
        <f>Eredmények!A16</f>
        <v>Vasas N</v>
      </c>
      <c r="B15" s="7" cm="1">
        <f t="array" ref="B15">_xlfn.XLOOKUP(Áttekintés!$A15&amp;Áttekintés!B$1,Mérkőzések!$C$2:$C$183&amp;Mérkőzések!$D$2:$D$183,INT(Mérkőzések!$B$2:$B$183),"-",0,1)</f>
        <v>45319</v>
      </c>
      <c r="C15" s="7" cm="1">
        <f t="array" ref="C15">_xlfn.XLOOKUP(Áttekintés!$A15&amp;Áttekintés!C$1,Mérkőzések!$C$2:$C$183&amp;Mérkőzések!$D$2:$D$183,INT(Mérkőzések!$B$2:$B$183),"-",0,1)</f>
        <v>45374</v>
      </c>
      <c r="D15" s="7" cm="1">
        <f t="array" ref="D15">_xlfn.XLOOKUP(Áttekintés!$A15&amp;Áttekintés!D$1,Mérkőzések!$C$2:$C$183&amp;Mérkőzések!$D$2:$D$183,INT(Mérkőzések!$B$2:$B$183),"-",0,1)</f>
        <v>45427</v>
      </c>
      <c r="E15" s="7" cm="1">
        <f t="array" ref="E15">_xlfn.XLOOKUP(Áttekintés!$A15&amp;Áttekintés!E$1,Mérkőzések!$C$2:$C$183&amp;Mérkőzések!$D$2:$D$183,INT(Mérkőzések!$B$2:$B$183),"-",0,1)</f>
        <v>45185</v>
      </c>
      <c r="F15" s="7" cm="1">
        <f t="array" ref="F15">_xlfn.XLOOKUP(Áttekintés!$A15&amp;Áttekintés!F$1,Mérkőzések!$C$2:$C$183&amp;Mérkőzések!$D$2:$D$183,INT(Mérkőzések!$B$2:$B$183),"-",0,1)</f>
        <v>45340</v>
      </c>
      <c r="G15" s="7" cm="1">
        <f t="array" ref="G15">_xlfn.XLOOKUP(Áttekintés!$A15&amp;Áttekintés!G$1,Mérkőzések!$C$2:$C$183&amp;Mérkőzések!$D$2:$D$183,INT(Mérkőzések!$B$2:$B$183),"-",0,1)</f>
        <v>45434</v>
      </c>
      <c r="H15" s="7" cm="1">
        <f t="array" ref="H15">_xlfn.XLOOKUP(Áttekintés!$A15&amp;Áttekintés!H$1,Mérkőzések!$C$2:$C$183&amp;Mérkőzések!$D$2:$D$183,INT(Mérkőzések!$B$2:$B$183),"-",0,1)</f>
        <v>45203</v>
      </c>
      <c r="I15" s="7" cm="1">
        <f t="array" ref="I15">_xlfn.XLOOKUP(Áttekintés!$A15&amp;Áttekintés!I$1,Mérkőzések!$C$2:$C$183&amp;Mérkőzések!$D$2:$D$183,INT(Mérkőzések!$B$2:$B$183),"-",0,1)</f>
        <v>45249</v>
      </c>
      <c r="J15" s="7" cm="1">
        <f t="array" ref="J15">_xlfn.XLOOKUP(Áttekintés!$A15&amp;Áttekintés!J$1,Mérkőzések!$C$2:$C$183&amp;Mérkőzések!$D$2:$D$183,INT(Mérkőzések!$B$2:$B$183),"-",0,1)</f>
        <v>45416</v>
      </c>
      <c r="K15" s="7" cm="1">
        <f t="array" ref="K15">_xlfn.XLOOKUP(Áttekintés!$A15&amp;Áttekintés!K$1,Mérkőzések!$C$2:$C$183&amp;Mérkőzések!$D$2:$D$183,INT(Mérkőzések!$B$2:$B$183),"-",0,1)</f>
        <v>45205</v>
      </c>
      <c r="L15" s="7" cm="1">
        <f t="array" ref="L15">_xlfn.XLOOKUP(Áttekintés!$A15&amp;Áttekintés!L$1,Mérkőzések!$C$2:$C$183&amp;Mérkőzések!$D$2:$D$183,INT(Mérkőzések!$B$2:$B$183),"-",0,1)</f>
        <v>45403</v>
      </c>
      <c r="M15" s="7" cm="1">
        <f t="array" ref="M15">_xlfn.XLOOKUP(Áttekintés!$A15&amp;Áttekintés!M$1,Mérkőzések!$C$2:$C$183&amp;Mérkőzések!$D$2:$D$183,INT(Mérkőzések!$B$2:$B$183),"-",0,1)</f>
        <v>45171</v>
      </c>
      <c r="N15" s="7" cm="1">
        <f t="array" ref="N15">_xlfn.XLOOKUP(Áttekintés!$A15&amp;Áttekintés!N$1,Mérkőzések!$C$2:$C$183&amp;Mérkőzések!$D$2:$D$183,INT(Mérkőzések!$B$2:$B$183),"-",0,1)</f>
        <v>45227</v>
      </c>
      <c r="O15" s="7" t="str" cm="1">
        <f t="array" ref="O15">_xlfn.XLOOKUP(Áttekintés!$A15&amp;Áttekintés!O$1,Mérkőzések!$C$2:$C$183&amp;Mérkőzések!$D$2:$D$183,INT(Mérkőzések!$B$2:$B$183),"-",0,1)</f>
        <v>-</v>
      </c>
    </row>
    <row r="18" spans="1:4" x14ac:dyDescent="0.25">
      <c r="A18" s="3" t="s">
        <v>63</v>
      </c>
      <c r="B18" s="3"/>
      <c r="C18" s="3"/>
      <c r="D18" s="3"/>
    </row>
    <row r="20" spans="1:4" x14ac:dyDescent="0.25">
      <c r="A20" s="9" t="s">
        <v>64</v>
      </c>
      <c r="B20" s="9"/>
      <c r="C20" s="9"/>
      <c r="D20" s="2">
        <f>COUNTA(A2:A15)*(COUNTA(A2:A15)-1)</f>
        <v>182</v>
      </c>
    </row>
    <row r="21" spans="1:4" x14ac:dyDescent="0.25">
      <c r="A21" s="8" t="s">
        <v>65</v>
      </c>
      <c r="B21" s="8"/>
      <c r="C21" s="8"/>
      <c r="D21" s="2">
        <f>COUNTA(Mérkőzések!C2:C1048576)</f>
        <v>182</v>
      </c>
    </row>
    <row r="22" spans="1:4" x14ac:dyDescent="0.25">
      <c r="A22" s="9" t="s">
        <v>66</v>
      </c>
      <c r="B22" s="9"/>
      <c r="C22" s="9"/>
      <c r="D22" s="2">
        <f>COUNTIF(B2:O15, "&lt;&gt;-")</f>
        <v>182</v>
      </c>
    </row>
    <row r="23" spans="1:4" x14ac:dyDescent="0.25">
      <c r="D23" s="2"/>
    </row>
    <row r="24" spans="1:4" x14ac:dyDescent="0.25">
      <c r="A24" s="10" t="s">
        <v>67</v>
      </c>
      <c r="B24" s="10"/>
      <c r="C24" t="s">
        <v>71</v>
      </c>
      <c r="D24" s="2"/>
    </row>
    <row r="25" spans="1:4" x14ac:dyDescent="0.25">
      <c r="D25" s="2"/>
    </row>
    <row r="26" spans="1:4" x14ac:dyDescent="0.25">
      <c r="A26" s="9" t="s">
        <v>68</v>
      </c>
      <c r="B26" s="9"/>
      <c r="C26" s="9"/>
      <c r="D26" s="2"/>
    </row>
    <row r="27" spans="1:4" x14ac:dyDescent="0.25">
      <c r="A27" s="9" t="s">
        <v>69</v>
      </c>
      <c r="B27" s="9"/>
      <c r="C27" s="9"/>
      <c r="D27" s="2"/>
    </row>
    <row r="28" spans="1:4" x14ac:dyDescent="0.25">
      <c r="A28" s="9" t="s">
        <v>70</v>
      </c>
      <c r="B28" s="9"/>
      <c r="C28" s="9"/>
      <c r="D28" s="2"/>
    </row>
  </sheetData>
  <mergeCells count="7">
    <mergeCell ref="A27:C27"/>
    <mergeCell ref="A28:C28"/>
    <mergeCell ref="A18:D18"/>
    <mergeCell ref="A20:C20"/>
    <mergeCell ref="A21:C21"/>
    <mergeCell ref="A22:C22"/>
    <mergeCell ref="A26:C26"/>
  </mergeCells>
  <conditionalFormatting sqref="B2:O15">
    <cfRule type="cellIs" dxfId="3" priority="3" operator="equal">
      <formula>"-"</formula>
    </cfRule>
  </conditionalFormatting>
  <conditionalFormatting sqref="A21:C21">
    <cfRule type="expression" dxfId="0" priority="2">
      <formula>$D$20&lt;&gt;$D$21</formula>
    </cfRule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Diagramok</vt:lpstr>
      </vt:variant>
      <vt:variant>
        <vt:i4>1</vt:i4>
      </vt:variant>
    </vt:vector>
  </HeadingPairs>
  <TitlesOfParts>
    <vt:vector size="4" baseType="lpstr">
      <vt:lpstr>Mérkőzések</vt:lpstr>
      <vt:lpstr>Eredmények</vt:lpstr>
      <vt:lpstr>Áttekintés</vt:lpstr>
      <vt:lpstr>Gólok száma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Patyi Kornél</cp:lastModifiedBy>
  <dcterms:created xsi:type="dcterms:W3CDTF">2024-11-16T19:56:00Z</dcterms:created>
  <dcterms:modified xsi:type="dcterms:W3CDTF">2024-11-16T21:37:05Z</dcterms:modified>
</cp:coreProperties>
</file>