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Projects\2. BI\4. Modeling\"/>
    </mc:Choice>
  </mc:AlternateContent>
  <bookViews>
    <workbookView xWindow="0" yWindow="0" windowWidth="15300" windowHeight="7350" activeTab="1"/>
  </bookViews>
  <sheets>
    <sheet name="Структура переменных" sheetId="1" r:id="rId1"/>
    <sheet name="Лист3" sheetId="3" r:id="rId2"/>
    <sheet name="Переход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'Структура переменных'!$A$1:$K$1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3" l="1"/>
  <c r="U25" i="3"/>
  <c r="P26" i="3"/>
  <c r="P27" i="3"/>
  <c r="P25" i="3"/>
  <c r="U26" i="3"/>
  <c r="I34" i="3"/>
  <c r="I18" i="3"/>
  <c r="G18" i="3"/>
  <c r="J18" i="3" s="1"/>
  <c r="M18" i="3" s="1"/>
  <c r="N18" i="3" s="1"/>
  <c r="O18" i="3" s="1"/>
  <c r="I17" i="3"/>
  <c r="H17" i="3"/>
  <c r="G17" i="3"/>
  <c r="J17" i="3" s="1"/>
  <c r="M17" i="3" s="1"/>
  <c r="N17" i="3" s="1"/>
  <c r="O17" i="3" s="1"/>
  <c r="I16" i="3"/>
  <c r="G16" i="3"/>
  <c r="J16" i="3" s="1"/>
  <c r="M16" i="3" s="1"/>
  <c r="N16" i="3" s="1"/>
  <c r="O16" i="3" s="1"/>
  <c r="I15" i="3"/>
  <c r="G15" i="3"/>
  <c r="J15" i="3" s="1"/>
  <c r="M15" i="3" s="1"/>
  <c r="N15" i="3" s="1"/>
  <c r="O15" i="3" s="1"/>
  <c r="J14" i="3"/>
  <c r="M14" i="3" s="1"/>
  <c r="N14" i="3" s="1"/>
  <c r="I14" i="3"/>
  <c r="H14" i="3"/>
  <c r="G14" i="3"/>
  <c r="O8" i="3"/>
  <c r="O3" i="3"/>
  <c r="O4" i="3"/>
  <c r="O5" i="3"/>
  <c r="O6" i="3"/>
  <c r="O2" i="3"/>
  <c r="N8" i="3"/>
  <c r="N3" i="3"/>
  <c r="N4" i="3"/>
  <c r="N5" i="3"/>
  <c r="N6" i="3"/>
  <c r="N2" i="3"/>
  <c r="M3" i="3"/>
  <c r="M4" i="3"/>
  <c r="M5" i="3"/>
  <c r="M6" i="3"/>
  <c r="M2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J2" i="3"/>
  <c r="I2" i="3"/>
  <c r="H2" i="3"/>
  <c r="G2" i="3"/>
  <c r="P28" i="3" l="1"/>
  <c r="R25" i="3" s="1"/>
  <c r="R30" i="3" s="1"/>
  <c r="N20" i="3"/>
  <c r="O14" i="3"/>
  <c r="O20" i="3" s="1"/>
  <c r="H18" i="3"/>
  <c r="H16" i="3"/>
  <c r="H15" i="3"/>
  <c r="G52" i="2"/>
  <c r="G50" i="2"/>
  <c r="G48" i="2"/>
  <c r="G46" i="2"/>
  <c r="F11" i="2"/>
  <c r="E11" i="2"/>
  <c r="E12" i="2" s="1"/>
  <c r="E13" i="2" s="1"/>
  <c r="D11" i="2"/>
  <c r="C11" i="2"/>
  <c r="B11" i="2"/>
  <c r="F4" i="2"/>
  <c r="E4" i="2"/>
  <c r="D4" i="2"/>
  <c r="C4" i="2"/>
  <c r="B4" i="2"/>
  <c r="H38" i="2"/>
  <c r="G38" i="2"/>
  <c r="F38" i="2"/>
  <c r="E38" i="2"/>
  <c r="D38" i="2"/>
  <c r="H37" i="2"/>
  <c r="G37" i="2"/>
  <c r="F37" i="2"/>
  <c r="E37" i="2"/>
  <c r="D37" i="2"/>
  <c r="H36" i="2"/>
  <c r="G36" i="2"/>
  <c r="F36" i="2"/>
  <c r="E36" i="2"/>
  <c r="D36" i="2"/>
  <c r="H35" i="2"/>
  <c r="G35" i="2"/>
  <c r="F35" i="2"/>
  <c r="E35" i="2"/>
  <c r="D35" i="2"/>
  <c r="H34" i="2"/>
  <c r="G34" i="2"/>
  <c r="F34" i="2"/>
  <c r="E34" i="2"/>
  <c r="D34" i="2"/>
  <c r="R26" i="3" l="1"/>
  <c r="R27" i="3"/>
  <c r="C12" i="2"/>
  <c r="C13" i="2" s="1"/>
  <c r="D12" i="2"/>
  <c r="D13" i="2" s="1"/>
  <c r="F12" i="2"/>
  <c r="F13" i="2" s="1"/>
  <c r="B12" i="2"/>
  <c r="G4" i="2"/>
  <c r="E5" i="2" s="1"/>
  <c r="G11" i="2"/>
  <c r="G12" i="2" l="1"/>
  <c r="B13" i="2"/>
  <c r="G13" i="2" s="1"/>
  <c r="E20" i="2"/>
  <c r="E6" i="2"/>
  <c r="E21" i="2"/>
  <c r="D5" i="2"/>
  <c r="C5" i="2"/>
  <c r="B5" i="2"/>
  <c r="F5" i="2"/>
  <c r="F20" i="2" l="1"/>
  <c r="F6" i="2"/>
  <c r="F21" i="2"/>
  <c r="B21" i="2"/>
  <c r="G5" i="2"/>
  <c r="B20" i="2"/>
  <c r="B6" i="2"/>
  <c r="C21" i="2"/>
  <c r="C20" i="2"/>
  <c r="C6" i="2"/>
  <c r="D6" i="2"/>
  <c r="D20" i="2"/>
  <c r="D21" i="2"/>
  <c r="G6" i="2" l="1"/>
  <c r="G20" i="2"/>
  <c r="G21" i="2"/>
</calcChain>
</file>

<file path=xl/sharedStrings.xml><?xml version="1.0" encoding="utf-8"?>
<sst xmlns="http://schemas.openxmlformats.org/spreadsheetml/2006/main" count="295" uniqueCount="140">
  <si>
    <t>value</t>
  </si>
  <si>
    <t>Стоимость ПИФа, если его не продавать</t>
  </si>
  <si>
    <t>Agent</t>
  </si>
  <si>
    <t>port_summ_value</t>
  </si>
  <si>
    <t>Класс</t>
  </si>
  <si>
    <t>Примечание</t>
  </si>
  <si>
    <t>Таблица у которой будут учитываться (убавляться) доли для смены</t>
  </si>
  <si>
    <t>pif_id</t>
  </si>
  <si>
    <t>part_sell</t>
  </si>
  <si>
    <t>part_buy</t>
  </si>
  <si>
    <t>Environment</t>
  </si>
  <si>
    <t>Superviser</t>
  </si>
  <si>
    <t>Выводит отображение для пользователя данных как из среды, так и из агента</t>
  </si>
  <si>
    <t>__spr_df</t>
  </si>
  <si>
    <t>Справочник ПИФов полный</t>
  </si>
  <si>
    <t>spr_df</t>
  </si>
  <si>
    <t>Справочник ПИФов</t>
  </si>
  <si>
    <t>__price_hist_df</t>
  </si>
  <si>
    <t>price_hist_df</t>
  </si>
  <si>
    <t>Цены ПИФов история полная</t>
  </si>
  <si>
    <t>Цены ПИФов история</t>
  </si>
  <si>
    <t>price_df</t>
  </si>
  <si>
    <t>Цены ПИФов</t>
  </si>
  <si>
    <t>port_df</t>
  </si>
  <si>
    <t>Портфель ПИФов</t>
  </si>
  <si>
    <t>cash</t>
  </si>
  <si>
    <t>Денежные средства</t>
  </si>
  <si>
    <t>date</t>
  </si>
  <si>
    <t>Дата</t>
  </si>
  <si>
    <t>date_min</t>
  </si>
  <si>
    <t>date_max</t>
  </si>
  <si>
    <t>Дата минимальная</t>
  </si>
  <si>
    <t>Дата максимальная</t>
  </si>
  <si>
    <t>Поле/Метод</t>
  </si>
  <si>
    <t>new_period()</t>
  </si>
  <si>
    <t>Переводит среду в состояние нового периода.
Запускает рассчёт данных дл нового периода.</t>
  </si>
  <si>
    <t>calc_data()</t>
  </si>
  <si>
    <t>Рассчёт данных для периода</t>
  </si>
  <si>
    <t>buy()</t>
  </si>
  <si>
    <t>sell()</t>
  </si>
  <si>
    <t>Осуществление покупки ПИФа.</t>
  </si>
  <si>
    <t>Осуществление продажи ПИФа.</t>
  </si>
  <si>
    <t>envir</t>
  </si>
  <si>
    <t>Окружающая среда</t>
  </si>
  <si>
    <t>agent</t>
  </si>
  <si>
    <t>Агент</t>
  </si>
  <si>
    <t>show_port()</t>
  </si>
  <si>
    <t>param_hist_df</t>
  </si>
  <si>
    <t>param_df</t>
  </si>
  <si>
    <t>Параметры ПИФов история</t>
  </si>
  <si>
    <t>Параметры ПИФов</t>
  </si>
  <si>
    <t>Требуемые доли ПИФов в портфеле</t>
  </si>
  <si>
    <t>Суммарная стоимость портфеля без учёта наличных (приведённая)</t>
  </si>
  <si>
    <t>port_ch_df</t>
  </si>
  <si>
    <t>part_curr</t>
  </si>
  <si>
    <t>part_req</t>
  </si>
  <si>
    <t>Доля в портфеле текущая</t>
  </si>
  <si>
    <t>Доля в портфеле требуемая</t>
  </si>
  <si>
    <t>Доля к продаже</t>
  </si>
  <si>
    <t>Доля к покупке</t>
  </si>
  <si>
    <t>id ПИФа</t>
  </si>
  <si>
    <t>part_req_hist_df</t>
  </si>
  <si>
    <t>part_req_df</t>
  </si>
  <si>
    <t>part</t>
  </si>
  <si>
    <t>part_curr_df</t>
  </si>
  <si>
    <t>benef_shar</t>
  </si>
  <si>
    <t>pif_id_sell</t>
  </si>
  <si>
    <t>pif_id_buy</t>
  </si>
  <si>
    <t>benef</t>
  </si>
  <si>
    <t>Поля</t>
  </si>
  <si>
    <t>Выгода от смены паёв</t>
  </si>
  <si>
    <t>port_ch_param_df</t>
  </si>
  <si>
    <t>Доли паёв, которые необходимо купить/продать</t>
  </si>
  <si>
    <t>gm_w</t>
  </si>
  <si>
    <t>Доли паёв, которые необходимо купить/продать с параметрами</t>
  </si>
  <si>
    <t>Доход.</t>
  </si>
  <si>
    <t>Покупка</t>
  </si>
  <si>
    <t>A</t>
  </si>
  <si>
    <t>B</t>
  </si>
  <si>
    <t>C</t>
  </si>
  <si>
    <t>D</t>
  </si>
  <si>
    <t>E</t>
  </si>
  <si>
    <t>Продажа</t>
  </si>
  <si>
    <t>Над</t>
  </si>
  <si>
    <t>Дох</t>
  </si>
  <si>
    <t>Ск</t>
  </si>
  <si>
    <t>БЫЛО</t>
  </si>
  <si>
    <t>ИТОГО</t>
  </si>
  <si>
    <t>Доходность</t>
  </si>
  <si>
    <t>Корень дох</t>
  </si>
  <si>
    <t>Доля</t>
  </si>
  <si>
    <t>Дох доли</t>
  </si>
  <si>
    <t>СТАЛО</t>
  </si>
  <si>
    <t>Ск и над</t>
  </si>
  <si>
    <t>Надо продать</t>
  </si>
  <si>
    <t>Надо купить</t>
  </si>
  <si>
    <t>Отфильтрованное</t>
  </si>
  <si>
    <t>Продать</t>
  </si>
  <si>
    <t>Купить</t>
  </si>
  <si>
    <t>Выбор</t>
  </si>
  <si>
    <t>Чей мин.</t>
  </si>
  <si>
    <r>
      <t>agent</t>
    </r>
    <r>
      <rPr>
        <sz val="10"/>
        <rFont val="Consolas"/>
        <family val="3"/>
        <charset val="204"/>
      </rPr>
      <t>.benef_shar</t>
    </r>
  </si>
  <si>
    <t>port_chang_df</t>
  </si>
  <si>
    <r>
      <t>agent</t>
    </r>
    <r>
      <rPr>
        <sz val="10"/>
        <rFont val="Consolas"/>
        <family val="3"/>
        <charset val="204"/>
      </rPr>
      <t>.temp_chang_df</t>
    </r>
  </si>
  <si>
    <t>temp_chang_df</t>
  </si>
  <si>
    <t>company</t>
  </si>
  <si>
    <t>pif</t>
  </si>
  <si>
    <t>min_sum</t>
  </si>
  <si>
    <t>surcharge</t>
  </si>
  <si>
    <t>discount</t>
  </si>
  <si>
    <t>Инструмент</t>
  </si>
  <si>
    <t>Компания</t>
  </si>
  <si>
    <t>Название</t>
  </si>
  <si>
    <t>Мин сум</t>
  </si>
  <si>
    <t>Надбавка</t>
  </si>
  <si>
    <t>Скдка</t>
  </si>
  <si>
    <t>ПИФ</t>
  </si>
  <si>
    <t>Апрель</t>
  </si>
  <si>
    <t>Акции сырьевых компаний</t>
  </si>
  <si>
    <t>РСХБ</t>
  </si>
  <si>
    <t>Фонд Акций</t>
  </si>
  <si>
    <t>УРАЛСИБ</t>
  </si>
  <si>
    <t>Акции роста</t>
  </si>
  <si>
    <t>Акции</t>
  </si>
  <si>
    <t>Акции второго эшелона</t>
  </si>
  <si>
    <t>Отсоритрованное</t>
  </si>
  <si>
    <t>Исходное</t>
  </si>
  <si>
    <t>total_1</t>
  </si>
  <si>
    <t>st_dev_w</t>
  </si>
  <si>
    <t>total_2</t>
  </si>
  <si>
    <t>part 1</t>
  </si>
  <si>
    <t xml:space="preserve">  part_sell</t>
  </si>
  <si>
    <t>Райффайзен</t>
  </si>
  <si>
    <t>США</t>
  </si>
  <si>
    <t>Управление Сбережениями</t>
  </si>
  <si>
    <t>Мировые технологии</t>
  </si>
  <si>
    <t>price</t>
  </si>
  <si>
    <t>quantity</t>
  </si>
  <si>
    <t>Сумма продажи</t>
  </si>
  <si>
    <t>Доля в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</si>
</sst>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70" formatCode="0.00000000000000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1"/>
      <color rgb="FFA31515"/>
      <name val="Consolas"/>
      <family val="3"/>
      <charset val="204"/>
    </font>
    <font>
      <sz val="10"/>
      <color rgb="FFA31515"/>
      <name val="Consolas"/>
      <family val="3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rgb="FF2B91AF"/>
      <name val="Consolas"/>
      <family val="3"/>
      <charset val="204"/>
    </font>
    <font>
      <b/>
      <sz val="10"/>
      <color theme="1"/>
      <name val="Consolas"/>
      <family val="3"/>
      <charset val="204"/>
    </font>
    <font>
      <sz val="10"/>
      <color theme="1"/>
      <name val="Consolas"/>
      <family val="3"/>
      <charset val="204"/>
    </font>
    <font>
      <sz val="10"/>
      <color theme="1" tint="0.499984740745262"/>
      <name val="Consolas"/>
      <family val="3"/>
      <charset val="204"/>
    </font>
    <font>
      <sz val="10"/>
      <color rgb="FF0000FF"/>
      <name val="Consolas"/>
      <family val="3"/>
      <charset val="204"/>
    </font>
    <font>
      <sz val="10"/>
      <name val="Consolas"/>
      <family val="3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0" borderId="2" xfId="0" applyFill="1" applyBorder="1"/>
    <xf numFmtId="2" fontId="0" fillId="0" borderId="0" xfId="0" applyNumberFormat="1" applyBorder="1"/>
    <xf numFmtId="0" fontId="0" fillId="0" borderId="0" xfId="0" applyBorder="1"/>
    <xf numFmtId="0" fontId="0" fillId="3" borderId="0" xfId="0" applyFill="1" applyAlignment="1">
      <alignment horizontal="center"/>
    </xf>
    <xf numFmtId="2" fontId="0" fillId="0" borderId="0" xfId="0" applyNumberFormat="1"/>
    <xf numFmtId="164" fontId="1" fillId="0" borderId="0" xfId="0" applyNumberFormat="1" applyFont="1"/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wrapText="1"/>
    </xf>
    <xf numFmtId="0" fontId="5" fillId="0" borderId="0" xfId="0" applyFont="1" applyFill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3" fillId="8" borderId="0" xfId="1" applyFill="1" applyAlignment="1">
      <alignment horizontal="left" vertical="center"/>
    </xf>
    <xf numFmtId="3" fontId="14" fillId="0" borderId="0" xfId="1" applyNumberFormat="1" applyFont="1" applyFill="1" applyAlignment="1">
      <alignment horizontal="right" vertical="center"/>
    </xf>
    <xf numFmtId="164" fontId="0" fillId="0" borderId="0" xfId="0" applyNumberForma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13" fillId="0" borderId="0" xfId="1" applyAlignment="1">
      <alignment horizontal="left"/>
    </xf>
    <xf numFmtId="164" fontId="0" fillId="0" borderId="0" xfId="0" applyNumberFormat="1" applyAlignment="1">
      <alignment horizontal="center"/>
    </xf>
    <xf numFmtId="0" fontId="0" fillId="8" borderId="0" xfId="0" applyFill="1" applyAlignment="1">
      <alignment horizontal="left" vertical="center"/>
    </xf>
    <xf numFmtId="0" fontId="13" fillId="0" borderId="0" xfId="1" applyFill="1" applyAlignment="1">
      <alignment horizontal="left" vertical="center"/>
    </xf>
    <xf numFmtId="0" fontId="13" fillId="0" borderId="0" xfId="1" applyAlignment="1">
      <alignment horizontal="left" vertical="center"/>
    </xf>
    <xf numFmtId="3" fontId="14" fillId="0" borderId="0" xfId="1" applyNumberFormat="1" applyFon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170" fontId="0" fillId="0" borderId="0" xfId="0" applyNumberFormat="1" applyFill="1" applyAlignment="1">
      <alignment horizontal="center" vertical="center"/>
    </xf>
    <xf numFmtId="170" fontId="0" fillId="0" borderId="0" xfId="0" applyNumberFormat="1"/>
    <xf numFmtId="170" fontId="1" fillId="0" borderId="0" xfId="0" applyNumberFormat="1" applyFont="1"/>
    <xf numFmtId="170" fontId="0" fillId="0" borderId="0" xfId="0" applyNumberFormat="1" applyFill="1" applyAlignment="1">
      <alignment horizontal="right" vertical="center"/>
    </xf>
  </cellXfs>
  <cellStyles count="2">
    <cellStyle name="Гиперссылка" xfId="1" builtinId="8"/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  <color rgb="FFA31515"/>
      <color rgb="FF2B91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_Drive/&#1048;&#1085;&#1074;&#1077;&#1089;&#1090;&#1080;&#1088;&#1086;&#1074;&#1072;&#1085;&#1080;&#1077;/&#1055;&#1048;&#1060;/&#1040;&#1087;&#1088;&#1077;&#1083;&#1100;%20-%20&#1040;&#1082;&#1094;&#1080;&#1080;%20&#1089;&#1099;&#1088;&#1100;&#1077;&#1074;&#1099;&#1093;%20&#1082;&#1086;&#1084;&#1087;&#1072;&#1085;&#1080;&#108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_Drive/&#1048;&#1085;&#1074;&#1077;&#1089;&#1090;&#1080;&#1088;&#1086;&#1074;&#1072;&#1085;&#1080;&#1077;/&#1055;&#1048;&#1060;/&#1056;&#1057;&#1061;&#1041;%20-%20&#1060;&#1086;&#1085;&#1076;%20&#1040;&#1082;&#1094;&#1080;&#1081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_Drive/&#1048;&#1085;&#1074;&#1077;&#1089;&#1090;&#1080;&#1088;&#1086;&#1074;&#1072;&#1085;&#1080;&#1077;/&#1055;&#1048;&#1060;/&#1059;&#1056;&#1040;&#1051;&#1057;&#1048;&#1041;%20-%20&#1040;&#1082;&#1094;&#1080;&#1080;%20&#1088;&#1086;&#1089;&#1090;&#107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_Drive/&#1048;&#1085;&#1074;&#1077;&#1089;&#1090;&#1080;&#1088;&#1086;&#1074;&#1072;&#1085;&#1080;&#1077;/&#1055;&#1048;&#1060;/&#1040;&#1087;&#1088;&#1077;&#1083;&#1100;%20-%20&#1040;&#1082;&#1094;&#1080;&#108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_Drive/&#1048;&#1085;&#1074;&#1077;&#1089;&#1090;&#1080;&#1088;&#1086;&#1074;&#1072;&#1085;&#1080;&#1077;/&#1055;&#1048;&#1060;/&#1040;&#1087;&#1088;&#1077;&#1083;&#1100;%20-%20&#1040;&#1082;&#1094;&#1080;&#1080;%20&#1074;&#1090;&#1086;&#1088;&#1086;&#1075;&#1086;%20&#1101;&#1096;&#1077;&#1083;&#1086;&#1085;&#1072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_Drive/&#1048;&#1085;&#1074;&#1077;&#1089;&#1090;&#1080;&#1088;&#1086;&#1074;&#1072;&#1085;&#1080;&#1077;/&#1048;&#1085;&#1074;&#1077;&#1089;&#1090;&#1080;&#1088;&#1086;&#1074;&#1072;&#1085;&#1080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"/>
      <sheetName val="Обработанные данные"/>
      <sheetName val="ИТОГ"/>
    </sheetNames>
    <sheetDataSet>
      <sheetData sheetId="0" refreshError="1"/>
      <sheetData sheetId="1" refreshError="1"/>
      <sheetData sheetId="2" refreshError="1">
        <row r="3">
          <cell r="C3">
            <v>1.3830266694996951</v>
          </cell>
        </row>
        <row r="6">
          <cell r="C6">
            <v>1.2531963125864134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"/>
      <sheetName val="Обработанные данные"/>
      <sheetName val="ИТОГ"/>
    </sheetNames>
    <sheetDataSet>
      <sheetData sheetId="0" refreshError="1"/>
      <sheetData sheetId="1" refreshError="1"/>
      <sheetData sheetId="2" refreshError="1">
        <row r="3">
          <cell r="C3">
            <v>1.2932934163074996</v>
          </cell>
        </row>
        <row r="6">
          <cell r="C6">
            <v>1.0899671862180174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"/>
      <sheetName val="Обработанные данные"/>
      <sheetName val="ИТОГ"/>
    </sheetNames>
    <sheetDataSet>
      <sheetData sheetId="0" refreshError="1"/>
      <sheetData sheetId="1" refreshError="1"/>
      <sheetData sheetId="2" refreshError="1">
        <row r="3">
          <cell r="C3">
            <v>1.3829762457786052</v>
          </cell>
        </row>
        <row r="6">
          <cell r="C6">
            <v>1.2992530230464572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"/>
      <sheetName val="Обработанные данные"/>
      <sheetName val="ИТОГ"/>
    </sheetNames>
    <sheetDataSet>
      <sheetData sheetId="0" refreshError="1"/>
      <sheetData sheetId="1" refreshError="1"/>
      <sheetData sheetId="2" refreshError="1">
        <row r="3">
          <cell r="C3">
            <v>1.3269853832358132</v>
          </cell>
        </row>
        <row r="6">
          <cell r="C6">
            <v>1.2340318937412837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"/>
      <sheetName val="Обработанные данные"/>
      <sheetName val="ИТОГ"/>
    </sheetNames>
    <sheetDataSet>
      <sheetData sheetId="0" refreshError="1"/>
      <sheetData sheetId="1" refreshError="1"/>
      <sheetData sheetId="2" refreshError="1">
        <row r="3">
          <cell r="C3">
            <v>1.3374583611269451</v>
          </cell>
        </row>
        <row r="6">
          <cell r="C6">
            <v>1.350160443323249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Лист1"/>
      <sheetName val="Справочники"/>
      <sheetName val="Лист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pif.investfunds.ru/funds/892/" TargetMode="External"/><Relationship Id="rId13" Type="http://schemas.openxmlformats.org/officeDocument/2006/relationships/hyperlink" Target="http://pif.investfunds.ru/funds/3131/" TargetMode="External"/><Relationship Id="rId3" Type="http://schemas.openxmlformats.org/officeDocument/2006/relationships/hyperlink" Target="http://pif.investfunds.ru/funds/892/" TargetMode="External"/><Relationship Id="rId7" Type="http://schemas.openxmlformats.org/officeDocument/2006/relationships/hyperlink" Target="http://pif.investfunds.ru/funds/39/" TargetMode="External"/><Relationship Id="rId12" Type="http://schemas.openxmlformats.org/officeDocument/2006/relationships/hyperlink" Target="http://pif.investfunds.ru/funds/3280/" TargetMode="External"/><Relationship Id="rId2" Type="http://schemas.openxmlformats.org/officeDocument/2006/relationships/hyperlink" Target="http://pif.investfunds.ru/funds/39/" TargetMode="External"/><Relationship Id="rId1" Type="http://schemas.openxmlformats.org/officeDocument/2006/relationships/hyperlink" Target="http://pif.investfunds.ru/funds/115/" TargetMode="External"/><Relationship Id="rId6" Type="http://schemas.openxmlformats.org/officeDocument/2006/relationships/hyperlink" Target="http://pif.investfunds.ru/funds/115/" TargetMode="External"/><Relationship Id="rId11" Type="http://schemas.openxmlformats.org/officeDocument/2006/relationships/hyperlink" Target="http://pif.investfunds.ru/funds/697/" TargetMode="External"/><Relationship Id="rId5" Type="http://schemas.openxmlformats.org/officeDocument/2006/relationships/hyperlink" Target="http://pif.investfunds.ru/funds/3131/" TargetMode="External"/><Relationship Id="rId10" Type="http://schemas.openxmlformats.org/officeDocument/2006/relationships/hyperlink" Target="http://pif.investfunds.ru/funds/3131/" TargetMode="External"/><Relationship Id="rId4" Type="http://schemas.openxmlformats.org/officeDocument/2006/relationships/hyperlink" Target="http://pif.investfunds.ru/funds/472/" TargetMode="External"/><Relationship Id="rId9" Type="http://schemas.openxmlformats.org/officeDocument/2006/relationships/hyperlink" Target="http://pif.investfunds.ru/funds/472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2"/>
  <sheetViews>
    <sheetView workbookViewId="0">
      <pane ySplit="1" topLeftCell="A2" activePane="bottomLeft" state="frozen"/>
      <selection pane="bottomLeft" activeCell="B27" sqref="B27"/>
    </sheetView>
  </sheetViews>
  <sheetFormatPr defaultRowHeight="15" outlineLevelRow="2" outlineLevelCol="1" x14ac:dyDescent="0.25"/>
  <cols>
    <col min="1" max="1" width="16.7109375" customWidth="1"/>
    <col min="2" max="2" width="14.7109375" bestFit="1" customWidth="1"/>
    <col min="3" max="10" width="12.7109375" customWidth="1" outlineLevel="1"/>
    <col min="11" max="11" width="64" bestFit="1" customWidth="1"/>
  </cols>
  <sheetData>
    <row r="1" spans="1:11" x14ac:dyDescent="0.25">
      <c r="A1" s="2" t="s">
        <v>4</v>
      </c>
      <c r="B1" s="2" t="s">
        <v>33</v>
      </c>
      <c r="C1" s="2" t="s">
        <v>69</v>
      </c>
      <c r="D1" s="2"/>
      <c r="E1" s="2"/>
      <c r="F1" s="2"/>
      <c r="G1" s="2"/>
      <c r="H1" s="2"/>
      <c r="I1" s="2"/>
      <c r="J1" s="2"/>
      <c r="K1" s="2" t="s">
        <v>5</v>
      </c>
    </row>
    <row r="2" spans="1:11" s="3" customFormat="1" x14ac:dyDescent="0.25">
      <c r="A2" s="29" t="s">
        <v>10</v>
      </c>
      <c r="B2" s="30"/>
      <c r="C2" s="26"/>
      <c r="D2" s="26"/>
      <c r="E2" s="26"/>
      <c r="F2" s="26"/>
      <c r="G2" s="26"/>
      <c r="H2" s="26"/>
      <c r="I2" s="26"/>
      <c r="J2" s="26"/>
      <c r="K2" s="31"/>
    </row>
    <row r="3" spans="1:11" outlineLevel="1" x14ac:dyDescent="0.25">
      <c r="A3" s="32"/>
      <c r="B3" s="33" t="s">
        <v>13</v>
      </c>
      <c r="C3" s="26"/>
      <c r="D3" s="26"/>
      <c r="E3" s="26"/>
      <c r="F3" s="26"/>
      <c r="G3" s="26"/>
      <c r="H3" s="26"/>
      <c r="I3" s="26"/>
      <c r="J3" s="26"/>
      <c r="K3" s="27" t="s">
        <v>14</v>
      </c>
    </row>
    <row r="4" spans="1:11" outlineLevel="1" x14ac:dyDescent="0.25">
      <c r="A4" s="32"/>
      <c r="B4" s="32" t="s">
        <v>15</v>
      </c>
      <c r="C4" s="26" t="s">
        <v>7</v>
      </c>
      <c r="D4" s="26" t="s">
        <v>105</v>
      </c>
      <c r="E4" s="26" t="s">
        <v>106</v>
      </c>
      <c r="F4" s="26" t="s">
        <v>107</v>
      </c>
      <c r="G4" s="26" t="s">
        <v>108</v>
      </c>
      <c r="H4" s="26" t="s">
        <v>109</v>
      </c>
      <c r="I4" s="26"/>
      <c r="J4" s="26"/>
      <c r="K4" s="27" t="s">
        <v>16</v>
      </c>
    </row>
    <row r="5" spans="1:11" outlineLevel="1" x14ac:dyDescent="0.25">
      <c r="A5" s="32"/>
      <c r="B5" s="33" t="s">
        <v>17</v>
      </c>
      <c r="C5" s="26"/>
      <c r="D5" s="26"/>
      <c r="E5" s="26"/>
      <c r="F5" s="26"/>
      <c r="G5" s="26"/>
      <c r="H5" s="26"/>
      <c r="I5" s="26"/>
      <c r="J5" s="26"/>
      <c r="K5" s="27" t="s">
        <v>19</v>
      </c>
    </row>
    <row r="6" spans="1:11" outlineLevel="1" x14ac:dyDescent="0.25">
      <c r="A6" s="32"/>
      <c r="B6" s="32" t="s">
        <v>18</v>
      </c>
      <c r="C6" s="26"/>
      <c r="D6" s="26"/>
      <c r="E6" s="26"/>
      <c r="F6" s="26"/>
      <c r="G6" s="26"/>
      <c r="H6" s="26"/>
      <c r="I6" s="26"/>
      <c r="J6" s="26"/>
      <c r="K6" s="27" t="s">
        <v>20</v>
      </c>
    </row>
    <row r="7" spans="1:11" outlineLevel="1" x14ac:dyDescent="0.25">
      <c r="A7" s="32"/>
      <c r="B7" s="32" t="s">
        <v>21</v>
      </c>
      <c r="C7" s="26"/>
      <c r="D7" s="26"/>
      <c r="E7" s="26"/>
      <c r="F7" s="26"/>
      <c r="G7" s="26"/>
      <c r="H7" s="26"/>
      <c r="I7" s="26"/>
      <c r="J7" s="26"/>
      <c r="K7" s="27" t="s">
        <v>22</v>
      </c>
    </row>
    <row r="8" spans="1:11" outlineLevel="1" x14ac:dyDescent="0.25">
      <c r="A8" s="32"/>
      <c r="B8" s="32" t="s">
        <v>23</v>
      </c>
      <c r="C8" s="26"/>
      <c r="D8" s="26"/>
      <c r="E8" s="26"/>
      <c r="F8" s="26"/>
      <c r="G8" s="26"/>
      <c r="H8" s="26"/>
      <c r="I8" s="26"/>
      <c r="J8" s="26"/>
      <c r="K8" s="27" t="s">
        <v>24</v>
      </c>
    </row>
    <row r="9" spans="1:11" outlineLevel="1" x14ac:dyDescent="0.25">
      <c r="A9" s="32"/>
      <c r="B9" s="32" t="s">
        <v>25</v>
      </c>
      <c r="C9" s="26"/>
      <c r="D9" s="26"/>
      <c r="E9" s="26"/>
      <c r="F9" s="26"/>
      <c r="G9" s="26"/>
      <c r="H9" s="26"/>
      <c r="I9" s="26"/>
      <c r="J9" s="26"/>
      <c r="K9" s="27" t="s">
        <v>26</v>
      </c>
    </row>
    <row r="10" spans="1:11" outlineLevel="1" x14ac:dyDescent="0.25">
      <c r="A10" s="32"/>
      <c r="B10" s="32" t="s">
        <v>29</v>
      </c>
      <c r="C10" s="26"/>
      <c r="D10" s="26"/>
      <c r="E10" s="26"/>
      <c r="F10" s="26"/>
      <c r="G10" s="26"/>
      <c r="H10" s="26"/>
      <c r="I10" s="26"/>
      <c r="J10" s="26"/>
      <c r="K10" s="27" t="s">
        <v>31</v>
      </c>
    </row>
    <row r="11" spans="1:11" outlineLevel="1" x14ac:dyDescent="0.25">
      <c r="A11" s="32"/>
      <c r="B11" s="32" t="s">
        <v>30</v>
      </c>
      <c r="C11" s="26"/>
      <c r="D11" s="26"/>
      <c r="E11" s="26"/>
      <c r="F11" s="26"/>
      <c r="G11" s="26"/>
      <c r="H11" s="26"/>
      <c r="I11" s="26"/>
      <c r="J11" s="26"/>
      <c r="K11" s="27" t="s">
        <v>32</v>
      </c>
    </row>
    <row r="12" spans="1:11" outlineLevel="1" x14ac:dyDescent="0.25">
      <c r="A12" s="32"/>
      <c r="B12" s="32" t="s">
        <v>27</v>
      </c>
      <c r="C12" s="26"/>
      <c r="D12" s="26"/>
      <c r="E12" s="26"/>
      <c r="F12" s="26"/>
      <c r="G12" s="26"/>
      <c r="H12" s="26"/>
      <c r="I12" s="26"/>
      <c r="J12" s="26"/>
      <c r="K12" s="27" t="s">
        <v>28</v>
      </c>
    </row>
    <row r="13" spans="1:11" ht="26.25" outlineLevel="1" x14ac:dyDescent="0.25">
      <c r="A13" s="32"/>
      <c r="B13" s="34" t="s">
        <v>34</v>
      </c>
      <c r="C13" s="26"/>
      <c r="D13" s="26"/>
      <c r="E13" s="26"/>
      <c r="F13" s="26"/>
      <c r="G13" s="26"/>
      <c r="H13" s="26"/>
      <c r="I13" s="26"/>
      <c r="J13" s="26"/>
      <c r="K13" s="35" t="s">
        <v>35</v>
      </c>
    </row>
    <row r="14" spans="1:11" outlineLevel="1" x14ac:dyDescent="0.25">
      <c r="A14" s="32"/>
      <c r="B14" s="34" t="s">
        <v>36</v>
      </c>
      <c r="C14" s="26"/>
      <c r="D14" s="26"/>
      <c r="E14" s="26"/>
      <c r="F14" s="26"/>
      <c r="G14" s="26"/>
      <c r="H14" s="26"/>
      <c r="I14" s="26"/>
      <c r="J14" s="26"/>
      <c r="K14" s="27" t="s">
        <v>37</v>
      </c>
    </row>
    <row r="15" spans="1:11" outlineLevel="1" x14ac:dyDescent="0.25">
      <c r="A15" s="32"/>
      <c r="B15" s="34" t="s">
        <v>38</v>
      </c>
      <c r="C15" s="26"/>
      <c r="D15" s="26"/>
      <c r="E15" s="26"/>
      <c r="F15" s="26"/>
      <c r="G15" s="26"/>
      <c r="H15" s="26"/>
      <c r="I15" s="26"/>
      <c r="J15" s="26"/>
      <c r="K15" s="27" t="s">
        <v>40</v>
      </c>
    </row>
    <row r="16" spans="1:11" outlineLevel="1" x14ac:dyDescent="0.25">
      <c r="A16" s="32"/>
      <c r="B16" s="34" t="s">
        <v>39</v>
      </c>
      <c r="C16" s="26"/>
      <c r="D16" s="26"/>
      <c r="E16" s="26"/>
      <c r="F16" s="26"/>
      <c r="G16" s="26"/>
      <c r="H16" s="26"/>
      <c r="I16" s="26"/>
      <c r="J16" s="26"/>
      <c r="K16" s="27" t="s">
        <v>41</v>
      </c>
    </row>
    <row r="17" spans="1:11" s="3" customFormat="1" x14ac:dyDescent="0.25">
      <c r="A17" s="29" t="s">
        <v>2</v>
      </c>
      <c r="B17" s="30"/>
      <c r="C17" s="26"/>
      <c r="D17" s="26"/>
      <c r="E17" s="26"/>
      <c r="F17" s="26"/>
      <c r="G17" s="26"/>
      <c r="H17" s="26"/>
      <c r="I17" s="26"/>
      <c r="J17" s="26"/>
      <c r="K17" s="31"/>
    </row>
    <row r="18" spans="1:11" outlineLevel="1" x14ac:dyDescent="0.25">
      <c r="A18" s="32"/>
      <c r="B18" s="32" t="s">
        <v>42</v>
      </c>
      <c r="C18" s="26"/>
      <c r="D18" s="26"/>
      <c r="E18" s="26"/>
      <c r="F18" s="26"/>
      <c r="G18" s="26"/>
      <c r="H18" s="26"/>
      <c r="I18" s="26"/>
      <c r="J18" s="26"/>
      <c r="K18" s="27" t="s">
        <v>43</v>
      </c>
    </row>
    <row r="19" spans="1:11" outlineLevel="1" x14ac:dyDescent="0.25">
      <c r="A19" s="32"/>
      <c r="B19" s="32" t="s">
        <v>47</v>
      </c>
      <c r="C19" s="26"/>
      <c r="D19" s="26"/>
      <c r="E19" s="26"/>
      <c r="F19" s="26"/>
      <c r="G19" s="26"/>
      <c r="H19" s="26"/>
      <c r="I19" s="26"/>
      <c r="J19" s="26"/>
      <c r="K19" s="27" t="s">
        <v>49</v>
      </c>
    </row>
    <row r="20" spans="1:11" outlineLevel="1" x14ac:dyDescent="0.25">
      <c r="A20" s="32"/>
      <c r="B20" s="32" t="s">
        <v>48</v>
      </c>
      <c r="C20" s="26"/>
      <c r="D20" s="26"/>
      <c r="E20" s="26"/>
      <c r="F20" s="26"/>
      <c r="G20" s="26"/>
      <c r="H20" s="26"/>
      <c r="I20" s="26"/>
      <c r="J20" s="26"/>
      <c r="K20" s="27" t="s">
        <v>50</v>
      </c>
    </row>
    <row r="21" spans="1:11" outlineLevel="1" x14ac:dyDescent="0.25">
      <c r="A21" s="32"/>
      <c r="B21" s="32" t="s">
        <v>64</v>
      </c>
      <c r="C21" s="26" t="s">
        <v>7</v>
      </c>
      <c r="D21" s="26" t="s">
        <v>63</v>
      </c>
      <c r="E21" s="26"/>
      <c r="F21" s="26"/>
      <c r="G21" s="26"/>
      <c r="H21" s="26"/>
      <c r="I21" s="26"/>
      <c r="J21" s="26"/>
      <c r="K21" s="27"/>
    </row>
    <row r="22" spans="1:11" outlineLevel="1" x14ac:dyDescent="0.25">
      <c r="A22" s="32"/>
      <c r="B22" s="32" t="s">
        <v>61</v>
      </c>
      <c r="C22" s="26" t="s">
        <v>7</v>
      </c>
      <c r="D22" s="26" t="s">
        <v>63</v>
      </c>
      <c r="E22" s="26" t="s">
        <v>27</v>
      </c>
      <c r="F22" s="26"/>
      <c r="G22" s="26"/>
      <c r="H22" s="26"/>
      <c r="I22" s="26"/>
      <c r="J22" s="26"/>
      <c r="K22" s="27"/>
    </row>
    <row r="23" spans="1:11" outlineLevel="1" x14ac:dyDescent="0.25">
      <c r="A23" s="32"/>
      <c r="B23" s="32" t="s">
        <v>62</v>
      </c>
      <c r="C23" s="26" t="s">
        <v>7</v>
      </c>
      <c r="D23" s="26" t="s">
        <v>63</v>
      </c>
      <c r="E23" s="26"/>
      <c r="F23" s="26"/>
      <c r="G23" s="26"/>
      <c r="H23" s="26"/>
      <c r="I23" s="26"/>
      <c r="J23" s="26"/>
      <c r="K23" s="27" t="s">
        <v>51</v>
      </c>
    </row>
    <row r="24" spans="1:11" outlineLevel="1" x14ac:dyDescent="0.25">
      <c r="A24" s="32"/>
      <c r="B24" s="32" t="s">
        <v>102</v>
      </c>
      <c r="C24" s="26" t="s">
        <v>7</v>
      </c>
      <c r="D24" s="26" t="s">
        <v>54</v>
      </c>
      <c r="E24" s="26" t="s">
        <v>55</v>
      </c>
      <c r="F24" s="26" t="s">
        <v>8</v>
      </c>
      <c r="G24" s="26" t="s">
        <v>9</v>
      </c>
      <c r="H24" s="26"/>
      <c r="I24" s="26"/>
      <c r="J24" s="26"/>
      <c r="K24" s="27" t="s">
        <v>72</v>
      </c>
    </row>
    <row r="25" spans="1:11" outlineLevel="1" x14ac:dyDescent="0.25">
      <c r="A25" s="32"/>
      <c r="B25" s="32" t="s">
        <v>71</v>
      </c>
      <c r="C25" s="26" t="s">
        <v>7</v>
      </c>
      <c r="D25" s="26" t="s">
        <v>54</v>
      </c>
      <c r="E25" s="26" t="s">
        <v>55</v>
      </c>
      <c r="F25" s="26" t="s">
        <v>8</v>
      </c>
      <c r="G25" s="26" t="s">
        <v>9</v>
      </c>
      <c r="H25" s="26" t="s">
        <v>73</v>
      </c>
      <c r="I25" s="26" t="s">
        <v>108</v>
      </c>
      <c r="J25" s="26" t="s">
        <v>109</v>
      </c>
      <c r="K25" s="27" t="s">
        <v>74</v>
      </c>
    </row>
    <row r="26" spans="1:11" outlineLevel="1" x14ac:dyDescent="0.25">
      <c r="A26" s="32"/>
      <c r="B26" s="32" t="s">
        <v>3</v>
      </c>
      <c r="C26" s="26"/>
      <c r="D26" s="26"/>
      <c r="E26" s="26"/>
      <c r="F26" s="26"/>
      <c r="G26" s="26"/>
      <c r="H26" s="26"/>
      <c r="I26" s="26"/>
      <c r="J26" s="26"/>
      <c r="K26" s="27" t="s">
        <v>52</v>
      </c>
    </row>
    <row r="27" spans="1:11" outlineLevel="1" x14ac:dyDescent="0.25">
      <c r="A27" s="32"/>
      <c r="B27" s="32" t="s">
        <v>65</v>
      </c>
      <c r="C27" s="26" t="s">
        <v>66</v>
      </c>
      <c r="D27" s="26" t="s">
        <v>67</v>
      </c>
      <c r="E27" s="26" t="s">
        <v>68</v>
      </c>
      <c r="F27" s="26"/>
      <c r="G27" s="26"/>
      <c r="H27" s="26"/>
      <c r="I27" s="26"/>
      <c r="J27" s="26"/>
      <c r="K27" s="27" t="s">
        <v>70</v>
      </c>
    </row>
    <row r="28" spans="1:11" outlineLevel="1" x14ac:dyDescent="0.25">
      <c r="A28" s="32"/>
      <c r="B28" s="32" t="s">
        <v>104</v>
      </c>
      <c r="C28" s="26" t="s">
        <v>7</v>
      </c>
      <c r="D28" s="26" t="s">
        <v>8</v>
      </c>
      <c r="E28" s="26" t="s">
        <v>9</v>
      </c>
      <c r="F28" s="26"/>
      <c r="G28" s="26"/>
      <c r="H28" s="26"/>
      <c r="I28" s="26"/>
      <c r="J28" s="26"/>
      <c r="K28" s="27" t="s">
        <v>6</v>
      </c>
    </row>
    <row r="29" spans="1:11" outlineLevel="1" x14ac:dyDescent="0.25">
      <c r="A29" s="32"/>
      <c r="B29" s="32"/>
      <c r="C29" s="26"/>
      <c r="D29" s="26"/>
      <c r="E29" s="26"/>
      <c r="F29" s="26"/>
      <c r="G29" s="26"/>
      <c r="H29" s="26"/>
      <c r="I29" s="26"/>
      <c r="J29" s="26"/>
      <c r="K29" s="27"/>
    </row>
    <row r="30" spans="1:11" outlineLevel="1" x14ac:dyDescent="0.25">
      <c r="A30" s="32"/>
      <c r="B30" s="32"/>
      <c r="C30" s="26"/>
      <c r="D30" s="26"/>
      <c r="E30" s="26"/>
      <c r="F30" s="26"/>
      <c r="G30" s="26"/>
      <c r="H30" s="26"/>
      <c r="I30" s="26"/>
      <c r="J30" s="26"/>
      <c r="K30" s="27"/>
    </row>
    <row r="31" spans="1:11" outlineLevel="1" x14ac:dyDescent="0.25">
      <c r="A31" s="32"/>
      <c r="B31" s="27"/>
      <c r="C31" s="26"/>
      <c r="D31" s="26"/>
      <c r="E31" s="26"/>
      <c r="F31" s="26"/>
      <c r="G31" s="26"/>
      <c r="H31" s="26"/>
      <c r="I31" s="26"/>
      <c r="J31" s="26"/>
      <c r="K31" s="27"/>
    </row>
    <row r="32" spans="1:11" collapsed="1" x14ac:dyDescent="0.25">
      <c r="A32" s="32"/>
      <c r="B32" s="32"/>
      <c r="C32" s="26"/>
      <c r="D32" s="26"/>
      <c r="E32" s="26"/>
      <c r="F32" s="26"/>
      <c r="G32" s="26"/>
      <c r="H32" s="26"/>
      <c r="I32" s="26"/>
      <c r="J32" s="26"/>
      <c r="K32" s="27"/>
    </row>
    <row r="33" spans="1:11" hidden="1" outlineLevel="1" x14ac:dyDescent="0.25">
      <c r="A33" s="32"/>
      <c r="B33" s="32"/>
      <c r="C33" s="26" t="s">
        <v>0</v>
      </c>
      <c r="D33" s="26"/>
      <c r="E33" s="26"/>
      <c r="F33" s="26"/>
      <c r="G33" s="26"/>
      <c r="H33" s="26"/>
      <c r="I33" s="26"/>
      <c r="J33" s="26"/>
      <c r="K33" s="27" t="s">
        <v>1</v>
      </c>
    </row>
    <row r="34" spans="1:11" hidden="1" outlineLevel="1" x14ac:dyDescent="0.25">
      <c r="A34" s="32"/>
      <c r="B34" s="32"/>
      <c r="C34" s="26"/>
      <c r="D34" s="26"/>
      <c r="E34" s="26"/>
      <c r="F34" s="26"/>
      <c r="G34" s="26"/>
      <c r="H34" s="26"/>
      <c r="I34" s="26"/>
      <c r="J34" s="26"/>
      <c r="K34" s="27"/>
    </row>
    <row r="35" spans="1:11" hidden="1" outlineLevel="1" x14ac:dyDescent="0.25">
      <c r="A35" s="32"/>
      <c r="B35" s="32"/>
      <c r="C35" s="26"/>
      <c r="D35" s="26"/>
      <c r="E35" s="26"/>
      <c r="F35" s="26"/>
      <c r="G35" s="26"/>
      <c r="H35" s="26"/>
      <c r="I35" s="26"/>
      <c r="J35" s="26"/>
      <c r="K35" s="27"/>
    </row>
    <row r="36" spans="1:11" hidden="1" outlineLevel="1" collapsed="1" x14ac:dyDescent="0.25">
      <c r="A36" s="32"/>
      <c r="B36" s="32" t="s">
        <v>53</v>
      </c>
      <c r="C36" s="26"/>
      <c r="D36" s="26"/>
      <c r="E36" s="26"/>
      <c r="F36" s="26"/>
      <c r="G36" s="26"/>
      <c r="H36" s="26"/>
      <c r="I36" s="26"/>
      <c r="J36" s="26"/>
      <c r="K36" s="27"/>
    </row>
    <row r="37" spans="1:11" hidden="1" outlineLevel="2" x14ac:dyDescent="0.25">
      <c r="A37" s="32"/>
      <c r="B37" s="32"/>
      <c r="C37" s="26" t="s">
        <v>7</v>
      </c>
      <c r="D37" s="26"/>
      <c r="E37" s="26"/>
      <c r="F37" s="26"/>
      <c r="G37" s="26"/>
      <c r="H37" s="26"/>
      <c r="I37" s="26"/>
      <c r="J37" s="26"/>
      <c r="K37" s="27" t="s">
        <v>60</v>
      </c>
    </row>
    <row r="38" spans="1:11" hidden="1" outlineLevel="2" x14ac:dyDescent="0.25">
      <c r="A38" s="32"/>
      <c r="B38" s="32"/>
      <c r="C38" s="26" t="s">
        <v>54</v>
      </c>
      <c r="D38" s="26"/>
      <c r="E38" s="26"/>
      <c r="F38" s="26"/>
      <c r="G38" s="26"/>
      <c r="H38" s="26"/>
      <c r="I38" s="26"/>
      <c r="J38" s="26"/>
      <c r="K38" s="27" t="s">
        <v>56</v>
      </c>
    </row>
    <row r="39" spans="1:11" hidden="1" outlineLevel="2" x14ac:dyDescent="0.25">
      <c r="A39" s="32"/>
      <c r="B39" s="32"/>
      <c r="C39" s="26" t="s">
        <v>55</v>
      </c>
      <c r="D39" s="26"/>
      <c r="E39" s="26"/>
      <c r="F39" s="26"/>
      <c r="G39" s="26"/>
      <c r="H39" s="26"/>
      <c r="I39" s="26"/>
      <c r="J39" s="26"/>
      <c r="K39" s="27" t="s">
        <v>57</v>
      </c>
    </row>
    <row r="40" spans="1:11" hidden="1" outlineLevel="2" x14ac:dyDescent="0.25">
      <c r="A40" s="32"/>
      <c r="B40" s="32"/>
      <c r="C40" s="26" t="s">
        <v>8</v>
      </c>
      <c r="D40" s="26"/>
      <c r="E40" s="26"/>
      <c r="F40" s="26"/>
      <c r="G40" s="26"/>
      <c r="H40" s="26"/>
      <c r="I40" s="26"/>
      <c r="J40" s="26"/>
      <c r="K40" s="27" t="s">
        <v>58</v>
      </c>
    </row>
    <row r="41" spans="1:11" hidden="1" outlineLevel="2" x14ac:dyDescent="0.25">
      <c r="A41" s="32"/>
      <c r="B41" s="32"/>
      <c r="C41" s="26" t="s">
        <v>9</v>
      </c>
      <c r="D41" s="26"/>
      <c r="E41" s="26"/>
      <c r="F41" s="26"/>
      <c r="G41" s="26"/>
      <c r="H41" s="26"/>
      <c r="I41" s="26"/>
      <c r="J41" s="26"/>
      <c r="K41" s="27" t="s">
        <v>59</v>
      </c>
    </row>
    <row r="42" spans="1:11" s="3" customFormat="1" collapsed="1" x14ac:dyDescent="0.25">
      <c r="A42" s="29" t="s">
        <v>11</v>
      </c>
      <c r="B42" s="30"/>
      <c r="C42" s="26"/>
      <c r="D42" s="26"/>
      <c r="E42" s="26"/>
      <c r="F42" s="26"/>
      <c r="G42" s="26"/>
      <c r="H42" s="26"/>
      <c r="I42" s="26"/>
      <c r="J42" s="26"/>
      <c r="K42" s="31" t="s">
        <v>12</v>
      </c>
    </row>
    <row r="43" spans="1:11" hidden="1" outlineLevel="1" x14ac:dyDescent="0.25">
      <c r="A43" s="32"/>
      <c r="B43" s="32" t="s">
        <v>42</v>
      </c>
      <c r="C43" s="26"/>
      <c r="D43" s="26"/>
      <c r="E43" s="26"/>
      <c r="F43" s="26"/>
      <c r="G43" s="26"/>
      <c r="H43" s="26"/>
      <c r="I43" s="26"/>
      <c r="J43" s="26"/>
      <c r="K43" s="27" t="s">
        <v>43</v>
      </c>
    </row>
    <row r="44" spans="1:11" hidden="1" outlineLevel="1" x14ac:dyDescent="0.25">
      <c r="A44" s="32"/>
      <c r="B44" s="32" t="s">
        <v>44</v>
      </c>
      <c r="C44" s="26"/>
      <c r="D44" s="26"/>
      <c r="E44" s="26"/>
      <c r="F44" s="26"/>
      <c r="G44" s="26"/>
      <c r="H44" s="26"/>
      <c r="I44" s="26"/>
      <c r="J44" s="26"/>
      <c r="K44" s="27" t="s">
        <v>45</v>
      </c>
    </row>
    <row r="45" spans="1:11" hidden="1" outlineLevel="1" x14ac:dyDescent="0.25">
      <c r="A45" s="32"/>
      <c r="B45" s="34" t="s">
        <v>46</v>
      </c>
      <c r="C45" s="26"/>
      <c r="D45" s="26"/>
      <c r="E45" s="26"/>
      <c r="F45" s="26"/>
      <c r="G45" s="26"/>
      <c r="H45" s="26"/>
      <c r="I45" s="26"/>
      <c r="J45" s="26"/>
      <c r="K45" s="27"/>
    </row>
    <row r="46" spans="1:11" x14ac:dyDescent="0.25">
      <c r="A46" s="32"/>
      <c r="B46" s="34"/>
      <c r="C46" s="26"/>
      <c r="D46" s="26"/>
      <c r="E46" s="26"/>
      <c r="F46" s="26"/>
      <c r="G46" s="26"/>
      <c r="H46" s="26"/>
      <c r="I46" s="26"/>
      <c r="J46" s="26"/>
      <c r="K46" s="27"/>
    </row>
    <row r="47" spans="1:11" x14ac:dyDescent="0.25">
      <c r="A47" s="32"/>
      <c r="B47" s="34"/>
      <c r="C47" s="26"/>
      <c r="D47" s="26"/>
      <c r="E47" s="26"/>
      <c r="F47" s="26"/>
      <c r="G47" s="26"/>
      <c r="H47" s="26"/>
      <c r="I47" s="26"/>
      <c r="J47" s="26"/>
      <c r="K47" s="27"/>
    </row>
    <row r="48" spans="1:11" x14ac:dyDescent="0.25">
      <c r="A48" s="32"/>
      <c r="B48" s="34"/>
      <c r="C48" s="26"/>
      <c r="D48" s="26"/>
      <c r="E48" s="26"/>
      <c r="F48" s="26"/>
      <c r="G48" s="26"/>
      <c r="H48" s="26"/>
      <c r="I48" s="26"/>
      <c r="J48" s="26"/>
      <c r="K48" s="27"/>
    </row>
    <row r="49" spans="1:11" x14ac:dyDescent="0.25">
      <c r="A49" s="32"/>
      <c r="B49" s="32"/>
      <c r="C49" s="26"/>
      <c r="D49" s="26"/>
      <c r="E49" s="26"/>
      <c r="F49" s="26"/>
      <c r="G49" s="26"/>
      <c r="H49" s="26"/>
      <c r="I49" s="26"/>
      <c r="J49" s="26"/>
      <c r="K49" s="27"/>
    </row>
    <row r="50" spans="1:11" x14ac:dyDescent="0.25">
      <c r="A50" s="32"/>
      <c r="B50" s="32"/>
      <c r="C50" s="26"/>
      <c r="D50" s="26"/>
      <c r="E50" s="26"/>
      <c r="F50" s="26"/>
      <c r="G50" s="26"/>
      <c r="H50" s="26"/>
      <c r="I50" s="26"/>
      <c r="J50" s="26"/>
      <c r="K50" s="27"/>
    </row>
    <row r="51" spans="1:11" x14ac:dyDescent="0.25">
      <c r="A51" s="32"/>
      <c r="B51" s="32"/>
      <c r="C51" s="26"/>
      <c r="D51" s="26"/>
      <c r="E51" s="26"/>
      <c r="F51" s="26"/>
      <c r="G51" s="26"/>
      <c r="H51" s="26"/>
      <c r="I51" s="26"/>
      <c r="J51" s="26"/>
      <c r="K51" s="27"/>
    </row>
    <row r="52" spans="1:11" x14ac:dyDescent="0.25">
      <c r="A52" s="32"/>
      <c r="B52" s="32"/>
      <c r="C52" s="26"/>
      <c r="D52" s="26"/>
      <c r="E52" s="26"/>
      <c r="F52" s="26"/>
      <c r="G52" s="26"/>
      <c r="H52" s="26"/>
      <c r="I52" s="26"/>
      <c r="J52" s="26"/>
      <c r="K52" s="27"/>
    </row>
    <row r="53" spans="1:11" x14ac:dyDescent="0.25">
      <c r="A53" s="32"/>
      <c r="B53" s="32"/>
      <c r="C53" s="26"/>
      <c r="D53" s="26"/>
      <c r="E53" s="26"/>
      <c r="F53" s="26"/>
      <c r="G53" s="26"/>
      <c r="H53" s="26"/>
      <c r="I53" s="26"/>
      <c r="J53" s="26"/>
      <c r="K53" s="27"/>
    </row>
    <row r="54" spans="1:11" x14ac:dyDescent="0.25">
      <c r="A54" s="32"/>
      <c r="B54" s="32"/>
      <c r="C54" s="26"/>
      <c r="D54" s="26"/>
      <c r="E54" s="26"/>
      <c r="F54" s="26"/>
      <c r="G54" s="26"/>
      <c r="H54" s="26"/>
      <c r="I54" s="26"/>
      <c r="J54" s="26"/>
      <c r="K54" s="27"/>
    </row>
    <row r="55" spans="1:11" x14ac:dyDescent="0.25">
      <c r="A55" s="32"/>
      <c r="B55" s="32"/>
      <c r="C55" s="26"/>
      <c r="D55" s="26"/>
      <c r="E55" s="26"/>
      <c r="F55" s="26"/>
      <c r="G55" s="26"/>
      <c r="H55" s="26"/>
      <c r="I55" s="26"/>
      <c r="J55" s="26"/>
      <c r="K55" s="27"/>
    </row>
    <row r="56" spans="1:11" x14ac:dyDescent="0.25">
      <c r="A56" s="32"/>
      <c r="B56" s="32"/>
      <c r="C56" s="26"/>
      <c r="D56" s="26"/>
      <c r="E56" s="26"/>
      <c r="F56" s="26"/>
      <c r="G56" s="26"/>
      <c r="H56" s="26"/>
      <c r="I56" s="26"/>
      <c r="J56" s="26"/>
      <c r="K56" s="27"/>
    </row>
    <row r="57" spans="1:11" x14ac:dyDescent="0.25">
      <c r="A57" s="32"/>
      <c r="B57" s="32"/>
      <c r="C57" s="26"/>
      <c r="D57" s="26"/>
      <c r="E57" s="26"/>
      <c r="F57" s="26"/>
      <c r="G57" s="26"/>
      <c r="H57" s="26"/>
      <c r="I57" s="26"/>
      <c r="J57" s="26"/>
      <c r="K57" s="27"/>
    </row>
    <row r="58" spans="1:11" x14ac:dyDescent="0.25">
      <c r="A58" s="32"/>
      <c r="B58" s="32"/>
      <c r="C58" s="26"/>
      <c r="D58" s="26"/>
      <c r="E58" s="26"/>
      <c r="F58" s="26"/>
      <c r="G58" s="26"/>
      <c r="H58" s="26"/>
      <c r="I58" s="26"/>
      <c r="J58" s="26"/>
      <c r="K58" s="27"/>
    </row>
    <row r="59" spans="1:11" x14ac:dyDescent="0.25">
      <c r="A59" s="32"/>
      <c r="B59" s="32"/>
      <c r="C59" s="26"/>
      <c r="D59" s="26"/>
      <c r="E59" s="26"/>
      <c r="F59" s="26"/>
      <c r="G59" s="26"/>
      <c r="H59" s="26"/>
      <c r="I59" s="26"/>
      <c r="J59" s="26"/>
      <c r="K59" s="27"/>
    </row>
    <row r="60" spans="1:11" x14ac:dyDescent="0.25">
      <c r="A60" s="32"/>
      <c r="B60" s="32"/>
      <c r="C60" s="26"/>
      <c r="D60" s="26"/>
      <c r="E60" s="26"/>
      <c r="F60" s="26"/>
      <c r="G60" s="26"/>
      <c r="H60" s="26"/>
      <c r="I60" s="26"/>
      <c r="J60" s="26"/>
      <c r="K60" s="27"/>
    </row>
    <row r="61" spans="1:11" x14ac:dyDescent="0.25">
      <c r="A61" s="32"/>
      <c r="B61" s="32"/>
      <c r="C61" s="26"/>
      <c r="D61" s="26"/>
      <c r="E61" s="26"/>
      <c r="F61" s="26"/>
      <c r="G61" s="26"/>
      <c r="H61" s="26"/>
      <c r="I61" s="26"/>
      <c r="J61" s="26"/>
      <c r="K61" s="27"/>
    </row>
    <row r="62" spans="1:11" x14ac:dyDescent="0.25">
      <c r="A62" s="32"/>
      <c r="B62" s="32"/>
      <c r="C62" s="26"/>
      <c r="D62" s="26"/>
      <c r="E62" s="26"/>
      <c r="F62" s="26"/>
      <c r="G62" s="26"/>
      <c r="H62" s="26"/>
      <c r="I62" s="26"/>
      <c r="J62" s="26"/>
      <c r="K62" s="27"/>
    </row>
    <row r="63" spans="1:11" x14ac:dyDescent="0.25">
      <c r="A63" s="32"/>
      <c r="B63" s="32"/>
      <c r="C63" s="26"/>
      <c r="D63" s="26"/>
      <c r="E63" s="26"/>
      <c r="F63" s="26"/>
      <c r="G63" s="26"/>
      <c r="H63" s="26"/>
      <c r="I63" s="26"/>
      <c r="J63" s="26"/>
      <c r="K63" s="27"/>
    </row>
    <row r="64" spans="1:11" x14ac:dyDescent="0.25">
      <c r="A64" s="32"/>
      <c r="B64" s="32"/>
      <c r="C64" s="26"/>
      <c r="D64" s="26"/>
      <c r="E64" s="26"/>
      <c r="F64" s="26"/>
      <c r="G64" s="26"/>
      <c r="H64" s="26"/>
      <c r="I64" s="26"/>
      <c r="J64" s="26"/>
      <c r="K64" s="27"/>
    </row>
    <row r="65" spans="1:11" x14ac:dyDescent="0.25">
      <c r="A65" s="32"/>
      <c r="B65" s="32"/>
      <c r="C65" s="26"/>
      <c r="D65" s="26"/>
      <c r="E65" s="26"/>
      <c r="F65" s="26"/>
      <c r="G65" s="26"/>
      <c r="H65" s="26"/>
      <c r="I65" s="26"/>
      <c r="J65" s="26"/>
      <c r="K65" s="27"/>
    </row>
    <row r="66" spans="1:11" x14ac:dyDescent="0.25">
      <c r="A66" s="32"/>
      <c r="B66" s="32"/>
      <c r="C66" s="26"/>
      <c r="D66" s="26"/>
      <c r="E66" s="26"/>
      <c r="F66" s="26"/>
      <c r="G66" s="26"/>
      <c r="H66" s="26"/>
      <c r="I66" s="26"/>
      <c r="J66" s="26"/>
      <c r="K66" s="27"/>
    </row>
    <row r="67" spans="1:11" x14ac:dyDescent="0.25">
      <c r="A67" s="32"/>
      <c r="B67" s="32"/>
      <c r="C67" s="26"/>
      <c r="D67" s="26"/>
      <c r="E67" s="26"/>
      <c r="F67" s="26"/>
      <c r="G67" s="26"/>
      <c r="H67" s="26"/>
      <c r="I67" s="26"/>
      <c r="J67" s="26"/>
      <c r="K67" s="27"/>
    </row>
    <row r="68" spans="1:11" x14ac:dyDescent="0.25">
      <c r="A68" s="32"/>
      <c r="B68" s="32"/>
      <c r="C68" s="26"/>
      <c r="D68" s="26"/>
      <c r="E68" s="26"/>
      <c r="F68" s="26"/>
      <c r="G68" s="26"/>
      <c r="H68" s="26"/>
      <c r="I68" s="26"/>
      <c r="J68" s="26"/>
      <c r="K68" s="27"/>
    </row>
    <row r="69" spans="1:11" x14ac:dyDescent="0.25">
      <c r="A69" s="32"/>
      <c r="B69" s="32"/>
      <c r="C69" s="26"/>
      <c r="D69" s="26"/>
      <c r="E69" s="26"/>
      <c r="F69" s="26"/>
      <c r="G69" s="26"/>
      <c r="H69" s="26"/>
      <c r="I69" s="26"/>
      <c r="J69" s="26"/>
      <c r="K69" s="27"/>
    </row>
    <row r="70" spans="1:11" x14ac:dyDescent="0.25">
      <c r="A70" s="32"/>
      <c r="B70" s="32"/>
      <c r="C70" s="26"/>
      <c r="D70" s="26"/>
      <c r="E70" s="26"/>
      <c r="F70" s="26"/>
      <c r="G70" s="26"/>
      <c r="H70" s="26"/>
      <c r="I70" s="26"/>
      <c r="J70" s="26"/>
      <c r="K70" s="27"/>
    </row>
    <row r="71" spans="1:11" x14ac:dyDescent="0.25">
      <c r="A71" s="32"/>
      <c r="B71" s="32"/>
      <c r="C71" s="26"/>
      <c r="D71" s="26"/>
      <c r="E71" s="26"/>
      <c r="F71" s="26"/>
      <c r="G71" s="26"/>
      <c r="H71" s="26"/>
      <c r="I71" s="26"/>
      <c r="J71" s="26"/>
      <c r="K71" s="27"/>
    </row>
    <row r="72" spans="1:11" x14ac:dyDescent="0.25">
      <c r="A72" s="32"/>
      <c r="B72" s="32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5">
      <c r="A73" s="32"/>
      <c r="B73" s="32"/>
      <c r="C73" s="26"/>
      <c r="D73" s="26"/>
      <c r="E73" s="26"/>
      <c r="F73" s="26"/>
      <c r="G73" s="26"/>
      <c r="H73" s="26"/>
      <c r="I73" s="26"/>
      <c r="J73" s="26"/>
      <c r="K73" s="27"/>
    </row>
    <row r="74" spans="1:11" x14ac:dyDescent="0.25">
      <c r="A74" s="32"/>
      <c r="B74" s="32"/>
      <c r="C74" s="26"/>
      <c r="D74" s="26"/>
      <c r="E74" s="26"/>
      <c r="F74" s="26"/>
      <c r="G74" s="26"/>
      <c r="H74" s="26"/>
      <c r="I74" s="26"/>
      <c r="J74" s="26"/>
      <c r="K74" s="27"/>
    </row>
    <row r="75" spans="1:11" x14ac:dyDescent="0.25">
      <c r="A75" s="32"/>
      <c r="B75" s="32"/>
      <c r="C75" s="26"/>
      <c r="D75" s="26"/>
      <c r="E75" s="26"/>
      <c r="F75" s="26"/>
      <c r="G75" s="26"/>
      <c r="H75" s="26"/>
      <c r="I75" s="26"/>
      <c r="J75" s="26"/>
      <c r="K75" s="27"/>
    </row>
    <row r="76" spans="1:11" x14ac:dyDescent="0.25">
      <c r="A76" s="32"/>
      <c r="B76" s="32"/>
      <c r="C76" s="26"/>
      <c r="D76" s="26"/>
      <c r="E76" s="26"/>
      <c r="F76" s="26"/>
      <c r="G76" s="26"/>
      <c r="H76" s="26"/>
      <c r="I76" s="26"/>
      <c r="J76" s="26"/>
      <c r="K76" s="27"/>
    </row>
    <row r="77" spans="1:11" x14ac:dyDescent="0.25">
      <c r="A77" s="32"/>
      <c r="B77" s="32"/>
      <c r="C77" s="26"/>
      <c r="D77" s="26"/>
      <c r="E77" s="26"/>
      <c r="F77" s="26"/>
      <c r="G77" s="26"/>
      <c r="H77" s="26"/>
      <c r="I77" s="26"/>
      <c r="J77" s="26"/>
      <c r="K77" s="27"/>
    </row>
    <row r="78" spans="1:11" x14ac:dyDescent="0.25">
      <c r="A78" s="32"/>
      <c r="B78" s="32"/>
      <c r="C78" s="26"/>
      <c r="D78" s="26"/>
      <c r="E78" s="26"/>
      <c r="F78" s="26"/>
      <c r="G78" s="26"/>
      <c r="H78" s="26"/>
      <c r="I78" s="26"/>
      <c r="J78" s="26"/>
      <c r="K78" s="27"/>
    </row>
    <row r="79" spans="1:11" x14ac:dyDescent="0.25">
      <c r="A79" s="32"/>
      <c r="B79" s="32"/>
      <c r="C79" s="26"/>
      <c r="D79" s="26"/>
      <c r="E79" s="26"/>
      <c r="F79" s="26"/>
      <c r="G79" s="26"/>
      <c r="H79" s="26"/>
      <c r="I79" s="26"/>
      <c r="J79" s="26"/>
      <c r="K79" s="27"/>
    </row>
    <row r="80" spans="1:11" x14ac:dyDescent="0.25">
      <c r="A80" s="32"/>
      <c r="B80" s="32"/>
      <c r="C80" s="26"/>
      <c r="D80" s="26"/>
      <c r="E80" s="26"/>
      <c r="F80" s="26"/>
      <c r="G80" s="26"/>
      <c r="H80" s="26"/>
      <c r="I80" s="26"/>
      <c r="J80" s="26"/>
      <c r="K80" s="27"/>
    </row>
    <row r="81" spans="1:11" x14ac:dyDescent="0.25">
      <c r="A81" s="32"/>
      <c r="B81" s="32"/>
      <c r="C81" s="26"/>
      <c r="D81" s="26"/>
      <c r="E81" s="26"/>
      <c r="F81" s="26"/>
      <c r="G81" s="26"/>
      <c r="H81" s="26"/>
      <c r="I81" s="26"/>
      <c r="J81" s="26"/>
      <c r="K81" s="27"/>
    </row>
    <row r="82" spans="1:11" x14ac:dyDescent="0.25">
      <c r="A82" s="32"/>
      <c r="B82" s="32"/>
      <c r="C82" s="26"/>
      <c r="D82" s="26"/>
      <c r="E82" s="26"/>
      <c r="F82" s="26"/>
      <c r="G82" s="26"/>
      <c r="H82" s="26"/>
      <c r="I82" s="26"/>
      <c r="J82" s="26"/>
      <c r="K82" s="27"/>
    </row>
    <row r="83" spans="1:11" x14ac:dyDescent="0.25">
      <c r="A83" s="32"/>
      <c r="B83" s="32"/>
      <c r="C83" s="26"/>
      <c r="D83" s="26"/>
      <c r="E83" s="26"/>
      <c r="F83" s="26"/>
      <c r="G83" s="26"/>
      <c r="H83" s="26"/>
      <c r="I83" s="26"/>
      <c r="J83" s="26"/>
      <c r="K83" s="27"/>
    </row>
    <row r="84" spans="1:11" x14ac:dyDescent="0.25">
      <c r="A84" s="32"/>
      <c r="B84" s="32"/>
      <c r="C84" s="26"/>
      <c r="D84" s="26"/>
      <c r="E84" s="26"/>
      <c r="F84" s="26"/>
      <c r="G84" s="26"/>
      <c r="H84" s="26"/>
      <c r="I84" s="26"/>
      <c r="J84" s="26"/>
      <c r="K84" s="27"/>
    </row>
    <row r="85" spans="1:11" x14ac:dyDescent="0.25">
      <c r="A85" s="32"/>
      <c r="B85" s="32"/>
      <c r="C85" s="26"/>
      <c r="D85" s="26"/>
      <c r="E85" s="26"/>
      <c r="F85" s="26"/>
      <c r="G85" s="26"/>
      <c r="H85" s="26"/>
      <c r="I85" s="26"/>
      <c r="J85" s="26"/>
      <c r="K85" s="27"/>
    </row>
    <row r="86" spans="1:11" x14ac:dyDescent="0.25">
      <c r="A86" s="32"/>
      <c r="B86" s="32"/>
      <c r="C86" s="26"/>
      <c r="D86" s="26"/>
      <c r="E86" s="26"/>
      <c r="F86" s="26"/>
      <c r="G86" s="26"/>
      <c r="H86" s="26"/>
      <c r="I86" s="26"/>
      <c r="J86" s="26"/>
      <c r="K86" s="27"/>
    </row>
    <row r="87" spans="1:11" x14ac:dyDescent="0.25">
      <c r="A87" s="32"/>
      <c r="B87" s="32"/>
      <c r="C87" s="26"/>
      <c r="D87" s="26"/>
      <c r="E87" s="26"/>
      <c r="F87" s="26"/>
      <c r="G87" s="26"/>
      <c r="H87" s="26"/>
      <c r="I87" s="26"/>
      <c r="J87" s="26"/>
      <c r="K87" s="27"/>
    </row>
    <row r="88" spans="1:11" x14ac:dyDescent="0.25">
      <c r="A88" s="32"/>
      <c r="B88" s="32"/>
      <c r="C88" s="26"/>
      <c r="D88" s="26"/>
      <c r="E88" s="26"/>
      <c r="F88" s="26"/>
      <c r="G88" s="26"/>
      <c r="H88" s="26"/>
      <c r="I88" s="26"/>
      <c r="J88" s="26"/>
      <c r="K88" s="27"/>
    </row>
    <row r="89" spans="1:11" x14ac:dyDescent="0.25">
      <c r="A89" s="32"/>
      <c r="B89" s="32"/>
      <c r="C89" s="26"/>
      <c r="D89" s="26"/>
      <c r="E89" s="26"/>
      <c r="F89" s="26"/>
      <c r="G89" s="26"/>
      <c r="H89" s="26"/>
      <c r="I89" s="26"/>
      <c r="J89" s="26"/>
      <c r="K89" s="27"/>
    </row>
    <row r="90" spans="1:11" x14ac:dyDescent="0.25">
      <c r="A90" s="32"/>
      <c r="B90" s="32"/>
      <c r="C90" s="26"/>
      <c r="D90" s="26"/>
      <c r="E90" s="26"/>
      <c r="F90" s="26"/>
      <c r="G90" s="26"/>
      <c r="H90" s="26"/>
      <c r="I90" s="26"/>
      <c r="J90" s="26"/>
      <c r="K90" s="27"/>
    </row>
    <row r="91" spans="1:11" x14ac:dyDescent="0.25">
      <c r="A91" s="32"/>
      <c r="B91" s="32"/>
      <c r="C91" s="26"/>
      <c r="D91" s="26"/>
      <c r="E91" s="26"/>
      <c r="F91" s="26"/>
      <c r="G91" s="26"/>
      <c r="H91" s="26"/>
      <c r="I91" s="26"/>
      <c r="J91" s="26"/>
      <c r="K91" s="27"/>
    </row>
    <row r="92" spans="1:11" x14ac:dyDescent="0.25">
      <c r="A92" s="32"/>
      <c r="B92" s="32"/>
      <c r="C92" s="26"/>
      <c r="D92" s="26"/>
      <c r="E92" s="26"/>
      <c r="F92" s="26"/>
      <c r="G92" s="26"/>
      <c r="H92" s="26"/>
      <c r="I92" s="26"/>
      <c r="J92" s="26"/>
      <c r="K92" s="27"/>
    </row>
    <row r="93" spans="1:11" x14ac:dyDescent="0.25">
      <c r="A93" s="32"/>
      <c r="B93" s="32"/>
      <c r="C93" s="26"/>
      <c r="D93" s="26"/>
      <c r="E93" s="26"/>
      <c r="F93" s="26"/>
      <c r="G93" s="26"/>
      <c r="H93" s="26"/>
      <c r="I93" s="26"/>
      <c r="J93" s="26"/>
      <c r="K93" s="27"/>
    </row>
    <row r="94" spans="1:11" x14ac:dyDescent="0.25">
      <c r="A94" s="32"/>
      <c r="B94" s="32"/>
      <c r="C94" s="26"/>
      <c r="D94" s="26"/>
      <c r="E94" s="26"/>
      <c r="F94" s="26"/>
      <c r="G94" s="26"/>
      <c r="H94" s="26"/>
      <c r="I94" s="26"/>
      <c r="J94" s="26"/>
      <c r="K94" s="27"/>
    </row>
    <row r="95" spans="1:11" x14ac:dyDescent="0.25">
      <c r="A95" s="32"/>
      <c r="B95" s="32"/>
      <c r="C95" s="26"/>
      <c r="D95" s="26"/>
      <c r="E95" s="26"/>
      <c r="F95" s="26"/>
      <c r="G95" s="26"/>
      <c r="H95" s="26"/>
      <c r="I95" s="26"/>
      <c r="J95" s="26"/>
      <c r="K95" s="27"/>
    </row>
    <row r="96" spans="1:11" x14ac:dyDescent="0.25">
      <c r="A96" s="32"/>
      <c r="B96" s="32"/>
      <c r="C96" s="26"/>
      <c r="D96" s="26"/>
      <c r="E96" s="26"/>
      <c r="F96" s="26"/>
      <c r="G96" s="26"/>
      <c r="H96" s="26"/>
      <c r="I96" s="26"/>
      <c r="J96" s="26"/>
      <c r="K96" s="27"/>
    </row>
    <row r="97" spans="1:11" x14ac:dyDescent="0.25">
      <c r="A97" s="32"/>
      <c r="B97" s="32"/>
      <c r="C97" s="26"/>
      <c r="D97" s="26"/>
      <c r="E97" s="26"/>
      <c r="F97" s="26"/>
      <c r="G97" s="26"/>
      <c r="H97" s="26"/>
      <c r="I97" s="26"/>
      <c r="J97" s="26"/>
      <c r="K97" s="27"/>
    </row>
    <row r="98" spans="1:11" x14ac:dyDescent="0.25">
      <c r="A98" s="32"/>
      <c r="B98" s="32"/>
      <c r="C98" s="26"/>
      <c r="D98" s="26"/>
      <c r="E98" s="26"/>
      <c r="F98" s="26"/>
      <c r="G98" s="26"/>
      <c r="H98" s="26"/>
      <c r="I98" s="26"/>
      <c r="J98" s="26"/>
      <c r="K98" s="27"/>
    </row>
    <row r="99" spans="1:11" x14ac:dyDescent="0.25">
      <c r="A99" s="32"/>
      <c r="B99" s="32"/>
      <c r="C99" s="26"/>
      <c r="D99" s="26"/>
      <c r="E99" s="26"/>
      <c r="F99" s="26"/>
      <c r="G99" s="26"/>
      <c r="H99" s="26"/>
      <c r="I99" s="26"/>
      <c r="J99" s="26"/>
      <c r="K99" s="27"/>
    </row>
    <row r="100" spans="1:11" x14ac:dyDescent="0.25">
      <c r="A100" s="32"/>
      <c r="B100" s="32"/>
      <c r="C100" s="26"/>
      <c r="D100" s="26"/>
      <c r="E100" s="26"/>
      <c r="F100" s="26"/>
      <c r="G100" s="26"/>
      <c r="H100" s="26"/>
      <c r="I100" s="26"/>
      <c r="J100" s="26"/>
      <c r="K100" s="27"/>
    </row>
    <row r="101" spans="1:11" x14ac:dyDescent="0.25">
      <c r="A101" s="4"/>
      <c r="B101" s="4"/>
      <c r="C101" s="5"/>
      <c r="D101" s="5"/>
      <c r="E101" s="5"/>
      <c r="F101" s="5"/>
      <c r="G101" s="5"/>
      <c r="H101" s="5"/>
      <c r="I101" s="5"/>
      <c r="J101" s="5"/>
    </row>
    <row r="102" spans="1:1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</row>
  </sheetData>
  <autoFilter ref="A1:K1"/>
  <hyperlinks>
    <hyperlink ref="B28" location="Переход!A61" display="temp_ch_df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M1" workbookViewId="0">
      <selection activeCell="Q12" sqref="Q12"/>
    </sheetView>
  </sheetViews>
  <sheetFormatPr defaultRowHeight="15" x14ac:dyDescent="0.25"/>
  <cols>
    <col min="1" max="2" width="12.140625" bestFit="1" customWidth="1"/>
    <col min="3" max="3" width="26.28515625" bestFit="1" customWidth="1"/>
    <col min="13" max="13" width="37.140625" customWidth="1"/>
    <col min="16" max="16" width="26.85546875" customWidth="1"/>
    <col min="18" max="19" width="12" bestFit="1" customWidth="1"/>
    <col min="21" max="21" width="13.5703125" customWidth="1"/>
  </cols>
  <sheetData>
    <row r="1" spans="1:15" x14ac:dyDescent="0.25">
      <c r="A1" s="39" t="s">
        <v>110</v>
      </c>
      <c r="B1" s="39" t="s">
        <v>111</v>
      </c>
      <c r="C1" s="39" t="s">
        <v>112</v>
      </c>
      <c r="D1" s="39" t="s">
        <v>113</v>
      </c>
      <c r="E1" s="39" t="s">
        <v>114</v>
      </c>
      <c r="F1" s="39" t="s">
        <v>115</v>
      </c>
      <c r="G1" s="40" t="s">
        <v>73</v>
      </c>
      <c r="H1" s="40" t="s">
        <v>127</v>
      </c>
      <c r="I1" s="40" t="s">
        <v>128</v>
      </c>
      <c r="J1" s="40" t="s">
        <v>129</v>
      </c>
      <c r="M1" s="40" t="s">
        <v>130</v>
      </c>
    </row>
    <row r="2" spans="1:15" x14ac:dyDescent="0.25">
      <c r="A2" s="41" t="s">
        <v>116</v>
      </c>
      <c r="B2" s="41" t="s">
        <v>117</v>
      </c>
      <c r="C2" s="42" t="s">
        <v>118</v>
      </c>
      <c r="D2" s="43">
        <v>50000</v>
      </c>
      <c r="E2" s="44">
        <v>0.01</v>
      </c>
      <c r="F2" s="44">
        <v>0.01</v>
      </c>
      <c r="G2" s="44">
        <f>[1]ИТОГ!$C$3</f>
        <v>1.3830266694996951</v>
      </c>
      <c r="H2" s="45">
        <f>G2/(1+E2)*(1-F2)</f>
        <v>1.3556400027769289</v>
      </c>
      <c r="I2" s="44">
        <f>[1]ИТОГ!$C$6</f>
        <v>1.2531963125864134</v>
      </c>
      <c r="J2" s="46">
        <f>G2*(1-E2)*(1-F2)/POWER(I2,1/2)</f>
        <v>1.2108529101867831</v>
      </c>
      <c r="M2" s="55">
        <f>J2-1.15</f>
        <v>6.0852910186783182E-2</v>
      </c>
      <c r="N2">
        <f>IF(M2 &gt;0, M2,0)</f>
        <v>6.0852910186783182E-2</v>
      </c>
      <c r="O2">
        <f>N2/N$8</f>
        <v>0.33991371764907646</v>
      </c>
    </row>
    <row r="3" spans="1:15" x14ac:dyDescent="0.25">
      <c r="A3" s="41" t="s">
        <v>116</v>
      </c>
      <c r="B3" s="47" t="s">
        <v>119</v>
      </c>
      <c r="C3" s="48" t="s">
        <v>120</v>
      </c>
      <c r="D3" s="43">
        <v>50000</v>
      </c>
      <c r="E3" s="44">
        <v>0</v>
      </c>
      <c r="F3" s="44">
        <v>0.01</v>
      </c>
      <c r="G3" s="49">
        <f>[2]ИТОГ!$C$3</f>
        <v>1.2932934163074996</v>
      </c>
      <c r="H3" s="45">
        <f>G3/(1+E3)*(1-F3)</f>
        <v>1.2803604821444245</v>
      </c>
      <c r="I3" s="49">
        <f>[2]ИТОГ!$C$6</f>
        <v>1.0899671862180174</v>
      </c>
      <c r="J3" s="46">
        <f t="shared" ref="J3:J15" si="0">G3*(1-E3)*(1-F3)/POWER(I3,1/2)</f>
        <v>1.2263813842252744</v>
      </c>
      <c r="M3" s="55">
        <f t="shared" ref="M3:M6" si="1">J3-1.15</f>
        <v>7.6381384225274518E-2</v>
      </c>
      <c r="N3">
        <f t="shared" ref="N3:N6" si="2">IF(M3 &gt;0, M3,0)</f>
        <v>7.6381384225274518E-2</v>
      </c>
      <c r="O3">
        <f t="shared" ref="O3:O6" si="3">N3/N$8</f>
        <v>0.42665305885131821</v>
      </c>
    </row>
    <row r="4" spans="1:15" x14ac:dyDescent="0.25">
      <c r="A4" s="41" t="s">
        <v>116</v>
      </c>
      <c r="B4" s="41" t="s">
        <v>121</v>
      </c>
      <c r="C4" s="42" t="s">
        <v>122</v>
      </c>
      <c r="D4" s="43">
        <v>1000</v>
      </c>
      <c r="E4" s="44">
        <v>5.0000000000000001E-3</v>
      </c>
      <c r="F4" s="44">
        <v>0.03</v>
      </c>
      <c r="G4" s="44">
        <f>[3]ИТОГ!$C$3</f>
        <v>1.3829762457786052</v>
      </c>
      <c r="H4" s="45">
        <f>G4/(1+E4)*(1-F4)</f>
        <v>1.3348128939355695</v>
      </c>
      <c r="I4" s="44">
        <f>[3]ИТОГ!$C$6</f>
        <v>1.2992530230464572</v>
      </c>
      <c r="J4" s="46">
        <f t="shared" si="0"/>
        <v>1.1710155649335643</v>
      </c>
      <c r="M4" s="55">
        <f t="shared" si="1"/>
        <v>2.1015564933564379E-2</v>
      </c>
      <c r="N4">
        <f t="shared" si="2"/>
        <v>2.1015564933564379E-2</v>
      </c>
      <c r="O4">
        <f t="shared" si="3"/>
        <v>0.11738927165746212</v>
      </c>
    </row>
    <row r="5" spans="1:15" x14ac:dyDescent="0.25">
      <c r="A5" s="41" t="s">
        <v>116</v>
      </c>
      <c r="B5" s="50" t="s">
        <v>117</v>
      </c>
      <c r="C5" s="51" t="s">
        <v>123</v>
      </c>
      <c r="D5" s="43"/>
      <c r="E5" s="44">
        <v>0.01</v>
      </c>
      <c r="F5" s="44">
        <v>0.01</v>
      </c>
      <c r="G5" s="44">
        <f>[4]ИТОГ!$C$3</f>
        <v>1.3269853832358132</v>
      </c>
      <c r="H5" s="45">
        <f>G5/(1+E5)*(1-F5)</f>
        <v>1.3007084449539159</v>
      </c>
      <c r="I5" s="44">
        <f>[4]ИТОГ!$C$6</f>
        <v>1.2340318937412837</v>
      </c>
      <c r="J5" s="46">
        <f t="shared" si="0"/>
        <v>1.1707747196200526</v>
      </c>
      <c r="M5" s="55">
        <f t="shared" si="1"/>
        <v>2.0774719620052728E-2</v>
      </c>
      <c r="N5">
        <f t="shared" si="2"/>
        <v>2.0774719620052728E-2</v>
      </c>
      <c r="O5">
        <f t="shared" si="3"/>
        <v>0.11604395184214319</v>
      </c>
    </row>
    <row r="6" spans="1:15" x14ac:dyDescent="0.25">
      <c r="A6" s="41" t="s">
        <v>116</v>
      </c>
      <c r="B6" s="50" t="s">
        <v>117</v>
      </c>
      <c r="C6" s="52" t="s">
        <v>124</v>
      </c>
      <c r="D6" s="53"/>
      <c r="E6" s="44">
        <v>0.01</v>
      </c>
      <c r="F6" s="44">
        <v>0.01</v>
      </c>
      <c r="G6" s="54">
        <f>[5]ИТОГ!$C$3</f>
        <v>1.3374583611269451</v>
      </c>
      <c r="H6" s="45">
        <f>G6/(1+E6)*(1-F6)</f>
        <v>1.3109740371442333</v>
      </c>
      <c r="I6" s="54">
        <f>[5]ИТОГ!$C$6</f>
        <v>1.350160443323249</v>
      </c>
      <c r="J6" s="46">
        <f t="shared" si="0"/>
        <v>1.1281269370399449</v>
      </c>
      <c r="M6" s="55">
        <f t="shared" si="1"/>
        <v>-2.1873062960054979E-2</v>
      </c>
      <c r="N6">
        <f t="shared" si="2"/>
        <v>0</v>
      </c>
      <c r="O6">
        <f t="shared" si="3"/>
        <v>0</v>
      </c>
    </row>
    <row r="7" spans="1:15" x14ac:dyDescent="0.25">
      <c r="A7" s="41"/>
      <c r="B7" s="41"/>
      <c r="C7" s="51"/>
      <c r="D7" s="43"/>
      <c r="E7" s="44"/>
      <c r="F7" s="44"/>
      <c r="G7" s="44"/>
      <c r="H7" s="45"/>
      <c r="I7" s="44"/>
      <c r="J7" s="46"/>
    </row>
    <row r="8" spans="1:15" x14ac:dyDescent="0.25">
      <c r="A8" s="41"/>
      <c r="B8" s="41"/>
      <c r="C8" s="51"/>
      <c r="D8" s="43"/>
      <c r="E8" s="44"/>
      <c r="F8" s="44"/>
      <c r="G8" s="44"/>
      <c r="H8" s="45"/>
      <c r="I8" s="44"/>
      <c r="J8" s="46"/>
      <c r="N8">
        <f>SUM(N2:N7)</f>
        <v>0.17902457896567481</v>
      </c>
      <c r="O8">
        <f>SUM(O2:O7)</f>
        <v>1</v>
      </c>
    </row>
    <row r="9" spans="1:15" x14ac:dyDescent="0.25">
      <c r="A9" s="41"/>
      <c r="B9" s="41"/>
      <c r="C9" s="51"/>
      <c r="D9" s="43"/>
      <c r="E9" s="44"/>
      <c r="F9" s="44"/>
      <c r="G9" s="44"/>
      <c r="H9" s="45"/>
      <c r="I9" s="44"/>
      <c r="J9" s="46"/>
    </row>
    <row r="10" spans="1:15" x14ac:dyDescent="0.25">
      <c r="A10" s="41"/>
      <c r="B10" s="41"/>
      <c r="C10" s="51"/>
      <c r="D10" s="43"/>
      <c r="E10" s="44"/>
      <c r="F10" s="44"/>
      <c r="G10" s="44"/>
      <c r="H10" s="45"/>
      <c r="I10" s="44"/>
      <c r="J10" s="46"/>
    </row>
    <row r="11" spans="1:15" x14ac:dyDescent="0.25">
      <c r="A11" s="41"/>
      <c r="B11" s="41"/>
      <c r="C11" s="51"/>
      <c r="D11" s="43"/>
      <c r="E11" s="44"/>
      <c r="F11" s="44"/>
      <c r="G11" s="44"/>
      <c r="H11" s="45"/>
      <c r="I11" s="44"/>
      <c r="J11" s="46"/>
    </row>
    <row r="12" spans="1:15" x14ac:dyDescent="0.25">
      <c r="A12" s="41"/>
      <c r="B12" s="41"/>
      <c r="C12" s="51"/>
      <c r="D12" s="43"/>
      <c r="E12" s="44"/>
      <c r="F12" s="44"/>
      <c r="G12" s="44"/>
      <c r="H12" s="45"/>
      <c r="I12" s="44"/>
      <c r="J12" s="46"/>
    </row>
    <row r="13" spans="1:15" x14ac:dyDescent="0.25">
      <c r="A13" s="39" t="s">
        <v>110</v>
      </c>
      <c r="B13" s="39" t="s">
        <v>111</v>
      </c>
      <c r="C13" s="39" t="s">
        <v>112</v>
      </c>
      <c r="D13" s="39" t="s">
        <v>113</v>
      </c>
      <c r="E13" s="39" t="s">
        <v>114</v>
      </c>
      <c r="F13" s="39" t="s">
        <v>115</v>
      </c>
      <c r="G13" s="40" t="s">
        <v>73</v>
      </c>
      <c r="H13" s="40" t="s">
        <v>127</v>
      </c>
      <c r="I13" s="40" t="s">
        <v>128</v>
      </c>
      <c r="J13" s="40" t="s">
        <v>129</v>
      </c>
      <c r="M13" s="40" t="s">
        <v>130</v>
      </c>
    </row>
    <row r="14" spans="1:15" x14ac:dyDescent="0.25">
      <c r="A14" s="41" t="s">
        <v>116</v>
      </c>
      <c r="B14" s="41" t="s">
        <v>117</v>
      </c>
      <c r="C14" s="42" t="s">
        <v>118</v>
      </c>
      <c r="D14" s="43">
        <v>50000</v>
      </c>
      <c r="E14" s="44">
        <v>0.01</v>
      </c>
      <c r="F14" s="44">
        <v>0.01</v>
      </c>
      <c r="G14" s="44">
        <f>[1]ИТОГ!$C$3</f>
        <v>1.3830266694996951</v>
      </c>
      <c r="H14" s="45">
        <f>G14/(1+E14)*(1-F14)</f>
        <v>1.3556400027769289</v>
      </c>
      <c r="I14" s="44">
        <f>[1]ИТОГ!$C$6</f>
        <v>1.2531963125864134</v>
      </c>
      <c r="J14" s="46">
        <f>G14*(1-E14)*(1-F14)/POWER(I14,1/2)</f>
        <v>1.2108529101867831</v>
      </c>
      <c r="M14" s="55">
        <f>J14-1.15</f>
        <v>6.0852910186783182E-2</v>
      </c>
      <c r="N14">
        <f>IF(M14 &gt;0, M14,0)</f>
        <v>6.0852910186783182E-2</v>
      </c>
      <c r="O14">
        <f>N14/N$8</f>
        <v>0.33991371764907646</v>
      </c>
    </row>
    <row r="15" spans="1:15" x14ac:dyDescent="0.25">
      <c r="A15" s="41" t="s">
        <v>116</v>
      </c>
      <c r="B15" s="47" t="s">
        <v>119</v>
      </c>
      <c r="C15" s="48" t="s">
        <v>120</v>
      </c>
      <c r="D15" s="43">
        <v>50000</v>
      </c>
      <c r="E15" s="44">
        <v>0</v>
      </c>
      <c r="F15" s="44">
        <v>0.01</v>
      </c>
      <c r="G15" s="49">
        <f>[2]ИТОГ!$C$3</f>
        <v>1.2932934163074996</v>
      </c>
      <c r="H15" s="45">
        <f>G15/(1+E15)*(1-F15)</f>
        <v>1.2803604821444245</v>
      </c>
      <c r="I15" s="49">
        <f>[2]ИТОГ!$C$6</f>
        <v>1.0899671862180174</v>
      </c>
      <c r="J15" s="46">
        <f t="shared" ref="J15:J18" si="4">G15*(1-E15)*(1-F15)/POWER(I15,1/2)</f>
        <v>1.2263813842252744</v>
      </c>
      <c r="M15" s="55">
        <f t="shared" ref="M15:M18" si="5">J15-1.15</f>
        <v>7.6381384225274518E-2</v>
      </c>
      <c r="N15">
        <f t="shared" ref="N15:N18" si="6">IF(M15 &gt;0, M15,0)</f>
        <v>7.6381384225274518E-2</v>
      </c>
      <c r="O15">
        <f t="shared" ref="O15:O18" si="7">N15/N$8</f>
        <v>0.42665305885131821</v>
      </c>
    </row>
    <row r="16" spans="1:15" x14ac:dyDescent="0.25">
      <c r="A16" s="41" t="s">
        <v>116</v>
      </c>
      <c r="B16" s="41" t="s">
        <v>121</v>
      </c>
      <c r="C16" s="42" t="s">
        <v>122</v>
      </c>
      <c r="D16" s="43">
        <v>1000</v>
      </c>
      <c r="E16" s="44">
        <v>5.0000000000000001E-3</v>
      </c>
      <c r="F16" s="44">
        <v>0.03</v>
      </c>
      <c r="G16" s="44">
        <f>[3]ИТОГ!$C$3</f>
        <v>1.3829762457786052</v>
      </c>
      <c r="H16" s="45">
        <f>G16/(1+E16)*(1-F16)</f>
        <v>1.3348128939355695</v>
      </c>
      <c r="I16" s="44">
        <f>[3]ИТОГ!$C$6</f>
        <v>1.2992530230464572</v>
      </c>
      <c r="J16" s="46">
        <f t="shared" si="4"/>
        <v>1.1710155649335643</v>
      </c>
      <c r="M16" s="55">
        <f t="shared" si="5"/>
        <v>2.1015564933564379E-2</v>
      </c>
      <c r="N16">
        <f t="shared" si="6"/>
        <v>2.1015564933564379E-2</v>
      </c>
      <c r="O16">
        <f t="shared" si="7"/>
        <v>0.11738927165746212</v>
      </c>
    </row>
    <row r="17" spans="1:21" x14ac:dyDescent="0.25">
      <c r="A17" s="41" t="s">
        <v>116</v>
      </c>
      <c r="B17" s="50" t="s">
        <v>117</v>
      </c>
      <c r="C17" s="51" t="s">
        <v>123</v>
      </c>
      <c r="D17" s="43"/>
      <c r="E17" s="44">
        <v>0.01</v>
      </c>
      <c r="F17" s="44">
        <v>0.01</v>
      </c>
      <c r="G17" s="44">
        <f>[4]ИТОГ!$C$3</f>
        <v>1.3269853832358132</v>
      </c>
      <c r="H17" s="45">
        <f>G17/(1+E17)*(1-F17)</f>
        <v>1.3007084449539159</v>
      </c>
      <c r="I17" s="44">
        <f>[4]ИТОГ!$C$6</f>
        <v>1.2340318937412837</v>
      </c>
      <c r="J17" s="46">
        <f t="shared" si="4"/>
        <v>1.1707747196200526</v>
      </c>
      <c r="M17" s="55">
        <f t="shared" si="5"/>
        <v>2.0774719620052728E-2</v>
      </c>
      <c r="N17">
        <f t="shared" si="6"/>
        <v>2.0774719620052728E-2</v>
      </c>
      <c r="O17">
        <f t="shared" si="7"/>
        <v>0.11604395184214319</v>
      </c>
    </row>
    <row r="18" spans="1:21" x14ac:dyDescent="0.25">
      <c r="A18" s="41" t="s">
        <v>116</v>
      </c>
      <c r="B18" s="50" t="s">
        <v>117</v>
      </c>
      <c r="C18" s="52" t="s">
        <v>124</v>
      </c>
      <c r="D18" s="53"/>
      <c r="E18" s="44">
        <v>0.01</v>
      </c>
      <c r="F18" s="44">
        <v>0.01</v>
      </c>
      <c r="G18" s="54">
        <f>[5]ИТОГ!$C$3</f>
        <v>1.3374583611269451</v>
      </c>
      <c r="H18" s="45">
        <f>G18/(1+E18)*(1-F18)</f>
        <v>1.3109740371442333</v>
      </c>
      <c r="I18" s="54">
        <f>[5]ИТОГ!$C$6</f>
        <v>1.350160443323249</v>
      </c>
      <c r="J18" s="46">
        <f t="shared" si="4"/>
        <v>1.1281269370399449</v>
      </c>
      <c r="M18" s="55">
        <f t="shared" si="5"/>
        <v>-2.1873062960054979E-2</v>
      </c>
      <c r="N18">
        <f t="shared" si="6"/>
        <v>0</v>
      </c>
      <c r="O18">
        <f t="shared" si="7"/>
        <v>0</v>
      </c>
    </row>
    <row r="19" spans="1:21" x14ac:dyDescent="0.25">
      <c r="A19" s="41"/>
      <c r="B19" s="41"/>
      <c r="C19" s="51"/>
      <c r="D19" s="43"/>
      <c r="E19" s="44"/>
      <c r="F19" s="44"/>
      <c r="G19" s="44"/>
      <c r="H19" s="45"/>
      <c r="I19" s="44"/>
      <c r="J19" s="46"/>
    </row>
    <row r="20" spans="1:21" x14ac:dyDescent="0.25">
      <c r="A20" s="41"/>
      <c r="B20" s="41"/>
      <c r="C20" s="51"/>
      <c r="D20" s="43"/>
      <c r="E20" s="44"/>
      <c r="F20" s="44"/>
      <c r="G20" s="44"/>
      <c r="H20" s="45"/>
      <c r="I20" s="44"/>
      <c r="J20" s="46"/>
      <c r="N20">
        <f>SUM(N14:N19)</f>
        <v>0.17902457896567481</v>
      </c>
      <c r="O20">
        <f>SUM(O14:O19)</f>
        <v>1</v>
      </c>
    </row>
    <row r="22" spans="1:21" x14ac:dyDescent="0.25">
      <c r="R22" s="56">
        <v>42644</v>
      </c>
    </row>
    <row r="24" spans="1:21" x14ac:dyDescent="0.25">
      <c r="A24" s="39" t="s">
        <v>7</v>
      </c>
      <c r="B24" s="39" t="s">
        <v>111</v>
      </c>
      <c r="C24" s="39" t="s">
        <v>112</v>
      </c>
      <c r="D24" s="39" t="s">
        <v>54</v>
      </c>
      <c r="E24" s="39" t="s">
        <v>55</v>
      </c>
      <c r="F24" s="39" t="s">
        <v>131</v>
      </c>
      <c r="G24" s="39" t="s">
        <v>9</v>
      </c>
      <c r="H24" s="39" t="s">
        <v>129</v>
      </c>
      <c r="I24" s="39" t="s">
        <v>108</v>
      </c>
      <c r="J24" s="39" t="s">
        <v>109</v>
      </c>
      <c r="K24" s="39" t="s">
        <v>136</v>
      </c>
      <c r="M24" s="39" t="s">
        <v>137</v>
      </c>
      <c r="T24" s="39" t="s">
        <v>139</v>
      </c>
      <c r="U24" s="39" t="s">
        <v>138</v>
      </c>
    </row>
    <row r="25" spans="1:21" x14ac:dyDescent="0.25">
      <c r="A25" s="41">
        <v>17</v>
      </c>
      <c r="B25" s="41" t="s">
        <v>132</v>
      </c>
      <c r="C25" s="42" t="s">
        <v>133</v>
      </c>
      <c r="D25" s="44">
        <v>0.95449899999999999</v>
      </c>
      <c r="E25" s="44">
        <v>0</v>
      </c>
      <c r="F25" s="44">
        <v>0.95449899999999999</v>
      </c>
      <c r="G25" s="44">
        <v>0</v>
      </c>
      <c r="H25" s="44">
        <v>1.1468240000000001</v>
      </c>
      <c r="I25" s="44">
        <v>0</v>
      </c>
      <c r="J25" s="44">
        <v>0.03</v>
      </c>
      <c r="K25" s="18">
        <v>32023.33</v>
      </c>
      <c r="M25" s="57">
        <v>32.093420221261198</v>
      </c>
      <c r="P25" s="58">
        <f>M25*K25*(1-J25)</f>
        <v>996906.04097689677</v>
      </c>
      <c r="R25">
        <f>P25/P$28</f>
        <v>0.95360413038855951</v>
      </c>
      <c r="S25">
        <v>0.95360471701000005</v>
      </c>
      <c r="U25">
        <f>F25*P$30*(1-J25)</f>
        <v>967906.29907834006</v>
      </c>
    </row>
    <row r="26" spans="1:21" x14ac:dyDescent="0.25">
      <c r="A26" s="41">
        <v>35</v>
      </c>
      <c r="B26" s="41" t="s">
        <v>134</v>
      </c>
      <c r="C26" s="51" t="s">
        <v>135</v>
      </c>
      <c r="D26" s="44">
        <v>4.5501E-2</v>
      </c>
      <c r="E26" s="44">
        <v>0</v>
      </c>
      <c r="F26" s="44">
        <v>4.5501E-2</v>
      </c>
      <c r="G26" s="44">
        <v>0</v>
      </c>
      <c r="H26" s="44">
        <v>1.1584110000000001</v>
      </c>
      <c r="I26" s="44">
        <v>5.0000000000000001E-3</v>
      </c>
      <c r="J26" s="44">
        <v>0.01</v>
      </c>
      <c r="K26" s="18">
        <v>2440.23</v>
      </c>
      <c r="M26" s="57">
        <v>20.077029951018101</v>
      </c>
      <c r="P26" s="58">
        <f>M26*K26*(1-J26)</f>
        <v>48502.645089399171</v>
      </c>
      <c r="R26">
        <f t="shared" ref="R26:R27" si="8">P26/P$28</f>
        <v>4.6395869611440474E-2</v>
      </c>
      <c r="U26">
        <f>F26*P$30*(1-J26)</f>
        <v>47091.46921845524</v>
      </c>
    </row>
    <row r="27" spans="1:21" x14ac:dyDescent="0.25">
      <c r="A27" s="41">
        <v>22</v>
      </c>
      <c r="B27" s="41" t="s">
        <v>119</v>
      </c>
      <c r="C27" s="48" t="s">
        <v>120</v>
      </c>
      <c r="D27" s="44">
        <v>0</v>
      </c>
      <c r="E27" s="44">
        <v>1</v>
      </c>
      <c r="F27" s="44">
        <v>0</v>
      </c>
      <c r="G27" s="44">
        <v>1</v>
      </c>
      <c r="H27" s="44">
        <v>1.2035910000000001</v>
      </c>
      <c r="I27" s="44">
        <v>0</v>
      </c>
      <c r="J27" s="44">
        <v>0.01</v>
      </c>
      <c r="K27" s="18">
        <v>2039.4</v>
      </c>
      <c r="P27" s="58">
        <f>M27*K27*(1-J27)</f>
        <v>0</v>
      </c>
      <c r="R27">
        <f t="shared" si="8"/>
        <v>0</v>
      </c>
    </row>
    <row r="28" spans="1:21" x14ac:dyDescent="0.25">
      <c r="P28" s="59">
        <f>SUM(P25:P27)</f>
        <v>1045408.686066296</v>
      </c>
    </row>
    <row r="29" spans="1:21" x14ac:dyDescent="0.25">
      <c r="A29" s="39" t="s">
        <v>66</v>
      </c>
      <c r="B29" s="39" t="s">
        <v>67</v>
      </c>
      <c r="D29" s="39" t="s">
        <v>68</v>
      </c>
      <c r="P29" s="58"/>
    </row>
    <row r="30" spans="1:21" x14ac:dyDescent="0.25">
      <c r="A30" s="41">
        <v>17</v>
      </c>
      <c r="B30">
        <v>22</v>
      </c>
      <c r="D30" s="44">
        <v>2.1297949676199999E-2</v>
      </c>
      <c r="O30" s="39" t="s">
        <v>3</v>
      </c>
      <c r="P30" s="60">
        <v>1045408.68606629</v>
      </c>
      <c r="R30">
        <f>P30*R25</f>
        <v>996906.04097689106</v>
      </c>
      <c r="S30">
        <f>P28*S25</f>
        <v>996906.65423604613</v>
      </c>
    </row>
    <row r="31" spans="1:21" x14ac:dyDescent="0.25">
      <c r="A31" s="41">
        <v>35</v>
      </c>
      <c r="B31">
        <v>22</v>
      </c>
      <c r="D31" s="44">
        <v>2.7628525935500001E-2</v>
      </c>
    </row>
    <row r="34" spans="9:9" x14ac:dyDescent="0.25">
      <c r="I34">
        <f>F25*P30</f>
        <v>997841.54544158769</v>
      </c>
    </row>
  </sheetData>
  <conditionalFormatting sqref="I2:I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H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H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H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F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H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4" r:id="rId1"/>
    <hyperlink ref="C5" r:id="rId2"/>
    <hyperlink ref="C2" r:id="rId3"/>
    <hyperlink ref="C6" r:id="rId4"/>
    <hyperlink ref="C3" r:id="rId5"/>
    <hyperlink ref="C16" r:id="rId6"/>
    <hyperlink ref="C17" r:id="rId7"/>
    <hyperlink ref="C14" r:id="rId8"/>
    <hyperlink ref="C18" r:id="rId9"/>
    <hyperlink ref="C15" r:id="rId10"/>
    <hyperlink ref="C25" r:id="rId11"/>
    <hyperlink ref="C26" r:id="rId12"/>
    <hyperlink ref="C27" r:id="rId13"/>
  </hyperlinks>
  <pageMargins left="0.7" right="0.7" top="0.75" bottom="0.75" header="0.3" footer="0.3"/>
  <pageSetup paperSize="9" orientation="portrait" horizontalDpi="0" verticalDpi="0" r:id="rId1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[6]Справочники!#REF!</xm:f>
          </x14:formula1>
          <xm:sqref>B2:B12 B14:B20</xm:sqref>
        </x14:dataValidation>
        <x14:dataValidation type="list" allowBlank="1" showInputMessage="1" showErrorMessage="1">
          <x14:formula1>
            <xm:f>[6]Справочники!#REF!</xm:f>
          </x14:formula1>
          <xm:sqref>B25:B27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selection activeCell="B20" sqref="B20"/>
    </sheetView>
  </sheetViews>
  <sheetFormatPr defaultRowHeight="15" x14ac:dyDescent="0.25"/>
  <cols>
    <col min="1" max="12" width="10.7109375" customWidth="1"/>
    <col min="21" max="21" width="9.140625" style="6"/>
  </cols>
  <sheetData>
    <row r="1" spans="1:7" x14ac:dyDescent="0.25">
      <c r="A1" s="38" t="s">
        <v>86</v>
      </c>
      <c r="B1" s="38"/>
      <c r="C1" s="38"/>
      <c r="D1" s="38"/>
      <c r="E1" s="38"/>
      <c r="F1" s="38"/>
      <c r="G1" s="38"/>
    </row>
    <row r="2" spans="1:7" x14ac:dyDescent="0.25">
      <c r="B2" s="17" t="s">
        <v>77</v>
      </c>
      <c r="C2" s="8" t="s">
        <v>78</v>
      </c>
      <c r="D2" s="9" t="s">
        <v>79</v>
      </c>
      <c r="E2" s="10" t="s">
        <v>80</v>
      </c>
      <c r="F2" s="11" t="s">
        <v>81</v>
      </c>
      <c r="G2" s="1" t="s">
        <v>87</v>
      </c>
    </row>
    <row r="3" spans="1:7" x14ac:dyDescent="0.25">
      <c r="A3" t="s">
        <v>88</v>
      </c>
      <c r="B3" s="6">
        <v>1.1000000000000001</v>
      </c>
      <c r="C3" s="6">
        <v>1.1499999999999999</v>
      </c>
      <c r="D3" s="6">
        <v>1.25</v>
      </c>
      <c r="E3" s="6">
        <v>1.05</v>
      </c>
      <c r="F3" s="6">
        <v>1.4</v>
      </c>
    </row>
    <row r="4" spans="1:7" x14ac:dyDescent="0.25">
      <c r="A4" t="s">
        <v>89</v>
      </c>
      <c r="B4">
        <f>POWER(B3-1,0.5)</f>
        <v>0.31622776601683805</v>
      </c>
      <c r="C4">
        <f>POWER(C3-1,0.5)</f>
        <v>0.38729833462074159</v>
      </c>
      <c r="D4">
        <f>POWER(D3-1,0.5)</f>
        <v>0.5</v>
      </c>
      <c r="E4">
        <f>POWER(E3-1,0.5)</f>
        <v>0.22360679774997907</v>
      </c>
      <c r="F4">
        <f>POWER(F3-1,0.5)</f>
        <v>0.63245553203367577</v>
      </c>
      <c r="G4">
        <f>SUM(B4:F4)</f>
        <v>2.0595884304212344</v>
      </c>
    </row>
    <row r="5" spans="1:7" x14ac:dyDescent="0.25">
      <c r="A5" t="s">
        <v>90</v>
      </c>
      <c r="B5" s="18">
        <f>B4/$G4</f>
        <v>0.15353930005916863</v>
      </c>
      <c r="C5" s="18">
        <f>C4/$G4</f>
        <v>0.18804647030452096</v>
      </c>
      <c r="D5" s="18">
        <f>D4/$G4</f>
        <v>0.24276694926749914</v>
      </c>
      <c r="E5" s="18">
        <f>E4/$G4</f>
        <v>0.10856868025047423</v>
      </c>
      <c r="F5" s="18">
        <f>F4/$G4</f>
        <v>0.3070786001183371</v>
      </c>
      <c r="G5" s="18">
        <f>SUM(B5:F5)</f>
        <v>1</v>
      </c>
    </row>
    <row r="6" spans="1:7" x14ac:dyDescent="0.25">
      <c r="A6" t="s">
        <v>91</v>
      </c>
      <c r="B6">
        <f>B5*B3</f>
        <v>0.1688932300650855</v>
      </c>
      <c r="C6">
        <f>C5*C3</f>
        <v>0.2162534408501991</v>
      </c>
      <c r="D6">
        <f>D5*D3</f>
        <v>0.30345868658437392</v>
      </c>
      <c r="E6">
        <f>E5*E3</f>
        <v>0.11399711426299794</v>
      </c>
      <c r="F6">
        <f>F5*F3</f>
        <v>0.42991004016567191</v>
      </c>
      <c r="G6" s="19">
        <f>SUM(B6:F6)</f>
        <v>1.2325125119283284</v>
      </c>
    </row>
    <row r="8" spans="1:7" x14ac:dyDescent="0.25">
      <c r="A8" s="38" t="s">
        <v>92</v>
      </c>
      <c r="B8" s="38"/>
      <c r="C8" s="38"/>
      <c r="D8" s="38"/>
      <c r="E8" s="38"/>
      <c r="F8" s="38"/>
      <c r="G8" s="38"/>
    </row>
    <row r="9" spans="1:7" x14ac:dyDescent="0.25">
      <c r="B9" s="17" t="s">
        <v>77</v>
      </c>
      <c r="C9" s="8" t="s">
        <v>78</v>
      </c>
      <c r="D9" s="9" t="s">
        <v>79</v>
      </c>
      <c r="E9" s="10" t="s">
        <v>80</v>
      </c>
      <c r="F9" s="11" t="s">
        <v>81</v>
      </c>
      <c r="G9" s="1" t="s">
        <v>87</v>
      </c>
    </row>
    <row r="10" spans="1:7" x14ac:dyDescent="0.25">
      <c r="A10" t="s">
        <v>84</v>
      </c>
      <c r="B10" s="6">
        <v>1.1499999999999999</v>
      </c>
      <c r="C10" s="6">
        <v>1.05</v>
      </c>
      <c r="D10" s="6">
        <v>1.35</v>
      </c>
      <c r="E10" s="6">
        <v>1.2</v>
      </c>
      <c r="F10" s="6">
        <v>1.2</v>
      </c>
    </row>
    <row r="11" spans="1:7" x14ac:dyDescent="0.25">
      <c r="A11" t="s">
        <v>89</v>
      </c>
      <c r="B11">
        <f>POWER(B10-1,0.5)</f>
        <v>0.38729833462074159</v>
      </c>
      <c r="C11">
        <f>POWER(C10-1,0.5)</f>
        <v>0.22360679774997907</v>
      </c>
      <c r="D11">
        <f>POWER(D10-1,0.5)</f>
        <v>0.5916079783099617</v>
      </c>
      <c r="E11">
        <f>POWER(E10-1,0.5)</f>
        <v>0.44721359549995787</v>
      </c>
      <c r="F11">
        <f>POWER(F10-1,0.5)</f>
        <v>0.44721359549995787</v>
      </c>
      <c r="G11">
        <f>SUM(B11:F11)</f>
        <v>2.0969403016805979</v>
      </c>
    </row>
    <row r="12" spans="1:7" x14ac:dyDescent="0.25">
      <c r="A12" t="s">
        <v>90</v>
      </c>
      <c r="B12" s="18">
        <f>B11/$E11</f>
        <v>0.8660254037844386</v>
      </c>
      <c r="C12" s="18">
        <f>C11/$E11</f>
        <v>0.50000000000000033</v>
      </c>
      <c r="D12" s="18">
        <f>D11/$E11</f>
        <v>1.3228756555322958</v>
      </c>
      <c r="E12" s="18">
        <f>E11/$E11</f>
        <v>1</v>
      </c>
      <c r="F12" s="18">
        <f>F11/$E11</f>
        <v>1</v>
      </c>
      <c r="G12">
        <f>SUM(B12:F12)</f>
        <v>4.6889010593167342</v>
      </c>
    </row>
    <row r="13" spans="1:7" x14ac:dyDescent="0.25">
      <c r="A13" t="s">
        <v>91</v>
      </c>
      <c r="B13">
        <f>B12*B10</f>
        <v>0.99592921435210435</v>
      </c>
      <c r="C13">
        <f>C12*C10</f>
        <v>0.52500000000000036</v>
      </c>
      <c r="D13">
        <f>D12*D10</f>
        <v>1.7858821349685994</v>
      </c>
      <c r="E13">
        <f>E12*E10</f>
        <v>1.2</v>
      </c>
      <c r="F13">
        <f>F12*F10</f>
        <v>1.2</v>
      </c>
      <c r="G13">
        <f>SUM(B13:F13)</f>
        <v>5.706811349320704</v>
      </c>
    </row>
    <row r="15" spans="1:7" x14ac:dyDescent="0.25">
      <c r="A15" s="38" t="s">
        <v>93</v>
      </c>
      <c r="B15" s="38"/>
      <c r="C15" s="38"/>
      <c r="D15" s="38"/>
      <c r="E15" s="38"/>
      <c r="F15" s="38"/>
      <c r="G15" s="38"/>
    </row>
    <row r="16" spans="1:7" x14ac:dyDescent="0.25">
      <c r="B16" s="17" t="s">
        <v>77</v>
      </c>
      <c r="C16" s="8" t="s">
        <v>78</v>
      </c>
      <c r="D16" s="9" t="s">
        <v>79</v>
      </c>
      <c r="E16" s="10" t="s">
        <v>80</v>
      </c>
      <c r="F16" s="11" t="s">
        <v>81</v>
      </c>
    </row>
    <row r="17" spans="1:9" x14ac:dyDescent="0.25">
      <c r="A17" t="s">
        <v>76</v>
      </c>
      <c r="B17" s="6">
        <v>0.01</v>
      </c>
      <c r="C17" s="6">
        <v>0</v>
      </c>
      <c r="D17" s="6">
        <v>0.01</v>
      </c>
      <c r="E17" s="6">
        <v>0.02</v>
      </c>
      <c r="F17" s="6">
        <v>0.03</v>
      </c>
    </row>
    <row r="18" spans="1:9" x14ac:dyDescent="0.25">
      <c r="A18" t="s">
        <v>82</v>
      </c>
      <c r="B18" s="6">
        <v>0.01</v>
      </c>
      <c r="C18" s="6">
        <v>0.01</v>
      </c>
      <c r="D18" s="6">
        <v>0.02</v>
      </c>
      <c r="E18" s="6">
        <v>0.01</v>
      </c>
      <c r="F18" s="6">
        <v>0</v>
      </c>
    </row>
    <row r="20" spans="1:9" x14ac:dyDescent="0.25">
      <c r="A20" t="s">
        <v>94</v>
      </c>
      <c r="B20" s="18">
        <f>IF(B5 &gt; B12, B5-B12,0)</f>
        <v>0</v>
      </c>
      <c r="C20" s="18">
        <f>IF(C5 &gt; C12, C5-C12,0)</f>
        <v>0</v>
      </c>
      <c r="D20" s="18">
        <f>IF(D5 &gt; D12, D5-D12,0)</f>
        <v>0</v>
      </c>
      <c r="E20" s="18">
        <f>IF(E5 &gt; E12, E5-E12,0)</f>
        <v>0</v>
      </c>
      <c r="F20" s="18">
        <f>IF(F5 &gt; F12, F5-F12,0)</f>
        <v>0</v>
      </c>
      <c r="G20" s="18">
        <f>SUM(B20:F20)</f>
        <v>0</v>
      </c>
    </row>
    <row r="21" spans="1:9" x14ac:dyDescent="0.25">
      <c r="A21" t="s">
        <v>95</v>
      </c>
      <c r="B21" s="18">
        <f>IF(B5 &lt; B12, B12-B5,0)</f>
        <v>0.71248610372526999</v>
      </c>
      <c r="C21" s="18">
        <f>IF(C5 &lt; C12, C12-C5,0)</f>
        <v>0.3119535296954794</v>
      </c>
      <c r="D21" s="18">
        <f>IF(D5 &lt; D12, D12-D5,0)</f>
        <v>1.0801087062647967</v>
      </c>
      <c r="E21" s="18">
        <f>IF(E5 &lt; E12, E12-E5,0)</f>
        <v>0.89143131974952583</v>
      </c>
      <c r="F21" s="18">
        <f>IF(F5 &lt; F12, F12-F5,0)</f>
        <v>0.6929213998816629</v>
      </c>
      <c r="G21" s="18">
        <f>SUM(B21:F21)</f>
        <v>3.6889010593167346</v>
      </c>
    </row>
    <row r="28" spans="1:9" x14ac:dyDescent="0.25">
      <c r="B28" s="38" t="s">
        <v>126</v>
      </c>
      <c r="C28" s="38"/>
      <c r="D28" s="38"/>
      <c r="E28" s="38"/>
      <c r="F28" s="38"/>
      <c r="G28" s="38"/>
      <c r="H28" s="38"/>
      <c r="I28" s="38"/>
    </row>
    <row r="29" spans="1:9" x14ac:dyDescent="0.25">
      <c r="B29" s="37" t="s">
        <v>101</v>
      </c>
      <c r="C29" s="37"/>
      <c r="D29" s="37"/>
      <c r="E29" s="37"/>
      <c r="F29" s="37"/>
      <c r="G29" s="37"/>
      <c r="H29" s="37"/>
      <c r="I29" s="37"/>
    </row>
    <row r="31" spans="1:9" x14ac:dyDescent="0.25">
      <c r="D31">
        <v>1.1499999999999999</v>
      </c>
      <c r="E31">
        <v>1.05</v>
      </c>
      <c r="F31">
        <v>1.35</v>
      </c>
      <c r="G31">
        <v>1.2</v>
      </c>
      <c r="H31">
        <v>1.2</v>
      </c>
      <c r="I31" s="1" t="s">
        <v>75</v>
      </c>
    </row>
    <row r="32" spans="1:9" x14ac:dyDescent="0.25">
      <c r="C32" s="3" t="s">
        <v>76</v>
      </c>
      <c r="D32" s="7" t="s">
        <v>77</v>
      </c>
      <c r="E32" s="8" t="s">
        <v>78</v>
      </c>
      <c r="F32" s="9" t="s">
        <v>79</v>
      </c>
      <c r="G32" s="10" t="s">
        <v>80</v>
      </c>
      <c r="H32" s="11" t="s">
        <v>81</v>
      </c>
    </row>
    <row r="33" spans="1:21" x14ac:dyDescent="0.25">
      <c r="B33" s="3" t="s">
        <v>82</v>
      </c>
      <c r="D33" s="12">
        <v>0.01</v>
      </c>
      <c r="E33">
        <v>0</v>
      </c>
      <c r="F33">
        <v>0.01</v>
      </c>
      <c r="G33">
        <v>0.02</v>
      </c>
      <c r="H33">
        <v>0.03</v>
      </c>
      <c r="I33" s="1" t="s">
        <v>83</v>
      </c>
    </row>
    <row r="34" spans="1:21" x14ac:dyDescent="0.25">
      <c r="A34">
        <v>1.1499999999999999</v>
      </c>
      <c r="B34" s="13" t="s">
        <v>77</v>
      </c>
      <c r="C34" s="14">
        <v>0.01</v>
      </c>
      <c r="D34" s="15">
        <f t="shared" ref="D34:H38" si="0">((1-$C34)/(1+D$33)*D$31)-$A34</f>
        <v>-2.2772277227722793E-2</v>
      </c>
      <c r="E34" s="15">
        <f t="shared" si="0"/>
        <v>-0.11049999999999982</v>
      </c>
      <c r="F34" s="15">
        <f t="shared" si="0"/>
        <v>0.17326732673267342</v>
      </c>
      <c r="G34" s="15">
        <f t="shared" si="0"/>
        <v>1.4705882352941124E-2</v>
      </c>
      <c r="H34" s="15">
        <f t="shared" si="0"/>
        <v>3.3980582524273384E-3</v>
      </c>
      <c r="I34" s="16"/>
    </row>
    <row r="35" spans="1:21" x14ac:dyDescent="0.25">
      <c r="A35">
        <v>1.05</v>
      </c>
      <c r="B35" s="8" t="s">
        <v>78</v>
      </c>
      <c r="C35" s="6">
        <v>0.01</v>
      </c>
      <c r="D35" s="15">
        <f t="shared" si="0"/>
        <v>7.7227722772277074E-2</v>
      </c>
      <c r="E35" s="15">
        <f t="shared" si="0"/>
        <v>-1.0499999999999954E-2</v>
      </c>
      <c r="F35" s="15">
        <f t="shared" si="0"/>
        <v>0.27326732673267329</v>
      </c>
      <c r="G35" s="15">
        <f t="shared" si="0"/>
        <v>0.11470588235294099</v>
      </c>
      <c r="H35" s="15">
        <f t="shared" si="0"/>
        <v>0.10339805825242721</v>
      </c>
      <c r="I35" s="16"/>
    </row>
    <row r="36" spans="1:21" x14ac:dyDescent="0.25">
      <c r="A36">
        <v>1.35</v>
      </c>
      <c r="B36" s="9" t="s">
        <v>79</v>
      </c>
      <c r="C36" s="6">
        <v>0.02</v>
      </c>
      <c r="D36" s="15">
        <f t="shared" si="0"/>
        <v>-0.23415841584158437</v>
      </c>
      <c r="E36" s="15">
        <f t="shared" si="0"/>
        <v>-0.32100000000000017</v>
      </c>
      <c r="F36" s="15">
        <f t="shared" si="0"/>
        <v>-4.0099009900990135E-2</v>
      </c>
      <c r="G36" s="15">
        <f t="shared" si="0"/>
        <v>-0.19705882352941195</v>
      </c>
      <c r="H36" s="15">
        <f t="shared" si="0"/>
        <v>-0.20825242718446635</v>
      </c>
      <c r="I36" s="16"/>
    </row>
    <row r="37" spans="1:21" x14ac:dyDescent="0.25">
      <c r="A37">
        <v>1.2</v>
      </c>
      <c r="B37" s="10" t="s">
        <v>80</v>
      </c>
      <c r="C37" s="6">
        <v>0.01</v>
      </c>
      <c r="D37" s="15">
        <f t="shared" si="0"/>
        <v>-7.2772277227722837E-2</v>
      </c>
      <c r="E37" s="15">
        <f t="shared" si="0"/>
        <v>-0.16049999999999986</v>
      </c>
      <c r="F37" s="15">
        <f t="shared" si="0"/>
        <v>0.12326732673267338</v>
      </c>
      <c r="G37" s="15">
        <f t="shared" si="0"/>
        <v>-3.529411764705892E-2</v>
      </c>
      <c r="H37" s="15">
        <f t="shared" si="0"/>
        <v>-4.6601941747572706E-2</v>
      </c>
      <c r="I37" s="16"/>
    </row>
    <row r="38" spans="1:21" x14ac:dyDescent="0.25">
      <c r="A38">
        <v>1.2</v>
      </c>
      <c r="B38" s="11" t="s">
        <v>81</v>
      </c>
      <c r="C38" s="6">
        <v>0</v>
      </c>
      <c r="D38" s="15">
        <f t="shared" si="0"/>
        <v>-6.1386138613861441E-2</v>
      </c>
      <c r="E38" s="15">
        <f t="shared" si="0"/>
        <v>-0.14999999999999991</v>
      </c>
      <c r="F38" s="15">
        <f t="shared" si="0"/>
        <v>0.13663366336633676</v>
      </c>
      <c r="G38" s="15">
        <f t="shared" si="0"/>
        <v>-2.3529411764706021E-2</v>
      </c>
      <c r="H38" s="15">
        <f t="shared" si="0"/>
        <v>-3.4951456310679641E-2</v>
      </c>
      <c r="I38" s="16"/>
    </row>
    <row r="39" spans="1:21" x14ac:dyDescent="0.25">
      <c r="A39" s="1" t="s">
        <v>84</v>
      </c>
      <c r="C39" s="1" t="s">
        <v>85</v>
      </c>
      <c r="D39" s="16"/>
      <c r="E39" s="16"/>
      <c r="F39" s="16"/>
      <c r="G39" s="16"/>
      <c r="H39" s="16"/>
      <c r="I39" s="16"/>
    </row>
    <row r="41" spans="1:21" s="27" customFormat="1" ht="12.75" x14ac:dyDescent="0.2">
      <c r="D41" s="28"/>
      <c r="J41" s="36"/>
      <c r="U41" s="36"/>
    </row>
    <row r="42" spans="1:21" x14ac:dyDescent="0.25">
      <c r="A42" s="38" t="s">
        <v>125</v>
      </c>
      <c r="B42" s="38"/>
      <c r="C42" s="38"/>
      <c r="E42" s="38" t="s">
        <v>96</v>
      </c>
      <c r="F42" s="38"/>
      <c r="G42" s="38"/>
      <c r="I42" s="38" t="s">
        <v>96</v>
      </c>
      <c r="J42" s="38"/>
      <c r="K42" s="38"/>
      <c r="L42" s="38"/>
    </row>
    <row r="43" spans="1:21" x14ac:dyDescent="0.25">
      <c r="A43" s="1" t="s">
        <v>97</v>
      </c>
      <c r="B43" s="1" t="s">
        <v>98</v>
      </c>
      <c r="C43" s="1"/>
      <c r="E43" s="1" t="s">
        <v>97</v>
      </c>
      <c r="F43" s="1" t="s">
        <v>98</v>
      </c>
      <c r="G43" s="1"/>
      <c r="H43" s="1"/>
      <c r="I43" s="1" t="s">
        <v>97</v>
      </c>
      <c r="J43" s="1" t="s">
        <v>98</v>
      </c>
      <c r="K43" s="1" t="s">
        <v>99</v>
      </c>
      <c r="L43" s="1" t="s">
        <v>100</v>
      </c>
    </row>
    <row r="44" spans="1:21" x14ac:dyDescent="0.25">
      <c r="A44" s="37" t="s">
        <v>101</v>
      </c>
      <c r="B44" s="37"/>
      <c r="C44" s="37"/>
      <c r="E44" s="37" t="s">
        <v>101</v>
      </c>
      <c r="F44" s="37"/>
      <c r="G44" s="37"/>
      <c r="H44" s="1"/>
      <c r="I44" s="1"/>
      <c r="J44" s="1"/>
      <c r="K44" s="1"/>
      <c r="L44" s="1"/>
    </row>
    <row r="45" spans="1:21" x14ac:dyDescent="0.25">
      <c r="D45" s="27"/>
      <c r="E45" s="26" t="s">
        <v>66</v>
      </c>
      <c r="F45" s="26" t="s">
        <v>67</v>
      </c>
      <c r="G45" s="26" t="s">
        <v>68</v>
      </c>
      <c r="H45" s="28"/>
      <c r="I45" s="28"/>
      <c r="J45" s="28"/>
      <c r="K45" s="28"/>
      <c r="L45" s="28"/>
    </row>
    <row r="46" spans="1:21" x14ac:dyDescent="0.25">
      <c r="A46" s="20" t="s">
        <v>78</v>
      </c>
      <c r="B46" s="21" t="s">
        <v>79</v>
      </c>
      <c r="C46">
        <v>0.27326732673267329</v>
      </c>
      <c r="E46" s="20" t="s">
        <v>78</v>
      </c>
      <c r="F46" s="21" t="s">
        <v>79</v>
      </c>
      <c r="G46">
        <f>C46</f>
        <v>0.27326732673267329</v>
      </c>
      <c r="I46" s="20" t="s">
        <v>78</v>
      </c>
      <c r="J46" s="21" t="s">
        <v>79</v>
      </c>
      <c r="K46">
        <v>3.9362197583184211E-2</v>
      </c>
      <c r="L46" s="21" t="s">
        <v>79</v>
      </c>
    </row>
    <row r="47" spans="1:21" x14ac:dyDescent="0.25">
      <c r="A47" s="22" t="s">
        <v>77</v>
      </c>
      <c r="B47" s="21" t="s">
        <v>79</v>
      </c>
      <c r="C47">
        <v>0.17326732673267342</v>
      </c>
      <c r="E47" s="23"/>
      <c r="F47" s="23"/>
      <c r="G47" s="6"/>
      <c r="I47" s="23"/>
      <c r="J47" s="23"/>
    </row>
    <row r="48" spans="1:21" x14ac:dyDescent="0.25">
      <c r="A48" s="24" t="s">
        <v>81</v>
      </c>
      <c r="B48" s="21" t="s">
        <v>79</v>
      </c>
      <c r="C48">
        <v>0.13663366336633676</v>
      </c>
      <c r="E48" s="24" t="s">
        <v>81</v>
      </c>
      <c r="F48" s="21" t="s">
        <v>79</v>
      </c>
      <c r="G48">
        <f>C48</f>
        <v>0.13663366336633676</v>
      </c>
      <c r="I48" s="24" t="s">
        <v>81</v>
      </c>
      <c r="J48" s="21" t="s">
        <v>79</v>
      </c>
    </row>
    <row r="49" spans="1:12" x14ac:dyDescent="0.25">
      <c r="A49" s="25" t="s">
        <v>80</v>
      </c>
      <c r="B49" s="21" t="s">
        <v>79</v>
      </c>
      <c r="C49">
        <v>0.12326732673267338</v>
      </c>
      <c r="E49" s="23"/>
      <c r="F49" s="23"/>
      <c r="G49" s="6"/>
      <c r="I49" s="23"/>
      <c r="J49" s="23"/>
    </row>
    <row r="50" spans="1:12" x14ac:dyDescent="0.25">
      <c r="A50" s="20" t="s">
        <v>78</v>
      </c>
      <c r="B50" s="25" t="s">
        <v>80</v>
      </c>
      <c r="C50">
        <v>0.11470588235294099</v>
      </c>
      <c r="E50" s="20" t="s">
        <v>78</v>
      </c>
      <c r="F50" s="25" t="s">
        <v>80</v>
      </c>
      <c r="G50">
        <f>C50</f>
        <v>0.11470588235294099</v>
      </c>
      <c r="I50" s="20" t="s">
        <v>78</v>
      </c>
      <c r="J50" s="25" t="s">
        <v>80</v>
      </c>
      <c r="K50">
        <v>4.2049478411375296E-2</v>
      </c>
      <c r="L50" s="20" t="s">
        <v>78</v>
      </c>
    </row>
    <row r="51" spans="1:12" x14ac:dyDescent="0.25">
      <c r="A51" s="20" t="s">
        <v>78</v>
      </c>
      <c r="B51" s="24" t="s">
        <v>81</v>
      </c>
      <c r="C51">
        <v>0.10339805825242721</v>
      </c>
      <c r="E51" s="23"/>
      <c r="F51" s="23"/>
      <c r="G51" s="6"/>
      <c r="I51" s="23"/>
      <c r="J51" s="23"/>
      <c r="K51" s="6"/>
    </row>
    <row r="52" spans="1:12" x14ac:dyDescent="0.25">
      <c r="A52" s="20" t="s">
        <v>78</v>
      </c>
      <c r="B52" s="22" t="s">
        <v>77</v>
      </c>
      <c r="C52">
        <v>7.7227722772277074E-2</v>
      </c>
      <c r="E52" s="20" t="s">
        <v>78</v>
      </c>
      <c r="F52" s="22" t="s">
        <v>77</v>
      </c>
      <c r="G52">
        <f>C52</f>
        <v>7.7227722772277074E-2</v>
      </c>
      <c r="I52" s="20" t="s">
        <v>78</v>
      </c>
      <c r="J52" s="22" t="s">
        <v>77</v>
      </c>
    </row>
    <row r="53" spans="1:12" x14ac:dyDescent="0.25">
      <c r="A53" s="22" t="s">
        <v>77</v>
      </c>
      <c r="B53" s="25" t="s">
        <v>80</v>
      </c>
      <c r="C53">
        <v>1.4705882352941124E-2</v>
      </c>
      <c r="J53" s="6"/>
    </row>
    <row r="54" spans="1:12" x14ac:dyDescent="0.25">
      <c r="A54" s="22" t="s">
        <v>77</v>
      </c>
      <c r="B54" s="24" t="s">
        <v>81</v>
      </c>
      <c r="C54">
        <v>3.3980582524273384E-3</v>
      </c>
      <c r="J54" s="6"/>
    </row>
    <row r="59" spans="1:12" x14ac:dyDescent="0.25">
      <c r="B59" t="s">
        <v>94</v>
      </c>
      <c r="C59" t="s">
        <v>95</v>
      </c>
    </row>
    <row r="60" spans="1:12" x14ac:dyDescent="0.25">
      <c r="A60" s="37" t="s">
        <v>103</v>
      </c>
      <c r="B60" s="37"/>
      <c r="C60" s="37"/>
    </row>
    <row r="61" spans="1:12" x14ac:dyDescent="0.25">
      <c r="A61" s="26" t="s">
        <v>7</v>
      </c>
      <c r="B61" s="26" t="s">
        <v>8</v>
      </c>
      <c r="C61" s="26" t="s">
        <v>9</v>
      </c>
    </row>
    <row r="62" spans="1:12" x14ac:dyDescent="0.25">
      <c r="A62" s="17" t="s">
        <v>77</v>
      </c>
      <c r="B62" s="18"/>
      <c r="C62" s="18">
        <v>3.1157581540341095E-2</v>
      </c>
    </row>
    <row r="63" spans="1:12" x14ac:dyDescent="0.25">
      <c r="A63" s="8" t="s">
        <v>78</v>
      </c>
      <c r="B63" s="18"/>
      <c r="C63" s="18"/>
    </row>
    <row r="64" spans="1:12" x14ac:dyDescent="0.25">
      <c r="A64" s="9" t="s">
        <v>79</v>
      </c>
      <c r="B64" s="18"/>
      <c r="C64" s="18"/>
    </row>
    <row r="65" spans="1:3" x14ac:dyDescent="0.25">
      <c r="A65" s="10" t="s">
        <v>80</v>
      </c>
      <c r="B65" s="18"/>
      <c r="C65" s="18">
        <v>6.2651429958073268E-2</v>
      </c>
    </row>
    <row r="66" spans="1:3" x14ac:dyDescent="0.25">
      <c r="A66" s="11" t="s">
        <v>81</v>
      </c>
      <c r="B66" s="18">
        <v>9.3809011498414308E-2</v>
      </c>
      <c r="C66" s="18"/>
    </row>
  </sheetData>
  <mergeCells count="11">
    <mergeCell ref="A60:C60"/>
    <mergeCell ref="A1:G1"/>
    <mergeCell ref="A8:G8"/>
    <mergeCell ref="A15:G15"/>
    <mergeCell ref="E44:G44"/>
    <mergeCell ref="A42:C42"/>
    <mergeCell ref="E42:G42"/>
    <mergeCell ref="I42:L42"/>
    <mergeCell ref="A44:C44"/>
    <mergeCell ref="B29:I29"/>
    <mergeCell ref="B28:I28"/>
  </mergeCells>
  <conditionalFormatting sqref="D34:H38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Структура переменных</vt:lpstr>
      <vt:lpstr>Лист3</vt:lpstr>
      <vt:lpstr>Переход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2017-04-22T08:13:07Z</dcterms:created>
  <dcterms:modified xsi:type="dcterms:W3CDTF">2017-04-29T16:41:15Z</dcterms:modified>
</cp:coreProperties>
</file>