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Лезок\Desktop\СТАЖИРОВКА IBS\LoadRunner\"/>
    </mc:Choice>
  </mc:AlternateContent>
  <bookViews>
    <workbookView xWindow="0" yWindow="0" windowWidth="28800" windowHeight="12300" firstSheet="1" activeTab="5"/>
  </bookViews>
  <sheets>
    <sheet name="Автоматизированный расчет" sheetId="3" r:id="rId1"/>
    <sheet name="Соответствие" sheetId="4" r:id="rId2"/>
    <sheet name="SummaryReportDebug" sheetId="5" r:id="rId3"/>
    <sheet name="SummaryReportMax" sheetId="6" r:id="rId4"/>
    <sheet name="SummaryReportMaxConfirm" sheetId="7" r:id="rId5"/>
    <sheet name="Результаты всех тестов" sheetId="2" r:id="rId6"/>
  </sheets>
  <calcPr calcId="162913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11" i="2"/>
  <c r="E12" i="2"/>
  <c r="E13" i="2"/>
  <c r="E14" i="2"/>
  <c r="E15" i="2"/>
  <c r="E16" i="2"/>
  <c r="E5" i="2"/>
  <c r="E26" i="2"/>
  <c r="E27" i="2"/>
  <c r="E28" i="2"/>
  <c r="E29" i="2"/>
  <c r="E30" i="2"/>
  <c r="E31" i="2"/>
  <c r="E32" i="2"/>
  <c r="E33" i="2"/>
  <c r="E34" i="2"/>
  <c r="E35" i="2"/>
  <c r="E36" i="2"/>
  <c r="E25" i="2"/>
  <c r="H36" i="2"/>
  <c r="G36" i="2"/>
  <c r="H35" i="2"/>
  <c r="G35" i="2"/>
  <c r="I35" i="2" s="1"/>
  <c r="H34" i="2"/>
  <c r="G34" i="2"/>
  <c r="H33" i="2"/>
  <c r="G33" i="2"/>
  <c r="I33" i="2" s="1"/>
  <c r="H32" i="2"/>
  <c r="G32" i="2"/>
  <c r="H31" i="2"/>
  <c r="G31" i="2"/>
  <c r="I31" i="2" s="1"/>
  <c r="H30" i="2"/>
  <c r="G30" i="2"/>
  <c r="H29" i="2"/>
  <c r="G29" i="2"/>
  <c r="I29" i="2" s="1"/>
  <c r="H28" i="2"/>
  <c r="G28" i="2"/>
  <c r="H27" i="2"/>
  <c r="G27" i="2"/>
  <c r="I27" i="2" s="1"/>
  <c r="H26" i="2"/>
  <c r="G26" i="2"/>
  <c r="H25" i="2"/>
  <c r="G25" i="2"/>
  <c r="I25" i="2" s="1"/>
  <c r="H16" i="2"/>
  <c r="G16" i="2"/>
  <c r="H15" i="2"/>
  <c r="G15" i="2"/>
  <c r="I15" i="2" s="1"/>
  <c r="H14" i="2"/>
  <c r="G14" i="2"/>
  <c r="H13" i="2"/>
  <c r="G13" i="2"/>
  <c r="I13" i="2" s="1"/>
  <c r="H12" i="2"/>
  <c r="G12" i="2"/>
  <c r="H11" i="2"/>
  <c r="G11" i="2"/>
  <c r="I11" i="2" s="1"/>
  <c r="H10" i="2"/>
  <c r="G10" i="2"/>
  <c r="H9" i="2"/>
  <c r="G9" i="2"/>
  <c r="I9" i="2" s="1"/>
  <c r="H8" i="2"/>
  <c r="G8" i="2"/>
  <c r="H7" i="2"/>
  <c r="G7" i="2"/>
  <c r="I7" i="2" s="1"/>
  <c r="H6" i="2"/>
  <c r="G6" i="2"/>
  <c r="H5" i="2"/>
  <c r="G5" i="2"/>
  <c r="I5" i="2" s="1"/>
  <c r="I6" i="2" l="1"/>
  <c r="I8" i="2"/>
  <c r="I10" i="2"/>
  <c r="I12" i="2"/>
  <c r="I14" i="2"/>
  <c r="I16" i="2"/>
  <c r="I26" i="2"/>
  <c r="I28" i="2"/>
  <c r="I30" i="2"/>
  <c r="I32" i="2"/>
  <c r="I34" i="2"/>
  <c r="I36" i="2"/>
  <c r="G21" i="3" l="1"/>
  <c r="E21" i="3"/>
  <c r="F21" i="3" s="1"/>
  <c r="D21" i="3"/>
  <c r="H46" i="3"/>
  <c r="C40" i="3"/>
  <c r="H21" i="3" l="1"/>
  <c r="H38" i="3"/>
  <c r="H39" i="3"/>
  <c r="H40" i="3"/>
  <c r="H41" i="3"/>
  <c r="H42" i="3"/>
  <c r="H43" i="3"/>
  <c r="H44" i="3"/>
  <c r="H47" i="3"/>
  <c r="H48" i="3"/>
  <c r="H49" i="3"/>
  <c r="G22" i="3"/>
  <c r="E22" i="3"/>
  <c r="F22" i="3" s="1"/>
  <c r="D19" i="3"/>
  <c r="H22" i="3" l="1"/>
  <c r="P4" i="3"/>
  <c r="P5" i="3"/>
  <c r="P6" i="3"/>
  <c r="P7" i="3"/>
  <c r="P2" i="3"/>
  <c r="G25" i="3"/>
  <c r="E25" i="3"/>
  <c r="F25" i="3" s="1"/>
  <c r="D25" i="3"/>
  <c r="G4" i="3"/>
  <c r="E4" i="3"/>
  <c r="F4" i="3" s="1"/>
  <c r="D4" i="3"/>
  <c r="H4" i="3" l="1"/>
  <c r="H25" i="3"/>
  <c r="S4" i="3"/>
  <c r="S5" i="3"/>
  <c r="S6" i="3"/>
  <c r="S7" i="3"/>
  <c r="S2" i="3"/>
  <c r="G3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3" i="3"/>
  <c r="G24" i="3"/>
  <c r="G26" i="3"/>
  <c r="G27" i="3"/>
  <c r="G28" i="3"/>
  <c r="G29" i="3"/>
  <c r="G30" i="3"/>
  <c r="G31" i="3"/>
  <c r="G32" i="3"/>
  <c r="G2" i="3"/>
  <c r="D3" i="3"/>
  <c r="E3" i="3"/>
  <c r="F3" i="3" s="1"/>
  <c r="W2" i="3"/>
  <c r="D40" i="3" l="1"/>
  <c r="H3" i="3"/>
  <c r="E2" i="3" l="1"/>
  <c r="G40" i="3" l="1"/>
  <c r="I40" i="3" s="1"/>
  <c r="A3" i="4" l="1"/>
  <c r="A4" i="4"/>
  <c r="A5" i="4"/>
  <c r="A6" i="4"/>
  <c r="A7" i="4"/>
  <c r="A8" i="4"/>
  <c r="A9" i="4"/>
  <c r="A10" i="4"/>
  <c r="A11" i="4"/>
  <c r="A12" i="4"/>
  <c r="A13" i="4"/>
  <c r="A2" i="4"/>
  <c r="F34" i="2" l="1"/>
  <c r="F31" i="2"/>
  <c r="F29" i="2"/>
  <c r="F28" i="2"/>
  <c r="F27" i="2"/>
  <c r="F26" i="2"/>
  <c r="F35" i="2"/>
  <c r="F33" i="2"/>
  <c r="F36" i="2"/>
  <c r="F32" i="2"/>
  <c r="F30" i="2"/>
  <c r="F25" i="2"/>
  <c r="F15" i="2"/>
  <c r="F11" i="2"/>
  <c r="F7" i="2"/>
  <c r="F5" i="2"/>
  <c r="F14" i="2"/>
  <c r="F10" i="2"/>
  <c r="F13" i="2"/>
  <c r="F16" i="2"/>
  <c r="F12" i="2"/>
  <c r="F9" i="2"/>
  <c r="F8" i="2"/>
  <c r="F6" i="2"/>
  <c r="F44" i="3"/>
  <c r="F47" i="3"/>
  <c r="F45" i="3"/>
  <c r="F46" i="3"/>
  <c r="F49" i="3"/>
  <c r="F38" i="3"/>
  <c r="F41" i="3"/>
  <c r="F42" i="3"/>
  <c r="F48" i="3"/>
  <c r="F43" i="3"/>
  <c r="F39" i="3"/>
  <c r="H45" i="3"/>
  <c r="F40" i="3"/>
  <c r="F2" i="3"/>
  <c r="D2" i="3"/>
  <c r="D20" i="3"/>
  <c r="C38" i="3"/>
  <c r="C41" i="3"/>
  <c r="C46" i="3"/>
  <c r="C48" i="3"/>
  <c r="C42" i="3"/>
  <c r="C45" i="3"/>
  <c r="C44" i="3"/>
  <c r="C39" i="3"/>
  <c r="C49" i="3"/>
  <c r="C43" i="3"/>
  <c r="C47" i="3"/>
  <c r="H51" i="3" l="1"/>
  <c r="G44" i="3"/>
  <c r="G42" i="3"/>
  <c r="G39" i="3"/>
  <c r="G45" i="3"/>
  <c r="G46" i="3"/>
  <c r="I46" i="3" s="1"/>
  <c r="G43" i="3"/>
  <c r="G47" i="3"/>
  <c r="I47" i="3" s="1"/>
  <c r="G49" i="3"/>
  <c r="G38" i="3"/>
  <c r="G48" i="3"/>
  <c r="I48" i="3" s="1"/>
  <c r="G41" i="3"/>
  <c r="H2" i="3"/>
  <c r="E19" i="3"/>
  <c r="F19" i="3" s="1"/>
  <c r="H19" i="3" s="1"/>
  <c r="E20" i="3"/>
  <c r="F20" i="3" s="1"/>
  <c r="H20" i="3" s="1"/>
  <c r="B50" i="3"/>
  <c r="D9" i="3"/>
  <c r="D29" i="3"/>
  <c r="E29" i="3"/>
  <c r="F29" i="3" s="1"/>
  <c r="D23" i="3"/>
  <c r="D14" i="3"/>
  <c r="D47" i="3" l="1"/>
  <c r="D38" i="3"/>
  <c r="D48" i="3"/>
  <c r="D49" i="3"/>
  <c r="H29" i="3"/>
  <c r="D15" i="3"/>
  <c r="D17" i="3"/>
  <c r="D16" i="3"/>
  <c r="D18" i="3"/>
  <c r="D30" i="3"/>
  <c r="D31" i="3"/>
  <c r="D32" i="3"/>
  <c r="P3" i="3" l="1"/>
  <c r="S3" i="3" s="1"/>
  <c r="V6" i="3" l="1"/>
  <c r="V5" i="3"/>
  <c r="V3" i="3"/>
  <c r="V7" i="3"/>
  <c r="V4" i="3"/>
  <c r="E11" i="3"/>
  <c r="E9" i="3"/>
  <c r="F9" i="3" s="1"/>
  <c r="H9" i="3" s="1"/>
  <c r="E23" i="3"/>
  <c r="F23" i="3" s="1"/>
  <c r="H23" i="3" s="1"/>
  <c r="D24" i="3"/>
  <c r="D28" i="3"/>
  <c r="V2" i="3"/>
  <c r="U2" i="3"/>
  <c r="U3" i="3"/>
  <c r="D11" i="3" s="1"/>
  <c r="V8" i="3" l="1"/>
  <c r="U5" i="3"/>
  <c r="D26" i="3" s="1"/>
  <c r="E14" i="3"/>
  <c r="F14" i="3" s="1"/>
  <c r="H14" i="3" s="1"/>
  <c r="U4" i="3"/>
  <c r="I38" i="3"/>
  <c r="D39" i="3"/>
  <c r="U6" i="3"/>
  <c r="D6" i="3"/>
  <c r="I41" i="3"/>
  <c r="E32" i="3"/>
  <c r="F32" i="3" s="1"/>
  <c r="E18" i="3"/>
  <c r="F18" i="3" s="1"/>
  <c r="D5" i="3"/>
  <c r="D13" i="3"/>
  <c r="D8" i="3"/>
  <c r="D10" i="3"/>
  <c r="D27" i="3"/>
  <c r="D12" i="3"/>
  <c r="D7" i="3"/>
  <c r="E13" i="3"/>
  <c r="F13" i="3" s="1"/>
  <c r="E8" i="3"/>
  <c r="F8" i="3" s="1"/>
  <c r="E31" i="3"/>
  <c r="F31" i="3" s="1"/>
  <c r="E27" i="3"/>
  <c r="F27" i="3" s="1"/>
  <c r="E17" i="3"/>
  <c r="F17" i="3" s="1"/>
  <c r="E12" i="3"/>
  <c r="F12" i="3" s="1"/>
  <c r="E7" i="3"/>
  <c r="F7" i="3" s="1"/>
  <c r="E30" i="3"/>
  <c r="E26" i="3"/>
  <c r="F26" i="3" s="1"/>
  <c r="E16" i="3"/>
  <c r="E6" i="3"/>
  <c r="F6" i="3" s="1"/>
  <c r="E28" i="3"/>
  <c r="E24" i="3"/>
  <c r="E15" i="3"/>
  <c r="F15" i="3" s="1"/>
  <c r="E10" i="3"/>
  <c r="F10" i="3" s="1"/>
  <c r="E5" i="3"/>
  <c r="F5" i="3" s="1"/>
  <c r="D42" i="3"/>
  <c r="F30" i="3" l="1"/>
  <c r="H30" i="3" s="1"/>
  <c r="F24" i="3"/>
  <c r="H24" i="3" s="1"/>
  <c r="F11" i="3"/>
  <c r="H11" i="3" s="1"/>
  <c r="F28" i="3"/>
  <c r="H28" i="3" s="1"/>
  <c r="F16" i="3"/>
  <c r="H16" i="3" s="1"/>
  <c r="C50" i="3"/>
  <c r="D45" i="3"/>
  <c r="I44" i="3"/>
  <c r="I45" i="3"/>
  <c r="D46" i="3"/>
  <c r="I39" i="3"/>
  <c r="D41" i="3"/>
  <c r="I42" i="3"/>
  <c r="D43" i="3"/>
  <c r="D44" i="3"/>
  <c r="I43" i="3"/>
  <c r="U7" i="3"/>
  <c r="H26" i="3"/>
  <c r="H5" i="3"/>
  <c r="H6" i="3"/>
  <c r="H32" i="3"/>
  <c r="H13" i="3"/>
  <c r="H18" i="3"/>
  <c r="H8" i="3"/>
  <c r="H31" i="3"/>
  <c r="H17" i="3"/>
  <c r="H12" i="3"/>
  <c r="H10" i="3"/>
  <c r="H7" i="3"/>
  <c r="H15" i="3"/>
  <c r="H27" i="3"/>
  <c r="I49" i="3" l="1"/>
  <c r="G51" i="3"/>
  <c r="I51" i="3" s="1"/>
  <c r="D50" i="3"/>
</calcChain>
</file>

<file path=xl/comments1.xml><?xml version="1.0" encoding="utf-8"?>
<comments xmlns="http://schemas.openxmlformats.org/spreadsheetml/2006/main">
  <authors>
    <author>Microsoft Office User</author>
  </authors>
  <commentList>
    <comment ref="N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R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<sst xmlns="http://schemas.openxmlformats.org/spreadsheetml/2006/main" count="291" uniqueCount="85">
  <si>
    <t>Вход в систему</t>
  </si>
  <si>
    <t>Оплата билета</t>
  </si>
  <si>
    <t>Просмотр квитанций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</si>
  <si>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</si>
  <si>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</si>
  <si>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</si>
  <si>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</si>
  <si>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</si>
  <si>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</si>
  <si>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</si>
  <si>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</si>
  <si>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</si>
  <si>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</si>
  <si>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</si>
  <si>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</si>
  <si>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</si>
  <si>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</si>
  <si>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</si>
  <si>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Script name</t>
  </si>
  <si>
    <t>transaction rq</t>
  </si>
  <si>
    <t>count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</si>
  <si>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</si>
  <si>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</si>
  <si>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</si>
  <si>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</si>
  <si>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</si>
  <si>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</si>
  <si>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</si>
  <si>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</si>
  <si>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</si>
  <si>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</si>
  <si>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</si>
  <si>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</si>
  <si>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</si>
  <si>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</si>
  <si>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</si>
  <si>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</si>
  <si>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</si>
  <si>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</si>
  <si>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</si>
  <si>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</si>
  <si>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</si>
  <si>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</si>
  <si>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Поиск билета без покупки</t>
  </si>
  <si>
    <t>Логин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</si>
  <si>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</si>
  <si>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</si>
  <si>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</si>
  <si>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</si>
  <si>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</si>
  <si>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</si>
  <si>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</si>
  <si>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Minimum</t>
  </si>
  <si>
    <t>Average</t>
  </si>
  <si>
    <t>Maximum</t>
  </si>
  <si>
    <t>Std. Deviation</t>
  </si>
  <si>
    <t>90 Percent</t>
  </si>
  <si>
    <t>No Data</t>
  </si>
  <si>
    <t>ScriptName</t>
  </si>
  <si>
    <t>Duration + Think_time</t>
  </si>
  <si>
    <t>Action_Transaction</t>
  </si>
  <si>
    <t>Операция (бизнес процесс)/Скрип</t>
  </si>
  <si>
    <t>Названия строк</t>
  </si>
  <si>
    <t>Общий итог</t>
  </si>
  <si>
    <t>Количество запросов одним пользователем в минуту</t>
  </si>
  <si>
    <t>Переход на следующий экран после регистрации</t>
  </si>
  <si>
    <t>DeleteTicket</t>
  </si>
  <si>
    <t>ViewAllTicket</t>
  </si>
  <si>
    <t>LogOut</t>
  </si>
  <si>
    <t>Registration</t>
  </si>
  <si>
    <t>StartWebTours</t>
  </si>
  <si>
    <t>LogIn</t>
  </si>
  <si>
    <t>ToFlightsPage</t>
  </si>
  <si>
    <t>ToRegistrationPage</t>
  </si>
  <si>
    <t>ToAfterRegistrationPage</t>
  </si>
  <si>
    <t>EnterFlightsData</t>
  </si>
  <si>
    <t>SelectFlights</t>
  </si>
  <si>
    <t>PayTicket</t>
  </si>
  <si>
    <t>UC1_ReservAdd</t>
  </si>
  <si>
    <t>UC2_Registration</t>
  </si>
  <si>
    <t>UC3_ReservNotPay</t>
  </si>
  <si>
    <t>UC4_ReservDelete</t>
  </si>
  <si>
    <t>UC5_ReservView</t>
  </si>
  <si>
    <t>UC6_LogIn</t>
  </si>
  <si>
    <t>Расчетная интенсивность запросов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</si>
</sst>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/>
      <diagonal/>
    </border>
    <border>
      <left/>
      <right/>
      <top style="thin">
        <color theme="0" tint="-0.14999847407452621"/>
      </top>
      <bottom/>
      <diagonal/>
    </border>
  </borders>
  <cellStyleXfs count="134">
    <xf numFmtId="0" fontId="0" fillId="0" borderId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6" borderId="6" applyNumberFormat="0" applyAlignment="0" applyProtection="0"/>
    <xf numFmtId="0" fontId="20" fillId="7" borderId="7" applyNumberFormat="0" applyAlignment="0" applyProtection="0"/>
    <xf numFmtId="0" fontId="21" fillId="7" borderId="6" applyNumberFormat="0" applyAlignment="0" applyProtection="0"/>
    <xf numFmtId="0" fontId="22" fillId="0" borderId="8" applyNumberFormat="0" applyFill="0" applyAlignment="0" applyProtection="0"/>
    <xf numFmtId="0" fontId="23" fillId="8" borderId="9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4" fillId="0" borderId="11" applyNumberFormat="0" applyFill="0" applyAlignment="0" applyProtection="0"/>
    <xf numFmtId="0" fontId="2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2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2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2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2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2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0" borderId="0"/>
    <xf numFmtId="0" fontId="6" fillId="9" borderId="10" applyNumberFormat="0" applyFont="0" applyAlignment="0" applyProtection="0"/>
    <xf numFmtId="9" fontId="27" fillId="0" borderId="0" applyFont="0" applyFill="0" applyBorder="0" applyAlignment="0" applyProtection="0"/>
    <xf numFmtId="0" fontId="5" fillId="0" borderId="0"/>
    <xf numFmtId="0" fontId="31" fillId="4" borderId="0" applyNumberFormat="0" applyBorder="0" applyAlignment="0" applyProtection="0"/>
    <xf numFmtId="0" fontId="5" fillId="9" borderId="10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6" fillId="13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6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6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6" fillId="25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6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6" fillId="33" borderId="0" applyNumberFormat="0" applyBorder="0" applyAlignment="0" applyProtection="0"/>
    <xf numFmtId="0" fontId="4" fillId="0" borderId="0"/>
    <xf numFmtId="0" fontId="4" fillId="9" borderId="10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7" fillId="0" borderId="0"/>
    <xf numFmtId="0" fontId="13" fillId="4" borderId="0" applyNumberFormat="0" applyBorder="0" applyAlignment="0" applyProtection="0"/>
    <xf numFmtId="0" fontId="4" fillId="0" borderId="0"/>
    <xf numFmtId="0" fontId="4" fillId="13" borderId="0" applyNumberFormat="0" applyBorder="0" applyAlignment="0" applyProtection="0"/>
    <xf numFmtId="0" fontId="4" fillId="17" borderId="0" applyNumberFormat="0" applyBorder="0" applyAlignment="0" applyProtection="0"/>
    <xf numFmtId="0" fontId="4" fillId="21" borderId="0" applyNumberFormat="0" applyBorder="0" applyAlignment="0" applyProtection="0"/>
    <xf numFmtId="0" fontId="4" fillId="25" borderId="0" applyNumberFormat="0" applyBorder="0" applyAlignment="0" applyProtection="0"/>
    <xf numFmtId="0" fontId="4" fillId="29" borderId="0" applyNumberFormat="0" applyBorder="0" applyAlignment="0" applyProtection="0"/>
    <xf numFmtId="0" fontId="4" fillId="33" borderId="0" applyNumberFormat="0" applyBorder="0" applyAlignment="0" applyProtection="0"/>
    <xf numFmtId="0" fontId="4" fillId="0" borderId="0"/>
    <xf numFmtId="0" fontId="4" fillId="9" borderId="10" applyNumberFormat="0" applyFont="0" applyAlignment="0" applyProtection="0"/>
    <xf numFmtId="9" fontId="27" fillId="0" borderId="0" applyFont="0" applyFill="0" applyBorder="0" applyAlignment="0" applyProtection="0"/>
    <xf numFmtId="0" fontId="4" fillId="0" borderId="0"/>
    <xf numFmtId="0" fontId="4" fillId="9" borderId="10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3" fillId="0" borderId="0"/>
    <xf numFmtId="0" fontId="3" fillId="9" borderId="10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" fillId="0" borderId="0"/>
    <xf numFmtId="0" fontId="2" fillId="9" borderId="10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98">
    <xf numFmtId="0" fontId="0" fillId="0" borderId="0" xfId="0"/>
    <xf numFmtId="0" fontId="6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35" borderId="2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28" fillId="0" borderId="0" xfId="0" applyFont="1"/>
    <xf numFmtId="1" fontId="28" fillId="0" borderId="0" xfId="0" applyNumberFormat="1" applyFon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1" fontId="8" fillId="0" borderId="12" xfId="0" applyNumberFormat="1" applyFont="1" applyBorder="1" applyAlignment="1">
      <alignment horizontal="center" vertical="center" wrapText="1"/>
    </xf>
    <xf numFmtId="1" fontId="0" fillId="0" borderId="13" xfId="0" applyNumberFormat="1" applyBorder="1"/>
    <xf numFmtId="0" fontId="10" fillId="0" borderId="2" xfId="0" applyFont="1" applyBorder="1" applyAlignment="1">
      <alignment vertical="center" wrapText="1"/>
    </xf>
    <xf numFmtId="0" fontId="0" fillId="40" borderId="2" xfId="0" applyFill="1" applyBorder="1"/>
    <xf numFmtId="0" fontId="0" fillId="0" borderId="0" xfId="0" applyAlignment="1">
      <alignment horizontal="center"/>
    </xf>
    <xf numFmtId="9" fontId="0" fillId="0" borderId="0" xfId="0" applyNumberFormat="1"/>
    <xf numFmtId="1" fontId="0" fillId="35" borderId="2" xfId="0" applyNumberFormat="1" applyFill="1" applyBorder="1"/>
    <xf numFmtId="0" fontId="10" fillId="0" borderId="12" xfId="0" applyFont="1" applyBorder="1" applyAlignment="1">
      <alignment vertical="center" wrapText="1"/>
    </xf>
    <xf numFmtId="0" fontId="10" fillId="39" borderId="17" xfId="0" applyFont="1" applyFill="1" applyBorder="1" applyAlignment="1">
      <alignment vertical="center" wrapText="1"/>
    </xf>
    <xf numFmtId="0" fontId="10" fillId="39" borderId="18" xfId="0" applyFont="1" applyFill="1" applyBorder="1" applyAlignment="1">
      <alignment vertical="center" wrapText="1"/>
    </xf>
    <xf numFmtId="0" fontId="8" fillId="39" borderId="18" xfId="0" applyFont="1" applyFill="1" applyBorder="1" applyAlignment="1">
      <alignment horizontal="center" vertical="center" wrapText="1"/>
    </xf>
    <xf numFmtId="0" fontId="8" fillId="39" borderId="17" xfId="0" applyFont="1" applyFill="1" applyBorder="1" applyAlignment="1">
      <alignment horizontal="left" vertical="center" wrapText="1"/>
    </xf>
    <xf numFmtId="0" fontId="9" fillId="39" borderId="19" xfId="0" applyFont="1" applyFill="1" applyBorder="1" applyAlignment="1">
      <alignment horizontal="left" vertical="center" wrapText="1"/>
    </xf>
    <xf numFmtId="0" fontId="8" fillId="39" borderId="20" xfId="0" applyFont="1" applyFill="1" applyBorder="1" applyAlignment="1">
      <alignment horizontal="center" vertical="center" wrapText="1"/>
    </xf>
    <xf numFmtId="0" fontId="0" fillId="40" borderId="0" xfId="0" applyFill="1"/>
    <xf numFmtId="0" fontId="0" fillId="0" borderId="21" xfId="0" applyBorder="1"/>
    <xf numFmtId="9" fontId="0" fillId="0" borderId="0" xfId="44" applyFont="1" applyBorder="1"/>
    <xf numFmtId="0" fontId="10" fillId="0" borderId="0" xfId="0" applyFont="1" applyAlignment="1">
      <alignment vertical="center" wrapText="1"/>
    </xf>
    <xf numFmtId="1" fontId="0" fillId="36" borderId="2" xfId="0" applyNumberFormat="1" applyFill="1" applyBorder="1"/>
    <xf numFmtId="1" fontId="0" fillId="37" borderId="2" xfId="0" applyNumberFormat="1" applyFill="1" applyBorder="1"/>
    <xf numFmtId="1" fontId="0" fillId="37" borderId="14" xfId="0" applyNumberFormat="1" applyFill="1" applyBorder="1"/>
    <xf numFmtId="2" fontId="0" fillId="0" borderId="0" xfId="44" applyNumberFormat="1" applyFont="1" applyBorder="1"/>
    <xf numFmtId="0" fontId="0" fillId="40" borderId="22" xfId="0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5" fillId="0" borderId="0" xfId="45"/>
    <xf numFmtId="0" fontId="32" fillId="39" borderId="17" xfId="0" applyFont="1" applyFill="1" applyBorder="1" applyAlignment="1">
      <alignment horizontal="left" vertical="center" wrapText="1"/>
    </xf>
    <xf numFmtId="0" fontId="32" fillId="39" borderId="18" xfId="0" applyFont="1" applyFill="1" applyBorder="1" applyAlignment="1">
      <alignment horizontal="center" vertical="center" wrapText="1"/>
    </xf>
    <xf numFmtId="1" fontId="33" fillId="0" borderId="13" xfId="0" applyNumberFormat="1" applyFont="1" applyBorder="1"/>
    <xf numFmtId="0" fontId="34" fillId="39" borderId="17" xfId="0" applyFont="1" applyFill="1" applyBorder="1" applyAlignment="1">
      <alignment horizontal="left" vertical="center" wrapText="1"/>
    </xf>
    <xf numFmtId="0" fontId="34" fillId="39" borderId="18" xfId="0" applyFont="1" applyFill="1" applyBorder="1" applyAlignment="1">
      <alignment horizontal="center" vertical="center" wrapText="1"/>
    </xf>
    <xf numFmtId="1" fontId="0" fillId="0" borderId="13" xfId="0" applyNumberFormat="1" applyFont="1" applyBorder="1"/>
    <xf numFmtId="9" fontId="0" fillId="0" borderId="26" xfId="44" applyFont="1" applyBorder="1"/>
    <xf numFmtId="9" fontId="33" fillId="0" borderId="2" xfId="44" applyFont="1" applyBorder="1"/>
    <xf numFmtId="0" fontId="10" fillId="0" borderId="2" xfId="0" applyFont="1" applyBorder="1" applyAlignment="1">
      <alignment wrapText="1"/>
    </xf>
    <xf numFmtId="0" fontId="0" fillId="0" borderId="2" xfId="0" applyBorder="1"/>
    <xf numFmtId="0" fontId="0" fillId="40" borderId="26" xfId="0" applyFill="1" applyBorder="1"/>
    <xf numFmtId="0" fontId="0" fillId="40" borderId="27" xfId="0" applyFill="1" applyBorder="1"/>
    <xf numFmtId="0" fontId="0" fillId="40" borderId="18" xfId="0" applyFill="1" applyBorder="1"/>
    <xf numFmtId="0" fontId="0" fillId="0" borderId="0" xfId="0" applyFill="1" applyBorder="1"/>
    <xf numFmtId="1" fontId="0" fillId="0" borderId="0" xfId="0" applyNumberFormat="1" applyFill="1" applyBorder="1"/>
    <xf numFmtId="165" fontId="0" fillId="0" borderId="2" xfId="0" applyNumberFormat="1" applyBorder="1"/>
    <xf numFmtId="0" fontId="0" fillId="40" borderId="28" xfId="0" applyFill="1" applyBorder="1"/>
    <xf numFmtId="0" fontId="0" fillId="40" borderId="20" xfId="0" applyFill="1" applyBorder="1"/>
    <xf numFmtId="0" fontId="0" fillId="40" borderId="29" xfId="0" applyFill="1" applyBorder="1"/>
    <xf numFmtId="0" fontId="0" fillId="40" borderId="16" xfId="0" applyFill="1" applyBorder="1"/>
    <xf numFmtId="0" fontId="0" fillId="0" borderId="30" xfId="0" applyBorder="1"/>
    <xf numFmtId="0" fontId="0" fillId="40" borderId="31" xfId="0" applyFill="1" applyBorder="1"/>
    <xf numFmtId="0" fontId="0" fillId="0" borderId="32" xfId="0" applyBorder="1"/>
    <xf numFmtId="1" fontId="0" fillId="36" borderId="0" xfId="0" applyNumberFormat="1" applyFill="1" applyBorder="1"/>
    <xf numFmtId="9" fontId="0" fillId="0" borderId="0" xfId="0" applyNumberFormat="1" applyAlignment="1">
      <alignment horizontal="center"/>
    </xf>
    <xf numFmtId="0" fontId="0" fillId="0" borderId="0" xfId="0" applyFont="1"/>
    <xf numFmtId="0" fontId="0" fillId="0" borderId="0" xfId="0" applyFont="1" applyBorder="1"/>
    <xf numFmtId="0" fontId="0" fillId="40" borderId="33" xfId="0" applyFill="1" applyBorder="1"/>
    <xf numFmtId="0" fontId="0" fillId="40" borderId="1" xfId="0" applyFill="1" applyBorder="1"/>
    <xf numFmtId="0" fontId="3" fillId="0" borderId="0" xfId="106"/>
    <xf numFmtId="0" fontId="2" fillId="0" borderId="0" xfId="120"/>
    <xf numFmtId="0" fontId="2" fillId="0" borderId="0" xfId="120"/>
    <xf numFmtId="0" fontId="0" fillId="41" borderId="15" xfId="0" applyFill="1" applyBorder="1" applyAlignment="1">
      <alignment horizontal="center"/>
    </xf>
    <xf numFmtId="0" fontId="0" fillId="41" borderId="16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5" borderId="37" xfId="0" applyFill="1" applyBorder="1"/>
    <xf numFmtId="0" fontId="10" fillId="5" borderId="34" xfId="0" applyFont="1" applyFill="1" applyBorder="1" applyAlignment="1">
      <alignment vertical="center" wrapText="1"/>
    </xf>
    <xf numFmtId="9" fontId="0" fillId="5" borderId="34" xfId="44" applyFont="1" applyFill="1" applyBorder="1"/>
    <xf numFmtId="9" fontId="0" fillId="5" borderId="39" xfId="44" applyFont="1" applyFill="1" applyBorder="1"/>
    <xf numFmtId="1" fontId="0" fillId="5" borderId="34" xfId="0" applyNumberFormat="1" applyFill="1" applyBorder="1"/>
    <xf numFmtId="0" fontId="0" fillId="5" borderId="41" xfId="0" applyFill="1" applyBorder="1"/>
    <xf numFmtId="0" fontId="0" fillId="5" borderId="34" xfId="0" applyFill="1" applyBorder="1"/>
    <xf numFmtId="0" fontId="0" fillId="0" borderId="34" xfId="0" applyBorder="1"/>
    <xf numFmtId="0" fontId="10" fillId="5" borderId="42" xfId="0" applyFont="1" applyFill="1" applyBorder="1" applyAlignment="1">
      <alignment vertical="center" wrapText="1"/>
    </xf>
    <xf numFmtId="1" fontId="0" fillId="5" borderId="37" xfId="0" applyNumberFormat="1" applyFill="1" applyBorder="1"/>
    <xf numFmtId="1" fontId="0" fillId="5" borderId="41" xfId="0" applyNumberFormat="1" applyFill="1" applyBorder="1"/>
    <xf numFmtId="0" fontId="0" fillId="0" borderId="37" xfId="0" applyBorder="1"/>
    <xf numFmtId="0" fontId="10" fillId="5" borderId="34" xfId="0" applyFont="1" applyFill="1" applyBorder="1" applyAlignment="1">
      <alignment wrapText="1"/>
    </xf>
    <xf numFmtId="1" fontId="0" fillId="40" borderId="2" xfId="0" applyNumberFormat="1" applyFill="1" applyBorder="1"/>
    <xf numFmtId="0" fontId="0" fillId="0" borderId="12" xfId="0" applyBorder="1"/>
    <xf numFmtId="0" fontId="0" fillId="0" borderId="40" xfId="0" applyBorder="1"/>
    <xf numFmtId="0" fontId="0" fillId="0" borderId="42" xfId="0" applyBorder="1"/>
    <xf numFmtId="0" fontId="0" fillId="0" borderId="38" xfId="0" applyBorder="1"/>
    <xf numFmtId="0" fontId="0" fillId="0" borderId="0" xfId="0" applyBorder="1"/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</cellXfs>
  <cellStyles count="134">
    <cellStyle name="20% — акцент1" xfId="19" builtinId="30" customBuiltin="1"/>
    <cellStyle name="20% — акцент1 2" xfId="48"/>
    <cellStyle name="20% — акцент1 2 2" xfId="94"/>
    <cellStyle name="20% — акцент1 3" xfId="68"/>
    <cellStyle name="20% — акцент1 4" xfId="108"/>
    <cellStyle name="20% — акцент1 5" xfId="122"/>
    <cellStyle name="20% — акцент2" xfId="23" builtinId="34" customBuiltin="1"/>
    <cellStyle name="20% — акцент2 2" xfId="51"/>
    <cellStyle name="20% — акцент2 2 2" xfId="96"/>
    <cellStyle name="20% — акцент2 3" xfId="70"/>
    <cellStyle name="20% — акцент2 4" xfId="110"/>
    <cellStyle name="20% — акцент2 5" xfId="124"/>
    <cellStyle name="20% — акцент3" xfId="27" builtinId="38" customBuiltin="1"/>
    <cellStyle name="20% — акцент3 2" xfId="54"/>
    <cellStyle name="20% — акцент3 2 2" xfId="98"/>
    <cellStyle name="20% — акцент3 3" xfId="72"/>
    <cellStyle name="20% — акцент3 4" xfId="112"/>
    <cellStyle name="20% — акцент3 5" xfId="126"/>
    <cellStyle name="20% — акцент4" xfId="31" builtinId="42" customBuiltin="1"/>
    <cellStyle name="20% — акцент4 2" xfId="57"/>
    <cellStyle name="20% — акцент4 2 2" xfId="100"/>
    <cellStyle name="20% — акцент4 3" xfId="74"/>
    <cellStyle name="20% — акцент4 4" xfId="114"/>
    <cellStyle name="20% — акцент4 5" xfId="128"/>
    <cellStyle name="20% — акцент5" xfId="35" builtinId="46" customBuiltin="1"/>
    <cellStyle name="20% — акцент5 2" xfId="60"/>
    <cellStyle name="20% — акцент5 2 2" xfId="102"/>
    <cellStyle name="20% — акцент5 3" xfId="76"/>
    <cellStyle name="20% — акцент5 4" xfId="116"/>
    <cellStyle name="20% — акцент5 5" xfId="130"/>
    <cellStyle name="20% — акцент6" xfId="39" builtinId="50" customBuiltin="1"/>
    <cellStyle name="20% — акцент6 2" xfId="63"/>
    <cellStyle name="20% — акцент6 2 2" xfId="104"/>
    <cellStyle name="20% — акцент6 3" xfId="78"/>
    <cellStyle name="20% — акцент6 4" xfId="118"/>
    <cellStyle name="20% — акцент6 5" xfId="132"/>
    <cellStyle name="40% — акцент1" xfId="20" builtinId="31" customBuiltin="1"/>
    <cellStyle name="40% — акцент1 2" xfId="49"/>
    <cellStyle name="40% — акцент1 2 2" xfId="95"/>
    <cellStyle name="40% — акцент1 3" xfId="69"/>
    <cellStyle name="40% — акцент1 4" xfId="109"/>
    <cellStyle name="40% — акцент1 5" xfId="123"/>
    <cellStyle name="40% — акцент2" xfId="24" builtinId="35" customBuiltin="1"/>
    <cellStyle name="40% — акцент2 2" xfId="52"/>
    <cellStyle name="40% — акцент2 2 2" xfId="97"/>
    <cellStyle name="40% — акцент2 3" xfId="71"/>
    <cellStyle name="40% — акцент2 4" xfId="111"/>
    <cellStyle name="40% — акцент2 5" xfId="125"/>
    <cellStyle name="40% — акцент3" xfId="28" builtinId="39" customBuiltin="1"/>
    <cellStyle name="40% — акцент3 2" xfId="55"/>
    <cellStyle name="40% — акцент3 2 2" xfId="99"/>
    <cellStyle name="40% — акцент3 3" xfId="73"/>
    <cellStyle name="40% — акцент3 4" xfId="113"/>
    <cellStyle name="40% — акцент3 5" xfId="127"/>
    <cellStyle name="40% — акцент4" xfId="32" builtinId="43" customBuiltin="1"/>
    <cellStyle name="40% — акцент4 2" xfId="58"/>
    <cellStyle name="40% — акцент4 2 2" xfId="101"/>
    <cellStyle name="40% — акцент4 3" xfId="75"/>
    <cellStyle name="40% — акцент4 4" xfId="115"/>
    <cellStyle name="40% — акцент4 5" xfId="129"/>
    <cellStyle name="40% — акцент5" xfId="36" builtinId="47" customBuiltin="1"/>
    <cellStyle name="40% — акцент5 2" xfId="61"/>
    <cellStyle name="40% — акцент5 2 2" xfId="103"/>
    <cellStyle name="40% — акцент5 3" xfId="77"/>
    <cellStyle name="40% — акцент5 4" xfId="117"/>
    <cellStyle name="40% — акцент5 5" xfId="131"/>
    <cellStyle name="40% — акцент6" xfId="40" builtinId="51" customBuiltin="1"/>
    <cellStyle name="40% — акцент6 2" xfId="64"/>
    <cellStyle name="40% — акцент6 2 2" xfId="105"/>
    <cellStyle name="40% — акцент6 3" xfId="79"/>
    <cellStyle name="40% — акцент6 4" xfId="119"/>
    <cellStyle name="40% — акцент6 5" xfId="133"/>
    <cellStyle name="60% — акцент1" xfId="21" builtinId="32" customBuiltin="1"/>
    <cellStyle name="60% — акцент1 2" xfId="50"/>
    <cellStyle name="60% — акцент1 3" xfId="83"/>
    <cellStyle name="60% — акцент2" xfId="25" builtinId="36" customBuiltin="1"/>
    <cellStyle name="60% — акцент2 2" xfId="53"/>
    <cellStyle name="60% — акцент2 3" xfId="84"/>
    <cellStyle name="60% — акцент3" xfId="29" builtinId="40" customBuiltin="1"/>
    <cellStyle name="60% — акцент3 2" xfId="56"/>
    <cellStyle name="60% — акцент3 3" xfId="85"/>
    <cellStyle name="60% — акцент4" xfId="33" builtinId="44" customBuiltin="1"/>
    <cellStyle name="60% — акцент4 2" xfId="59"/>
    <cellStyle name="60% — акцент4 3" xfId="86"/>
    <cellStyle name="60% — акцент5" xfId="37" builtinId="48" customBuiltin="1"/>
    <cellStyle name="60% — акцент5 2" xfId="62"/>
    <cellStyle name="60% — акцент5 3" xfId="87"/>
    <cellStyle name="60% — акцент6" xfId="41" builtinId="52" customBuiltin="1"/>
    <cellStyle name="60% — акцент6 2" xfId="65"/>
    <cellStyle name="60% — акцент6 3" xfId="88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/>
    <cellStyle name="Нейтральный 3" xfId="81"/>
    <cellStyle name="Обычный" xfId="0" builtinId="0"/>
    <cellStyle name="Обычный 2" xfId="4"/>
    <cellStyle name="Обычный 2 2" xfId="82"/>
    <cellStyle name="Обычный 3" xfId="42"/>
    <cellStyle name="Обычный 3 2" xfId="89"/>
    <cellStyle name="Обычный 4" xfId="45"/>
    <cellStyle name="Обычный 4 2" xfId="92"/>
    <cellStyle name="Обычный 5" xfId="80"/>
    <cellStyle name="Обычный 6" xfId="66"/>
    <cellStyle name="Обычный 7" xfId="106"/>
    <cellStyle name="Обычный 8" xfId="120"/>
    <cellStyle name="Плохой" xfId="2" builtinId="27" customBuiltin="1"/>
    <cellStyle name="Пояснение" xfId="16" builtinId="53" customBuiltin="1"/>
    <cellStyle name="Примечание 2" xfId="43"/>
    <cellStyle name="Примечание 2 2" xfId="90"/>
    <cellStyle name="Примечание 3" xfId="47"/>
    <cellStyle name="Примечание 3 2" xfId="93"/>
    <cellStyle name="Примечание 4" xfId="67"/>
    <cellStyle name="Примечание 5" xfId="107"/>
    <cellStyle name="Примечание 6" xfId="121"/>
    <cellStyle name="Процентный" xfId="44" builtinId="5"/>
    <cellStyle name="Процентный 2" xfId="91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65" formatCode="0.0"/>
    </dxf>
    <dxf>
      <numFmt numFmtId="2" formatCode="0.00"/>
    </dxf>
    <dxf>
      <numFmt numFmtId="166" formatCode="0.000"/>
    </dxf>
    <dxf>
      <numFmt numFmtId="164" formatCode="0.0000"/>
    </dxf>
    <dxf>
      <numFmt numFmtId="167" formatCode="0.00000"/>
    </dxf>
    <dxf>
      <numFmt numFmtId="168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Лезок" refreshedDate="45248.50122928241" createdVersion="6" refreshedVersion="6" minRefreshableVersion="3" recordCount="31">
  <cacheSource type="worksheet">
    <worksheetSource ref="A1:H32" sheet="Автоматизированный расчет"/>
  </cacheSource>
  <cacheFields count="8">
    <cacheField name="Script name" numFmtId="0">
      <sharedItems/>
    </cacheField>
    <cacheField name="transaction rq" numFmtId="0">
      <sharedItems count="12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Отмена бронирования "/>
        <s v="Выход из системы"/>
        <s v="Перход на страницу регистрации"/>
        <s v="Заполнение полей регистарции"/>
        <s v="Переход на следующий экран после регистрации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2"/>
    </cacheField>
    <cacheField name="pacing" numFmtId="0">
      <sharedItems containsSemiMixedTypes="0" containsString="0" containsNumber="1" containsInteger="1" minValue="41" maxValue="200"/>
    </cacheField>
    <cacheField name="одним пользователем в минуту" numFmtId="2">
      <sharedItems containsSemiMixedTypes="0" containsString="0" containsNumber="1" minValue="0.3" maxValue="1.4634146341463414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10.909090909090908" maxValue="58.5365853658536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s v="Покупка билета"/>
    <x v="0"/>
    <n v="1"/>
    <n v="2"/>
    <n v="41"/>
    <n v="1.4634146341463414"/>
    <n v="20"/>
    <n v="58.536585365853654"/>
  </r>
  <r>
    <s v="Покупка билета"/>
    <x v="1"/>
    <n v="1"/>
    <n v="2"/>
    <n v="41"/>
    <n v="1.4634146341463414"/>
    <n v="20"/>
    <n v="58.536585365853654"/>
  </r>
  <r>
    <s v="Покупка билета"/>
    <x v="2"/>
    <n v="1"/>
    <n v="2"/>
    <n v="41"/>
    <n v="1.4634146341463414"/>
    <n v="20"/>
    <n v="58.536585365853654"/>
  </r>
  <r>
    <s v="Покупка билета"/>
    <x v="3"/>
    <n v="1"/>
    <n v="2"/>
    <n v="41"/>
    <n v="1.4634146341463414"/>
    <n v="20"/>
    <n v="58.536585365853654"/>
  </r>
  <r>
    <s v="Покупка билета"/>
    <x v="4"/>
    <n v="1"/>
    <n v="2"/>
    <n v="41"/>
    <n v="1.4634146341463414"/>
    <n v="20"/>
    <n v="58.536585365853654"/>
  </r>
  <r>
    <s v="Покупка билета"/>
    <x v="5"/>
    <n v="1"/>
    <n v="2"/>
    <n v="41"/>
    <n v="1.4634146341463414"/>
    <n v="20"/>
    <n v="58.536585365853654"/>
  </r>
  <r>
    <s v="Покупка билета"/>
    <x v="6"/>
    <n v="1"/>
    <n v="2"/>
    <n v="41"/>
    <n v="1.4634146341463414"/>
    <n v="20"/>
    <n v="58.536585365853654"/>
  </r>
  <r>
    <s v="Удаление бронирования "/>
    <x v="0"/>
    <n v="1"/>
    <n v="1"/>
    <n v="48"/>
    <n v="1.25"/>
    <n v="20"/>
    <n v="25"/>
  </r>
  <r>
    <s v="Удаление бронирования "/>
    <x v="1"/>
    <n v="1"/>
    <n v="1"/>
    <n v="48"/>
    <n v="1.25"/>
    <n v="20"/>
    <n v="25"/>
  </r>
  <r>
    <s v="Удаление бронирования "/>
    <x v="6"/>
    <n v="1"/>
    <n v="1"/>
    <n v="48"/>
    <n v="1.25"/>
    <n v="20"/>
    <n v="25"/>
  </r>
  <r>
    <s v="Удаление бронирования "/>
    <x v="7"/>
    <n v="1"/>
    <n v="1"/>
    <n v="48"/>
    <n v="1.25"/>
    <n v="20"/>
    <n v="25"/>
  </r>
  <r>
    <s v="Удаление бронирования "/>
    <x v="8"/>
    <n v="1"/>
    <n v="1"/>
    <n v="48"/>
    <n v="1.25"/>
    <n v="20"/>
    <n v="25"/>
  </r>
  <r>
    <s v="Регистрация новых пользователей"/>
    <x v="0"/>
    <n v="1"/>
    <n v="2"/>
    <n v="74"/>
    <n v="0.81081081081081086"/>
    <n v="20"/>
    <n v="32.432432432432435"/>
  </r>
  <r>
    <s v="Регистрация новых пользователей"/>
    <x v="9"/>
    <n v="1"/>
    <n v="2"/>
    <n v="74"/>
    <n v="0.81081081081081086"/>
    <n v="20"/>
    <n v="32.432432432432435"/>
  </r>
  <r>
    <s v="Регистрация новых пользователей"/>
    <x v="10"/>
    <n v="1"/>
    <n v="2"/>
    <n v="74"/>
    <n v="0.81081081081081086"/>
    <n v="20"/>
    <n v="32.432432432432435"/>
  </r>
  <r>
    <s v="Регистрация новых пользователей"/>
    <x v="11"/>
    <n v="1"/>
    <n v="2"/>
    <n v="74"/>
    <n v="0.81081081081081086"/>
    <n v="20"/>
    <n v="32.432432432432435"/>
  </r>
  <r>
    <s v="Регистрация новых пользователей"/>
    <x v="8"/>
    <n v="1"/>
    <n v="2"/>
    <n v="74"/>
    <n v="0.81081081081081086"/>
    <n v="20"/>
    <n v="32.432432432432435"/>
  </r>
  <r>
    <s v="Логин"/>
    <x v="0"/>
    <n v="1"/>
    <n v="2"/>
    <n v="200"/>
    <n v="0.3"/>
    <n v="20"/>
    <n v="12"/>
  </r>
  <r>
    <s v="Логин"/>
    <x v="1"/>
    <n v="1"/>
    <n v="2"/>
    <n v="200"/>
    <n v="0.3"/>
    <n v="20"/>
    <n v="12"/>
  </r>
  <r>
    <s v="Логин"/>
    <x v="8"/>
    <n v="1"/>
    <n v="2"/>
    <n v="200"/>
    <n v="0.3"/>
    <n v="20"/>
    <n v="12"/>
  </r>
  <r>
    <s v="Логин"/>
    <x v="2"/>
    <n v="1"/>
    <n v="2"/>
    <n v="200"/>
    <n v="0.3"/>
    <n v="20"/>
    <n v="12"/>
  </r>
  <r>
    <s v="Поиск билета без покупки"/>
    <x v="0"/>
    <n v="1"/>
    <n v="2"/>
    <n v="72"/>
    <n v="0.83333333333333337"/>
    <n v="20"/>
    <n v="33.333333333333336"/>
  </r>
  <r>
    <s v="Поиск билета без покупки"/>
    <x v="1"/>
    <n v="1"/>
    <n v="2"/>
    <n v="72"/>
    <n v="0.83333333333333337"/>
    <n v="20"/>
    <n v="33.333333333333336"/>
  </r>
  <r>
    <s v="Поиск билета без покупки"/>
    <x v="2"/>
    <n v="1"/>
    <n v="2"/>
    <n v="72"/>
    <n v="0.83333333333333337"/>
    <n v="20"/>
    <n v="33.333333333333336"/>
  </r>
  <r>
    <s v="Поиск билета без покупки"/>
    <x v="3"/>
    <n v="1"/>
    <n v="2"/>
    <n v="72"/>
    <n v="0.83333333333333337"/>
    <n v="20"/>
    <n v="33.333333333333336"/>
  </r>
  <r>
    <s v="Поиск билета без покупки"/>
    <x v="4"/>
    <n v="1"/>
    <n v="2"/>
    <n v="72"/>
    <n v="0.83333333333333337"/>
    <n v="20"/>
    <n v="33.333333333333336"/>
  </r>
  <r>
    <s v="Поиск билета без покупки"/>
    <x v="8"/>
    <n v="1"/>
    <n v="2"/>
    <n v="72"/>
    <n v="0.83333333333333337"/>
    <n v="20"/>
    <n v="33.333333333333336"/>
  </r>
  <r>
    <s v="Ознакомление с путевым листом"/>
    <x v="0"/>
    <n v="1"/>
    <n v="1"/>
    <n v="110"/>
    <n v="0.54545454545454541"/>
    <n v="20"/>
    <n v="10.909090909090908"/>
  </r>
  <r>
    <s v="Ознакомление с путевым листом"/>
    <x v="1"/>
    <n v="1"/>
    <n v="1"/>
    <n v="110"/>
    <n v="0.54545454545454541"/>
    <n v="20"/>
    <n v="10.909090909090908"/>
  </r>
  <r>
    <s v="Ознакомление с путевым листом"/>
    <x v="6"/>
    <n v="1"/>
    <n v="1"/>
    <n v="110"/>
    <n v="0.54545454545454541"/>
    <n v="20"/>
    <n v="10.909090909090908"/>
  </r>
  <r>
    <s v="Ознакомление с путевым листом"/>
    <x v="8"/>
    <n v="1"/>
    <n v="1"/>
    <n v="110"/>
    <n v="0.54545454545454541"/>
    <n v="20"/>
    <n v="10.9090909090909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3">
        <item x="1"/>
        <item x="4"/>
        <item x="8"/>
        <item x="3"/>
        <item x="5"/>
        <item x="7"/>
        <item x="6"/>
        <item x="0"/>
        <item x="9"/>
        <item x="10"/>
        <item x="2"/>
        <item x="1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75"/>
  <sheetViews>
    <sheetView topLeftCell="A26" zoomScale="80" zoomScaleNormal="80" workbookViewId="0">
      <selection activeCell="H48" sqref="H48"/>
    </sheetView>
  </sheetViews>
  <sheetFormatPr defaultColWidth="11.42578125" defaultRowHeight="15" x14ac:dyDescent="0.25"/>
  <cols>
    <col min="1" max="1" width="36.7109375" customWidth="1"/>
    <col min="2" max="2" width="53" customWidth="1"/>
    <col min="3" max="3" width="18.140625" customWidth="1"/>
    <col min="4" max="4" width="17.85546875" customWidth="1"/>
    <col min="5" max="5" width="19.140625" bestFit="1" customWidth="1"/>
    <col min="6" max="6" width="31.28515625" customWidth="1"/>
    <col min="7" max="7" width="24.5703125" customWidth="1"/>
    <col min="8" max="8" width="22" customWidth="1"/>
    <col min="9" max="9" width="50" bestFit="1" customWidth="1"/>
    <col min="10" max="10" width="21.7109375" bestFit="1" customWidth="1"/>
    <col min="11" max="11" width="18.140625" customWidth="1"/>
    <col min="12" max="12" width="26.7109375" customWidth="1"/>
    <col min="13" max="13" width="35.140625" bestFit="1" customWidth="1"/>
    <col min="14" max="14" width="17.85546875" customWidth="1"/>
    <col min="15" max="15" width="23.85546875" customWidth="1"/>
    <col min="16" max="16" width="23.42578125" bestFit="1" customWidth="1"/>
    <col min="17" max="17" width="26" customWidth="1"/>
    <col min="18" max="18" width="10.42578125" customWidth="1"/>
    <col min="19" max="19" width="12.28515625" customWidth="1"/>
    <col min="22" max="22" width="22.85546875" customWidth="1"/>
  </cols>
  <sheetData>
    <row r="1" spans="1:24" ht="15.75" thickBot="1" x14ac:dyDescent="0.3">
      <c r="A1" t="s">
        <v>18</v>
      </c>
      <c r="B1" t="s">
        <v>19</v>
      </c>
      <c r="C1" t="s">
        <v>20</v>
      </c>
      <c r="D1" t="s">
        <v>21</v>
      </c>
      <c r="E1" t="s">
        <v>30</v>
      </c>
      <c r="F1" t="s">
        <v>31</v>
      </c>
      <c r="G1" t="s">
        <v>32</v>
      </c>
      <c r="H1" t="s">
        <v>4</v>
      </c>
      <c r="I1" s="2" t="s">
        <v>62</v>
      </c>
      <c r="J1" t="s">
        <v>29</v>
      </c>
      <c r="M1" t="s">
        <v>61</v>
      </c>
      <c r="N1" t="s">
        <v>22</v>
      </c>
      <c r="O1" t="s">
        <v>23</v>
      </c>
      <c r="P1" t="s">
        <v>59</v>
      </c>
      <c r="Q1" t="s">
        <v>24</v>
      </c>
      <c r="R1" t="s">
        <v>21</v>
      </c>
      <c r="S1" t="s">
        <v>64</v>
      </c>
      <c r="T1" s="8" t="s">
        <v>25</v>
      </c>
      <c r="U1" s="8" t="s">
        <v>26</v>
      </c>
      <c r="V1" t="s">
        <v>27</v>
      </c>
      <c r="X1" t="s">
        <v>28</v>
      </c>
    </row>
    <row r="2" spans="1:24" x14ac:dyDescent="0.25">
      <c r="A2" s="16" t="s">
        <v>5</v>
      </c>
      <c r="B2" s="16" t="s">
        <v>40</v>
      </c>
      <c r="C2" s="35">
        <v>1</v>
      </c>
      <c r="D2" s="37">
        <f t="shared" ref="D2:D7" si="0">VLOOKUP(A2,$M$1:$W$8,6,FALSE)</f>
        <v>2</v>
      </c>
      <c r="E2">
        <f>VLOOKUP(A2,$M$1:$W$8,5,FALSE)</f>
        <v>41</v>
      </c>
      <c r="F2" s="7">
        <f>60/E2*C2</f>
        <v>1.4634146341463414</v>
      </c>
      <c r="G2">
        <f t="shared" ref="G2:G7" si="1">VLOOKUP(A2,$M$1:$W$8,8,FALSE)</f>
        <v>20</v>
      </c>
      <c r="H2" s="6">
        <f t="shared" ref="H2:H7" si="2">D2*F2*G2</f>
        <v>58.536585365853654</v>
      </c>
      <c r="I2" s="3" t="s">
        <v>0</v>
      </c>
      <c r="J2" s="6">
        <v>139.7790096082779</v>
      </c>
      <c r="M2" t="s">
        <v>5</v>
      </c>
      <c r="N2" s="10">
        <v>1.1000000000000001</v>
      </c>
      <c r="O2" s="32">
        <v>30</v>
      </c>
      <c r="P2" s="55">
        <f t="shared" ref="P2:P7" si="3">N2+O2</f>
        <v>31.1</v>
      </c>
      <c r="Q2" s="19">
        <v>41</v>
      </c>
      <c r="R2" s="4">
        <v>2</v>
      </c>
      <c r="S2" s="5">
        <f t="shared" ref="S2:S7" si="4">60/(Q2)</f>
        <v>1.4634146341463414</v>
      </c>
      <c r="T2" s="8">
        <v>20</v>
      </c>
      <c r="U2" s="9">
        <f>ROUND(R2*S2*T2,0)</f>
        <v>59</v>
      </c>
      <c r="V2" s="18">
        <f t="shared" ref="V2:V7" si="5">R2/W$2</f>
        <v>0.2</v>
      </c>
      <c r="W2">
        <f>SUM(R2:R7)</f>
        <v>10</v>
      </c>
    </row>
    <row r="3" spans="1:24" x14ac:dyDescent="0.25">
      <c r="A3" s="16" t="s">
        <v>5</v>
      </c>
      <c r="B3" s="16" t="s">
        <v>0</v>
      </c>
      <c r="C3" s="35">
        <v>1</v>
      </c>
      <c r="D3" s="38">
        <f t="shared" si="0"/>
        <v>2</v>
      </c>
      <c r="E3">
        <f>VLOOKUP(A3,$M$1:$W$8,5,FALSE)</f>
        <v>41</v>
      </c>
      <c r="F3" s="7">
        <f>60/E3*C3</f>
        <v>1.4634146341463414</v>
      </c>
      <c r="G3">
        <f t="shared" si="1"/>
        <v>20</v>
      </c>
      <c r="H3" s="6">
        <f t="shared" si="2"/>
        <v>58.536585365853654</v>
      </c>
      <c r="I3" s="3" t="s">
        <v>9</v>
      </c>
      <c r="J3" s="6">
        <v>91.869918699186996</v>
      </c>
      <c r="M3" t="s">
        <v>6</v>
      </c>
      <c r="N3" s="10">
        <v>1.3</v>
      </c>
      <c r="O3" s="32">
        <v>20</v>
      </c>
      <c r="P3" s="55">
        <f t="shared" si="3"/>
        <v>21.3</v>
      </c>
      <c r="Q3" s="19">
        <v>48</v>
      </c>
      <c r="R3" s="4">
        <v>1</v>
      </c>
      <c r="S3" s="5">
        <f t="shared" si="4"/>
        <v>1.25</v>
      </c>
      <c r="T3" s="8">
        <v>20</v>
      </c>
      <c r="U3" s="9">
        <f>ROUND(R3*S3*T3,0)</f>
        <v>25</v>
      </c>
      <c r="V3" s="18">
        <f t="shared" si="5"/>
        <v>0.1</v>
      </c>
    </row>
    <row r="4" spans="1:24" x14ac:dyDescent="0.25">
      <c r="A4" s="16" t="s">
        <v>5</v>
      </c>
      <c r="B4" s="16" t="s">
        <v>46</v>
      </c>
      <c r="C4" s="35">
        <v>1</v>
      </c>
      <c r="D4" s="38">
        <f t="shared" si="0"/>
        <v>2</v>
      </c>
      <c r="E4">
        <f>VLOOKUP(A4,$M$1:$W$8,5,FALSE)</f>
        <v>41</v>
      </c>
      <c r="F4" s="7">
        <f>60/E4*C4</f>
        <v>1.4634146341463414</v>
      </c>
      <c r="G4">
        <f t="shared" si="1"/>
        <v>20</v>
      </c>
      <c r="H4" s="6">
        <f t="shared" si="2"/>
        <v>58.536585365853654</v>
      </c>
      <c r="I4" s="3" t="s">
        <v>3</v>
      </c>
      <c r="J4" s="6">
        <v>113.67485667485667</v>
      </c>
      <c r="M4" t="s">
        <v>39</v>
      </c>
      <c r="N4" s="10">
        <v>1.6</v>
      </c>
      <c r="O4" s="32">
        <v>20</v>
      </c>
      <c r="P4" s="55">
        <f t="shared" si="3"/>
        <v>21.6</v>
      </c>
      <c r="Q4" s="19">
        <v>74</v>
      </c>
      <c r="R4" s="4">
        <v>2</v>
      </c>
      <c r="S4" s="5">
        <f t="shared" si="4"/>
        <v>0.81081081081081086</v>
      </c>
      <c r="T4" s="8">
        <v>20</v>
      </c>
      <c r="U4" s="9">
        <f>ROUND(R4*S4*T4,0)</f>
        <v>32</v>
      </c>
      <c r="V4" s="18">
        <f t="shared" si="5"/>
        <v>0.2</v>
      </c>
    </row>
    <row r="5" spans="1:24" x14ac:dyDescent="0.25">
      <c r="A5" s="16" t="s">
        <v>5</v>
      </c>
      <c r="B5" s="16" t="s">
        <v>8</v>
      </c>
      <c r="C5" s="35">
        <v>1</v>
      </c>
      <c r="D5" s="38">
        <f t="shared" si="0"/>
        <v>2</v>
      </c>
      <c r="E5">
        <f t="shared" ref="E5:E7" si="6">VLOOKUP(A5,$M$1:$W$8,5,FALSE)</f>
        <v>41</v>
      </c>
      <c r="F5" s="7">
        <f t="shared" ref="F5:F7" si="7">60/E5*C5</f>
        <v>1.4634146341463414</v>
      </c>
      <c r="G5">
        <f t="shared" si="1"/>
        <v>20</v>
      </c>
      <c r="H5" s="6">
        <f t="shared" si="2"/>
        <v>58.536585365853654</v>
      </c>
      <c r="I5" s="3" t="s">
        <v>8</v>
      </c>
      <c r="J5" s="6">
        <v>91.869918699186996</v>
      </c>
      <c r="M5" t="s">
        <v>43</v>
      </c>
      <c r="N5" s="10">
        <v>1.7</v>
      </c>
      <c r="O5" s="32">
        <v>25</v>
      </c>
      <c r="P5" s="55">
        <f t="shared" si="3"/>
        <v>26.7</v>
      </c>
      <c r="Q5" s="19">
        <v>72</v>
      </c>
      <c r="R5" s="4">
        <v>2</v>
      </c>
      <c r="S5" s="5">
        <f t="shared" si="4"/>
        <v>0.83333333333333337</v>
      </c>
      <c r="T5" s="8">
        <v>20</v>
      </c>
      <c r="U5" s="9">
        <f>ROUND(R5*S5*T5,0)</f>
        <v>33</v>
      </c>
      <c r="V5" s="18">
        <f t="shared" si="5"/>
        <v>0.2</v>
      </c>
    </row>
    <row r="6" spans="1:24" x14ac:dyDescent="0.25">
      <c r="A6" s="16" t="s">
        <v>5</v>
      </c>
      <c r="B6" s="16" t="s">
        <v>9</v>
      </c>
      <c r="C6" s="35">
        <v>1</v>
      </c>
      <c r="D6" s="38">
        <f t="shared" si="0"/>
        <v>2</v>
      </c>
      <c r="E6">
        <f t="shared" si="6"/>
        <v>41</v>
      </c>
      <c r="F6" s="7">
        <f t="shared" si="7"/>
        <v>1.4634146341463414</v>
      </c>
      <c r="G6">
        <f t="shared" si="1"/>
        <v>20</v>
      </c>
      <c r="H6" s="6">
        <f t="shared" si="2"/>
        <v>58.536585365853654</v>
      </c>
      <c r="I6" s="3" t="s">
        <v>1</v>
      </c>
      <c r="J6" s="6">
        <v>58.536585365853654</v>
      </c>
      <c r="M6" t="s">
        <v>7</v>
      </c>
      <c r="N6" s="10">
        <v>1.7</v>
      </c>
      <c r="O6" s="32">
        <v>15</v>
      </c>
      <c r="P6" s="55">
        <f t="shared" si="3"/>
        <v>16.7</v>
      </c>
      <c r="Q6" s="19">
        <v>110</v>
      </c>
      <c r="R6" s="4">
        <v>1</v>
      </c>
      <c r="S6" s="5">
        <f t="shared" si="4"/>
        <v>0.54545454545454541</v>
      </c>
      <c r="T6" s="8">
        <v>20</v>
      </c>
      <c r="U6" s="9">
        <f>ROUND(R6*S6*T6,0)</f>
        <v>11</v>
      </c>
      <c r="V6" s="18">
        <f t="shared" si="5"/>
        <v>0.1</v>
      </c>
    </row>
    <row r="7" spans="1:24" x14ac:dyDescent="0.25">
      <c r="A7" s="16" t="s">
        <v>5</v>
      </c>
      <c r="B7" s="16" t="s">
        <v>1</v>
      </c>
      <c r="C7" s="35">
        <v>1</v>
      </c>
      <c r="D7" s="38">
        <f t="shared" si="0"/>
        <v>2</v>
      </c>
      <c r="E7">
        <f t="shared" si="6"/>
        <v>41</v>
      </c>
      <c r="F7" s="7">
        <f t="shared" si="7"/>
        <v>1.4634146341463414</v>
      </c>
      <c r="G7">
        <f t="shared" si="1"/>
        <v>20</v>
      </c>
      <c r="H7" s="6">
        <f t="shared" si="2"/>
        <v>58.536585365853654</v>
      </c>
      <c r="I7" s="3" t="s">
        <v>10</v>
      </c>
      <c r="J7" s="6">
        <v>25</v>
      </c>
      <c r="M7" t="s">
        <v>44</v>
      </c>
      <c r="N7" s="10">
        <v>0.6</v>
      </c>
      <c r="O7" s="33">
        <v>15</v>
      </c>
      <c r="P7" s="55">
        <f t="shared" si="3"/>
        <v>15.6</v>
      </c>
      <c r="Q7" s="19">
        <v>200</v>
      </c>
      <c r="R7" s="4">
        <v>2</v>
      </c>
      <c r="S7" s="5">
        <f t="shared" si="4"/>
        <v>0.3</v>
      </c>
      <c r="T7" s="8">
        <v>20</v>
      </c>
      <c r="U7" s="9">
        <f>SUM(U2:U6)</f>
        <v>160</v>
      </c>
      <c r="V7" s="18">
        <f t="shared" si="5"/>
        <v>0.2</v>
      </c>
    </row>
    <row r="8" spans="1:24" ht="15.75" thickBot="1" x14ac:dyDescent="0.3">
      <c r="A8" s="51" t="s">
        <v>5</v>
      </c>
      <c r="B8" s="51" t="s">
        <v>2</v>
      </c>
      <c r="C8" s="57">
        <v>1</v>
      </c>
      <c r="D8" s="36">
        <f t="shared" ref="D8:D20" si="8">VLOOKUP(A8,$M$1:$W$8,6,FALSE)</f>
        <v>2</v>
      </c>
      <c r="E8">
        <f t="shared" ref="E8:E20" si="9">VLOOKUP(A8,$M$1:$W$8,5,FALSE)</f>
        <v>41</v>
      </c>
      <c r="F8" s="7">
        <f t="shared" ref="F8:F20" si="10">60/E8*C8</f>
        <v>1.4634146341463414</v>
      </c>
      <c r="G8">
        <f t="shared" ref="G8:G20" si="11">VLOOKUP(A8,$M$1:$W$8,8,FALSE)</f>
        <v>20</v>
      </c>
      <c r="H8" s="6">
        <f t="shared" ref="H8:H20" si="12">D8*F8*G8</f>
        <v>58.536585365853654</v>
      </c>
      <c r="I8" s="3" t="s">
        <v>2</v>
      </c>
      <c r="J8" s="6">
        <v>94.44567627494456</v>
      </c>
      <c r="V8" s="18">
        <f>SUM(V2:V7)</f>
        <v>1</v>
      </c>
    </row>
    <row r="9" spans="1:24" x14ac:dyDescent="0.25">
      <c r="A9" s="50" t="s">
        <v>6</v>
      </c>
      <c r="B9" s="50" t="s">
        <v>40</v>
      </c>
      <c r="C9" s="56">
        <v>1</v>
      </c>
      <c r="D9" s="37">
        <f t="shared" si="8"/>
        <v>1</v>
      </c>
      <c r="E9" s="6">
        <f t="shared" si="9"/>
        <v>48</v>
      </c>
      <c r="F9" s="7">
        <f t="shared" si="10"/>
        <v>1.25</v>
      </c>
      <c r="G9">
        <f t="shared" si="11"/>
        <v>20</v>
      </c>
      <c r="H9" s="6">
        <f t="shared" si="12"/>
        <v>25</v>
      </c>
      <c r="I9" s="3" t="s">
        <v>40</v>
      </c>
      <c r="J9" s="6">
        <v>172.21144204071032</v>
      </c>
    </row>
    <row r="10" spans="1:24" x14ac:dyDescent="0.25">
      <c r="A10" s="16" t="s">
        <v>6</v>
      </c>
      <c r="B10" s="16" t="s">
        <v>0</v>
      </c>
      <c r="C10" s="35">
        <v>1</v>
      </c>
      <c r="D10" s="38">
        <f t="shared" si="8"/>
        <v>1</v>
      </c>
      <c r="E10" s="6">
        <f t="shared" si="9"/>
        <v>48</v>
      </c>
      <c r="F10" s="7">
        <f t="shared" si="10"/>
        <v>1.25</v>
      </c>
      <c r="G10">
        <f t="shared" si="11"/>
        <v>20</v>
      </c>
      <c r="H10" s="6">
        <f t="shared" si="12"/>
        <v>25</v>
      </c>
      <c r="I10" s="3" t="s">
        <v>42</v>
      </c>
      <c r="J10" s="6">
        <v>32.432432432432435</v>
      </c>
      <c r="Q10" s="53"/>
    </row>
    <row r="11" spans="1:24" x14ac:dyDescent="0.25">
      <c r="A11" s="16" t="s">
        <v>6</v>
      </c>
      <c r="B11" s="16" t="s">
        <v>2</v>
      </c>
      <c r="C11" s="35">
        <v>1</v>
      </c>
      <c r="D11" s="38">
        <f t="shared" si="8"/>
        <v>1</v>
      </c>
      <c r="E11" s="6">
        <f t="shared" si="9"/>
        <v>48</v>
      </c>
      <c r="F11" s="7">
        <f t="shared" si="10"/>
        <v>1.25</v>
      </c>
      <c r="G11">
        <f t="shared" si="11"/>
        <v>20</v>
      </c>
      <c r="H11" s="6">
        <f t="shared" si="12"/>
        <v>25</v>
      </c>
      <c r="I11" s="3" t="s">
        <v>41</v>
      </c>
      <c r="J11" s="6">
        <v>32.432432432432435</v>
      </c>
      <c r="Q11" s="54"/>
    </row>
    <row r="12" spans="1:24" x14ac:dyDescent="0.25">
      <c r="A12" s="16" t="s">
        <v>6</v>
      </c>
      <c r="B12" s="16" t="s">
        <v>10</v>
      </c>
      <c r="C12" s="35">
        <v>1</v>
      </c>
      <c r="D12" s="38">
        <f t="shared" si="8"/>
        <v>1</v>
      </c>
      <c r="E12" s="6">
        <f t="shared" si="9"/>
        <v>48</v>
      </c>
      <c r="F12" s="7">
        <f t="shared" si="10"/>
        <v>1.25</v>
      </c>
      <c r="G12">
        <f t="shared" si="11"/>
        <v>20</v>
      </c>
      <c r="H12" s="6">
        <f t="shared" si="12"/>
        <v>25</v>
      </c>
      <c r="I12" s="3" t="s">
        <v>46</v>
      </c>
      <c r="J12" s="6">
        <v>103.869918699187</v>
      </c>
      <c r="Q12" s="54"/>
    </row>
    <row r="13" spans="1:24" ht="15.75" thickBot="1" x14ac:dyDescent="0.3">
      <c r="A13" s="51" t="s">
        <v>6</v>
      </c>
      <c r="B13" s="51" t="s">
        <v>3</v>
      </c>
      <c r="C13" s="57">
        <v>1</v>
      </c>
      <c r="D13" s="36">
        <f t="shared" si="8"/>
        <v>1</v>
      </c>
      <c r="E13" s="6">
        <f t="shared" si="9"/>
        <v>48</v>
      </c>
      <c r="F13" s="7">
        <f t="shared" si="10"/>
        <v>1.25</v>
      </c>
      <c r="G13">
        <f t="shared" si="11"/>
        <v>20</v>
      </c>
      <c r="H13" s="6">
        <f t="shared" si="12"/>
        <v>25</v>
      </c>
      <c r="I13" s="3" t="s">
        <v>65</v>
      </c>
      <c r="J13" s="6">
        <v>32.432432432432435</v>
      </c>
      <c r="Q13" s="54"/>
    </row>
    <row r="14" spans="1:24" x14ac:dyDescent="0.25">
      <c r="A14" s="50" t="s">
        <v>39</v>
      </c>
      <c r="B14" s="50" t="s">
        <v>40</v>
      </c>
      <c r="C14" s="56">
        <v>1</v>
      </c>
      <c r="D14" s="37">
        <f t="shared" si="8"/>
        <v>2</v>
      </c>
      <c r="E14" s="6">
        <f t="shared" si="9"/>
        <v>74</v>
      </c>
      <c r="F14" s="7">
        <f t="shared" si="10"/>
        <v>0.81081081081081086</v>
      </c>
      <c r="G14">
        <f t="shared" si="11"/>
        <v>20</v>
      </c>
      <c r="H14" s="6">
        <f t="shared" si="12"/>
        <v>32.432432432432435</v>
      </c>
      <c r="I14" s="3" t="s">
        <v>63</v>
      </c>
      <c r="J14" s="6">
        <v>988.55462335950142</v>
      </c>
      <c r="Q14" s="54"/>
    </row>
    <row r="15" spans="1:24" x14ac:dyDescent="0.25">
      <c r="A15" s="16" t="s">
        <v>39</v>
      </c>
      <c r="B15" s="16" t="s">
        <v>42</v>
      </c>
      <c r="C15" s="35">
        <v>1</v>
      </c>
      <c r="D15" s="38">
        <f t="shared" si="8"/>
        <v>2</v>
      </c>
      <c r="E15" s="6">
        <f t="shared" si="9"/>
        <v>74</v>
      </c>
      <c r="F15" s="7">
        <f t="shared" si="10"/>
        <v>0.81081081081081086</v>
      </c>
      <c r="G15">
        <f t="shared" si="11"/>
        <v>20</v>
      </c>
      <c r="H15" s="6">
        <f t="shared" si="12"/>
        <v>32.432432432432435</v>
      </c>
      <c r="Q15" s="54"/>
    </row>
    <row r="16" spans="1:24" x14ac:dyDescent="0.25">
      <c r="A16" s="16" t="s">
        <v>39</v>
      </c>
      <c r="B16" s="16" t="s">
        <v>41</v>
      </c>
      <c r="C16" s="35">
        <v>1</v>
      </c>
      <c r="D16" s="38">
        <f t="shared" si="8"/>
        <v>2</v>
      </c>
      <c r="E16" s="6">
        <f t="shared" si="9"/>
        <v>74</v>
      </c>
      <c r="F16" s="7">
        <f t="shared" si="10"/>
        <v>0.81081081081081086</v>
      </c>
      <c r="G16">
        <f t="shared" si="11"/>
        <v>20</v>
      </c>
      <c r="H16" s="6">
        <f t="shared" si="12"/>
        <v>32.432432432432435</v>
      </c>
      <c r="Q16" s="54"/>
    </row>
    <row r="17" spans="1:17" x14ac:dyDescent="0.25">
      <c r="A17" s="16" t="s">
        <v>39</v>
      </c>
      <c r="B17" s="16" t="s">
        <v>65</v>
      </c>
      <c r="C17" s="35">
        <v>1</v>
      </c>
      <c r="D17" s="38">
        <f t="shared" si="8"/>
        <v>2</v>
      </c>
      <c r="E17" s="6">
        <f t="shared" si="9"/>
        <v>74</v>
      </c>
      <c r="F17" s="7">
        <f t="shared" si="10"/>
        <v>0.81081081081081086</v>
      </c>
      <c r="G17">
        <f t="shared" si="11"/>
        <v>20</v>
      </c>
      <c r="H17" s="6">
        <f t="shared" si="12"/>
        <v>32.432432432432435</v>
      </c>
      <c r="Q17" s="53"/>
    </row>
    <row r="18" spans="1:17" ht="15.75" thickBot="1" x14ac:dyDescent="0.3">
      <c r="A18" s="51" t="s">
        <v>39</v>
      </c>
      <c r="B18" s="51" t="s">
        <v>3</v>
      </c>
      <c r="C18" s="57">
        <v>1</v>
      </c>
      <c r="D18" s="36">
        <f t="shared" si="8"/>
        <v>2</v>
      </c>
      <c r="E18" s="6">
        <f t="shared" si="9"/>
        <v>74</v>
      </c>
      <c r="F18" s="7">
        <f t="shared" si="10"/>
        <v>0.81081081081081086</v>
      </c>
      <c r="G18">
        <f t="shared" si="11"/>
        <v>20</v>
      </c>
      <c r="H18" s="6">
        <f t="shared" si="12"/>
        <v>32.432432432432435</v>
      </c>
    </row>
    <row r="19" spans="1:17" x14ac:dyDescent="0.25">
      <c r="A19" s="50" t="s">
        <v>44</v>
      </c>
      <c r="B19" s="50" t="s">
        <v>40</v>
      </c>
      <c r="C19" s="56">
        <v>1</v>
      </c>
      <c r="D19" s="37">
        <f t="shared" si="8"/>
        <v>2</v>
      </c>
      <c r="E19">
        <f t="shared" si="9"/>
        <v>200</v>
      </c>
      <c r="F19" s="7">
        <f t="shared" si="10"/>
        <v>0.3</v>
      </c>
      <c r="G19">
        <f t="shared" si="11"/>
        <v>20</v>
      </c>
      <c r="H19" s="6">
        <f t="shared" si="12"/>
        <v>12</v>
      </c>
    </row>
    <row r="20" spans="1:17" x14ac:dyDescent="0.25">
      <c r="A20" s="68" t="s">
        <v>44</v>
      </c>
      <c r="B20" s="16" t="s">
        <v>0</v>
      </c>
      <c r="C20" s="52">
        <v>1</v>
      </c>
      <c r="D20" s="38">
        <f t="shared" si="8"/>
        <v>2</v>
      </c>
      <c r="E20">
        <f t="shared" si="9"/>
        <v>200</v>
      </c>
      <c r="F20" s="7">
        <f t="shared" si="10"/>
        <v>0.3</v>
      </c>
      <c r="G20">
        <f t="shared" si="11"/>
        <v>20</v>
      </c>
      <c r="H20" s="6">
        <f t="shared" si="12"/>
        <v>12</v>
      </c>
    </row>
    <row r="21" spans="1:17" x14ac:dyDescent="0.25">
      <c r="A21" s="16" t="s">
        <v>44</v>
      </c>
      <c r="B21" s="16" t="s">
        <v>3</v>
      </c>
      <c r="C21" s="52">
        <v>1</v>
      </c>
      <c r="D21" s="38">
        <f t="shared" ref="D21" si="13">VLOOKUP(A21,$M$1:$W$8,6,FALSE)</f>
        <v>2</v>
      </c>
      <c r="E21">
        <f t="shared" ref="E21" si="14">VLOOKUP(A21,$M$1:$W$8,5,FALSE)</f>
        <v>200</v>
      </c>
      <c r="F21" s="7">
        <f t="shared" ref="F21" si="15">60/E21*C21</f>
        <v>0.3</v>
      </c>
      <c r="G21">
        <f t="shared" ref="G21" si="16">VLOOKUP(A21,$M$1:$W$8,8,FALSE)</f>
        <v>20</v>
      </c>
      <c r="H21" s="6">
        <f t="shared" ref="H21" si="17">D21*F21*G21</f>
        <v>12</v>
      </c>
    </row>
    <row r="22" spans="1:17" ht="15.75" thickBot="1" x14ac:dyDescent="0.3">
      <c r="A22" s="61" t="s">
        <v>44</v>
      </c>
      <c r="B22" s="68" t="s">
        <v>46</v>
      </c>
      <c r="C22" s="58">
        <v>1</v>
      </c>
      <c r="D22" s="60">
        <v>2</v>
      </c>
      <c r="E22" s="62">
        <f t="shared" ref="E22:E32" si="18">VLOOKUP(A22,$M$1:$W$8,5,FALSE)</f>
        <v>200</v>
      </c>
      <c r="F22" s="7">
        <f t="shared" ref="F22:F32" si="19">60/E22*C22</f>
        <v>0.3</v>
      </c>
      <c r="G22">
        <f t="shared" ref="G22:G32" si="20">VLOOKUP(A22,$M$1:$W$8,8,FALSE)</f>
        <v>20</v>
      </c>
      <c r="H22" s="6">
        <f t="shared" ref="H22:H32" si="21">D22*F22*G22</f>
        <v>12</v>
      </c>
    </row>
    <row r="23" spans="1:17" x14ac:dyDescent="0.25">
      <c r="A23" s="50" t="s">
        <v>43</v>
      </c>
      <c r="B23" s="67" t="s">
        <v>40</v>
      </c>
      <c r="C23" s="59">
        <v>1</v>
      </c>
      <c r="D23" s="28">
        <f t="shared" ref="D23:D32" si="22">VLOOKUP(A23,$M$1:$W$8,6,FALSE)</f>
        <v>2</v>
      </c>
      <c r="E23">
        <f t="shared" si="18"/>
        <v>72</v>
      </c>
      <c r="F23" s="7">
        <f t="shared" si="19"/>
        <v>0.83333333333333337</v>
      </c>
      <c r="G23">
        <f t="shared" si="20"/>
        <v>20</v>
      </c>
      <c r="H23" s="6">
        <f t="shared" si="21"/>
        <v>33.333333333333336</v>
      </c>
    </row>
    <row r="24" spans="1:17" x14ac:dyDescent="0.25">
      <c r="A24" s="16" t="s">
        <v>43</v>
      </c>
      <c r="B24" s="16" t="s">
        <v>0</v>
      </c>
      <c r="C24" s="35">
        <v>1</v>
      </c>
      <c r="D24" s="38">
        <f t="shared" si="22"/>
        <v>2</v>
      </c>
      <c r="E24">
        <f t="shared" si="18"/>
        <v>72</v>
      </c>
      <c r="F24" s="7">
        <f t="shared" si="19"/>
        <v>0.83333333333333337</v>
      </c>
      <c r="G24">
        <f t="shared" si="20"/>
        <v>20</v>
      </c>
      <c r="H24" s="6">
        <f t="shared" si="21"/>
        <v>33.333333333333336</v>
      </c>
    </row>
    <row r="25" spans="1:17" x14ac:dyDescent="0.25">
      <c r="A25" s="16" t="s">
        <v>43</v>
      </c>
      <c r="B25" s="16" t="s">
        <v>46</v>
      </c>
      <c r="C25" s="35">
        <v>1</v>
      </c>
      <c r="D25" s="38">
        <f t="shared" si="22"/>
        <v>2</v>
      </c>
      <c r="E25">
        <f t="shared" si="18"/>
        <v>72</v>
      </c>
      <c r="F25" s="7">
        <f t="shared" si="19"/>
        <v>0.83333333333333337</v>
      </c>
      <c r="G25">
        <f t="shared" si="20"/>
        <v>20</v>
      </c>
      <c r="H25" s="6">
        <f t="shared" si="21"/>
        <v>33.333333333333336</v>
      </c>
    </row>
    <row r="26" spans="1:17" x14ac:dyDescent="0.25">
      <c r="A26" s="16" t="s">
        <v>43</v>
      </c>
      <c r="B26" s="16" t="s">
        <v>8</v>
      </c>
      <c r="C26" s="35">
        <v>1</v>
      </c>
      <c r="D26" s="38">
        <f t="shared" si="22"/>
        <v>2</v>
      </c>
      <c r="E26">
        <f t="shared" si="18"/>
        <v>72</v>
      </c>
      <c r="F26" s="7">
        <f t="shared" si="19"/>
        <v>0.83333333333333337</v>
      </c>
      <c r="G26">
        <f t="shared" si="20"/>
        <v>20</v>
      </c>
      <c r="H26" s="6">
        <f t="shared" si="21"/>
        <v>33.333333333333336</v>
      </c>
    </row>
    <row r="27" spans="1:17" x14ac:dyDescent="0.25">
      <c r="A27" s="16" t="s">
        <v>43</v>
      </c>
      <c r="B27" s="16" t="s">
        <v>9</v>
      </c>
      <c r="C27" s="35">
        <v>1</v>
      </c>
      <c r="D27" s="38">
        <f t="shared" si="22"/>
        <v>2</v>
      </c>
      <c r="E27">
        <f t="shared" si="18"/>
        <v>72</v>
      </c>
      <c r="F27" s="7">
        <f t="shared" si="19"/>
        <v>0.83333333333333337</v>
      </c>
      <c r="G27">
        <f t="shared" si="20"/>
        <v>20</v>
      </c>
      <c r="H27" s="6">
        <f t="shared" si="21"/>
        <v>33.333333333333336</v>
      </c>
    </row>
    <row r="28" spans="1:17" ht="15.75" thickBot="1" x14ac:dyDescent="0.3">
      <c r="A28" s="51" t="s">
        <v>43</v>
      </c>
      <c r="B28" s="51" t="s">
        <v>3</v>
      </c>
      <c r="C28" s="57">
        <v>1</v>
      </c>
      <c r="D28" s="36">
        <f t="shared" si="22"/>
        <v>2</v>
      </c>
      <c r="E28">
        <f t="shared" si="18"/>
        <v>72</v>
      </c>
      <c r="F28" s="7">
        <f t="shared" si="19"/>
        <v>0.83333333333333337</v>
      </c>
      <c r="G28">
        <f t="shared" si="20"/>
        <v>20</v>
      </c>
      <c r="H28" s="6">
        <f t="shared" si="21"/>
        <v>33.333333333333336</v>
      </c>
    </row>
    <row r="29" spans="1:17" x14ac:dyDescent="0.25">
      <c r="A29" s="50" t="s">
        <v>7</v>
      </c>
      <c r="B29" s="50" t="s">
        <v>40</v>
      </c>
      <c r="C29" s="56">
        <v>1</v>
      </c>
      <c r="D29" s="37">
        <f t="shared" si="22"/>
        <v>1</v>
      </c>
      <c r="E29">
        <f t="shared" si="18"/>
        <v>110</v>
      </c>
      <c r="F29" s="7">
        <f t="shared" si="19"/>
        <v>0.54545454545454541</v>
      </c>
      <c r="G29">
        <f t="shared" si="20"/>
        <v>20</v>
      </c>
      <c r="H29" s="6">
        <f t="shared" si="21"/>
        <v>10.909090909090908</v>
      </c>
    </row>
    <row r="30" spans="1:17" x14ac:dyDescent="0.25">
      <c r="A30" s="16" t="s">
        <v>7</v>
      </c>
      <c r="B30" s="16" t="s">
        <v>0</v>
      </c>
      <c r="C30" s="35">
        <v>1</v>
      </c>
      <c r="D30" s="38">
        <f t="shared" si="22"/>
        <v>1</v>
      </c>
      <c r="E30">
        <f t="shared" si="18"/>
        <v>110</v>
      </c>
      <c r="F30" s="7">
        <f t="shared" si="19"/>
        <v>0.54545454545454541</v>
      </c>
      <c r="G30">
        <f t="shared" si="20"/>
        <v>20</v>
      </c>
      <c r="H30" s="6">
        <f t="shared" si="21"/>
        <v>10.909090909090908</v>
      </c>
    </row>
    <row r="31" spans="1:17" x14ac:dyDescent="0.25">
      <c r="A31" s="16" t="s">
        <v>7</v>
      </c>
      <c r="B31" s="16" t="s">
        <v>2</v>
      </c>
      <c r="C31" s="35">
        <v>1</v>
      </c>
      <c r="D31" s="38">
        <f t="shared" si="22"/>
        <v>1</v>
      </c>
      <c r="E31">
        <f t="shared" si="18"/>
        <v>110</v>
      </c>
      <c r="F31" s="7">
        <f t="shared" si="19"/>
        <v>0.54545454545454541</v>
      </c>
      <c r="G31">
        <f t="shared" si="20"/>
        <v>20</v>
      </c>
      <c r="H31" s="6">
        <f t="shared" si="21"/>
        <v>10.909090909090908</v>
      </c>
    </row>
    <row r="32" spans="1:17" ht="15.75" thickBot="1" x14ac:dyDescent="0.3">
      <c r="A32" s="51" t="s">
        <v>7</v>
      </c>
      <c r="B32" s="51" t="s">
        <v>3</v>
      </c>
      <c r="C32" s="57">
        <v>1</v>
      </c>
      <c r="D32" s="36">
        <f t="shared" si="22"/>
        <v>1</v>
      </c>
      <c r="E32">
        <f t="shared" si="18"/>
        <v>110</v>
      </c>
      <c r="F32" s="7">
        <f t="shared" si="19"/>
        <v>0.54545454545454541</v>
      </c>
      <c r="G32">
        <f t="shared" si="20"/>
        <v>20</v>
      </c>
      <c r="H32" s="6">
        <f t="shared" si="21"/>
        <v>10.909090909090908</v>
      </c>
    </row>
    <row r="35" spans="1:9" ht="15.75" thickBot="1" x14ac:dyDescent="0.3"/>
    <row r="36" spans="1:9" x14ac:dyDescent="0.25">
      <c r="A36" s="72" t="s">
        <v>48</v>
      </c>
      <c r="B36" s="73"/>
    </row>
    <row r="37" spans="1:9" ht="93.75" x14ac:dyDescent="0.3">
      <c r="A37" s="21" t="s">
        <v>47</v>
      </c>
      <c r="B37" s="22" t="s">
        <v>36</v>
      </c>
      <c r="C37" s="20" t="s">
        <v>34</v>
      </c>
      <c r="D37" s="15" t="s">
        <v>35</v>
      </c>
      <c r="E37" s="30"/>
      <c r="F37" s="48" t="s">
        <v>58</v>
      </c>
      <c r="G37" s="15" t="s">
        <v>33</v>
      </c>
      <c r="H37" s="15" t="s">
        <v>37</v>
      </c>
      <c r="I37" s="15" t="s">
        <v>38</v>
      </c>
    </row>
    <row r="38" spans="1:9" ht="18.75" x14ac:dyDescent="0.25">
      <c r="A38" s="21" t="s">
        <v>40</v>
      </c>
      <c r="B38" s="23">
        <v>520</v>
      </c>
      <c r="C38" s="14">
        <f>GETPIVOTDATA("Итого",$I$1,"transaction rq",A38)*3</f>
        <v>516.63432612213091</v>
      </c>
      <c r="D38" s="46">
        <f>1-B38/C38</f>
        <v>-6.514615285306169E-3</v>
      </c>
      <c r="E38" s="29"/>
      <c r="F38" s="49" t="str">
        <f>VLOOKUP(A38,Соответствие!A:B,2,FALSE)</f>
        <v>StartWebTours</v>
      </c>
      <c r="G38" s="31">
        <f>C38/3</f>
        <v>172.2114420407103</v>
      </c>
      <c r="H38" s="27">
        <f>VLOOKUP(Соответствие!B2,SummaryReportDebug!A:J,8,FALSE)</f>
        <v>171</v>
      </c>
      <c r="I38" s="12">
        <f t="shared" ref="I38:I49" si="23">1-G38/H38</f>
        <v>-7.0844563784226988E-3</v>
      </c>
    </row>
    <row r="39" spans="1:9" ht="18.75" x14ac:dyDescent="0.25">
      <c r="A39" s="24" t="s">
        <v>0</v>
      </c>
      <c r="B39" s="23">
        <v>422</v>
      </c>
      <c r="C39" s="14">
        <f t="shared" ref="C39:C49" si="24">GETPIVOTDATA("Итого",$I$1,"transaction rq",A39)*3</f>
        <v>419.33702882483374</v>
      </c>
      <c r="D39" s="46">
        <f>1-B39/C39</f>
        <v>-6.3504317341807059E-3</v>
      </c>
      <c r="E39" s="29"/>
      <c r="F39" s="49" t="str">
        <f>VLOOKUP(A39,Соответствие!A:B,2,FALSE)</f>
        <v>LogIn</v>
      </c>
      <c r="G39" s="31">
        <f t="shared" ref="G39:G49" si="25">C39/3</f>
        <v>139.7790096082779</v>
      </c>
      <c r="H39" s="27">
        <f>VLOOKUP(Соответствие!B3,SummaryReportDebug!A:J,8,FALSE)</f>
        <v>142</v>
      </c>
      <c r="I39" s="12">
        <f>1-G39/H39</f>
        <v>1.5640777406493611E-2</v>
      </c>
    </row>
    <row r="40" spans="1:9" ht="37.5" x14ac:dyDescent="0.25">
      <c r="A40" s="24" t="s">
        <v>46</v>
      </c>
      <c r="B40" s="23">
        <v>305</v>
      </c>
      <c r="C40" s="14">
        <f t="shared" si="24"/>
        <v>311.60975609756099</v>
      </c>
      <c r="D40" s="46">
        <f>1-B40/C40</f>
        <v>2.1211646837820952E-2</v>
      </c>
      <c r="E40" s="29"/>
      <c r="F40" s="49" t="str">
        <f>VLOOKUP(A40,Соответствие!A:B,2,FALSE)</f>
        <v>ToFlightsPage</v>
      </c>
      <c r="G40" s="31">
        <f t="shared" si="25"/>
        <v>103.869918699187</v>
      </c>
      <c r="H40" s="27">
        <f>VLOOKUP(Соответствие!B4,SummaryReportDebug!A:J,8,FALSE)</f>
        <v>108</v>
      </c>
      <c r="I40" s="12">
        <f>1-G40/H40</f>
        <v>3.8241493526046333E-2</v>
      </c>
    </row>
    <row r="41" spans="1:9" ht="37.5" x14ac:dyDescent="0.25">
      <c r="A41" s="40" t="s">
        <v>8</v>
      </c>
      <c r="B41" s="41">
        <v>282</v>
      </c>
      <c r="C41" s="42">
        <f t="shared" si="24"/>
        <v>275.60975609756099</v>
      </c>
      <c r="D41" s="47">
        <f t="shared" ref="D41:D50" si="26">1-B41/C41</f>
        <v>-2.3185840707964589E-2</v>
      </c>
      <c r="E41" s="29"/>
      <c r="F41" s="49" t="str">
        <f>VLOOKUP(A41,Соответствие!A:B,2,FALSE)</f>
        <v>EnterFlightsData</v>
      </c>
      <c r="G41" s="31">
        <f t="shared" si="25"/>
        <v>91.869918699186996</v>
      </c>
      <c r="H41" s="27">
        <f>VLOOKUP(Соответствие!B5,SummaryReportDebug!A:J,8,FALSE)</f>
        <v>94</v>
      </c>
      <c r="I41" s="12">
        <f>1-G41/H41</f>
        <v>2.2660439370351115E-2</v>
      </c>
    </row>
    <row r="42" spans="1:9" ht="18.75" x14ac:dyDescent="0.25">
      <c r="A42" s="40" t="s">
        <v>9</v>
      </c>
      <c r="B42" s="41">
        <v>270</v>
      </c>
      <c r="C42" s="42">
        <f t="shared" si="24"/>
        <v>275.60975609756099</v>
      </c>
      <c r="D42" s="47">
        <f t="shared" si="26"/>
        <v>2.0353982300885032E-2</v>
      </c>
      <c r="E42" s="29"/>
      <c r="F42" s="49" t="str">
        <f>VLOOKUP(A42,Соответствие!A:B,2,FALSE)</f>
        <v>SelectFlights</v>
      </c>
      <c r="G42" s="31">
        <f t="shared" si="25"/>
        <v>91.869918699186996</v>
      </c>
      <c r="H42" s="27">
        <f>VLOOKUP(Соответствие!B6,SummaryReportDebug!A:J,8,FALSE)</f>
        <v>94</v>
      </c>
      <c r="I42" s="12">
        <f>1-G42/H42</f>
        <v>2.2660439370351115E-2</v>
      </c>
    </row>
    <row r="43" spans="1:9" ht="18.75" x14ac:dyDescent="0.25">
      <c r="A43" s="40" t="s">
        <v>1</v>
      </c>
      <c r="B43" s="41">
        <v>175</v>
      </c>
      <c r="C43" s="42">
        <f t="shared" si="24"/>
        <v>175.60975609756096</v>
      </c>
      <c r="D43" s="47">
        <f t="shared" si="26"/>
        <v>3.4722222222220989E-3</v>
      </c>
      <c r="E43" s="29"/>
      <c r="F43" s="49" t="str">
        <f>VLOOKUP(A43,Соответствие!A:B,2,FALSE)</f>
        <v>PayTicket</v>
      </c>
      <c r="G43" s="31">
        <f t="shared" si="25"/>
        <v>58.536585365853654</v>
      </c>
      <c r="H43" s="27">
        <f>VLOOKUP(Соответствие!B7,SummaryReportDebug!A:J,8,FALSE)</f>
        <v>58</v>
      </c>
      <c r="I43" s="12">
        <f>1-G43/H43</f>
        <v>-9.251471825062918E-3</v>
      </c>
    </row>
    <row r="44" spans="1:9" ht="18.75" x14ac:dyDescent="0.25">
      <c r="A44" s="40" t="s">
        <v>2</v>
      </c>
      <c r="B44" s="41">
        <v>280</v>
      </c>
      <c r="C44" s="42">
        <f t="shared" si="24"/>
        <v>283.33702882483368</v>
      </c>
      <c r="D44" s="47">
        <f t="shared" si="26"/>
        <v>1.17775951794028E-2</v>
      </c>
      <c r="E44" s="34"/>
      <c r="F44" s="49" t="str">
        <f>VLOOKUP(A44,Соответствие!A:B,2,FALSE)</f>
        <v>ViewAllTicket</v>
      </c>
      <c r="G44" s="31">
        <f t="shared" si="25"/>
        <v>94.44567627494456</v>
      </c>
      <c r="H44" s="27">
        <f>VLOOKUP(Соответствие!B8,SummaryReportDebug!A:J,8,FALSE)</f>
        <v>95</v>
      </c>
      <c r="I44" s="12">
        <f t="shared" si="23"/>
        <v>5.8349865795309652E-3</v>
      </c>
    </row>
    <row r="45" spans="1:9" ht="18.75" x14ac:dyDescent="0.25">
      <c r="A45" s="40" t="s">
        <v>10</v>
      </c>
      <c r="B45" s="41">
        <v>73</v>
      </c>
      <c r="C45" s="42">
        <f t="shared" si="24"/>
        <v>75</v>
      </c>
      <c r="D45" s="47">
        <f t="shared" si="26"/>
        <v>2.6666666666666616E-2</v>
      </c>
      <c r="E45" s="29"/>
      <c r="F45" s="49" t="str">
        <f>VLOOKUP(A45,Соответствие!A:B,2,FALSE)</f>
        <v>DeleteTicket</v>
      </c>
      <c r="G45" s="31">
        <f t="shared" si="25"/>
        <v>25</v>
      </c>
      <c r="H45" s="27">
        <f>VLOOKUP(Соответствие!B9,SummaryReportDebug!A:J,8,FALSE)</f>
        <v>25</v>
      </c>
      <c r="I45" s="12">
        <f t="shared" si="23"/>
        <v>0</v>
      </c>
    </row>
    <row r="46" spans="1:9" ht="18.75" x14ac:dyDescent="0.25">
      <c r="A46" s="24" t="s">
        <v>3</v>
      </c>
      <c r="B46" s="23">
        <v>326</v>
      </c>
      <c r="C46" s="14">
        <f t="shared" si="24"/>
        <v>341.02457002457004</v>
      </c>
      <c r="D46" s="11">
        <f t="shared" si="26"/>
        <v>4.4057148209255326E-2</v>
      </c>
      <c r="E46" s="29"/>
      <c r="F46" s="49" t="str">
        <f>VLOOKUP(A46,Соответствие!A:B,2,FALSE)</f>
        <v>LogOut</v>
      </c>
      <c r="G46" s="31">
        <f t="shared" si="25"/>
        <v>113.67485667485668</v>
      </c>
      <c r="H46" s="27">
        <f>VLOOKUP(Соответствие!B10,SummaryReportDebug!A:J,8,FALSE)</f>
        <v>119</v>
      </c>
      <c r="I46" s="12">
        <f t="shared" si="23"/>
        <v>4.4749103572632953E-2</v>
      </c>
    </row>
    <row r="47" spans="1:9" ht="37.5" x14ac:dyDescent="0.25">
      <c r="A47" s="43" t="s">
        <v>42</v>
      </c>
      <c r="B47" s="44">
        <v>97</v>
      </c>
      <c r="C47" s="45">
        <f t="shared" si="24"/>
        <v>97.297297297297305</v>
      </c>
      <c r="D47" s="11">
        <f t="shared" si="26"/>
        <v>3.0555555555555891E-3</v>
      </c>
      <c r="E47" s="29"/>
      <c r="F47" s="49" t="str">
        <f>VLOOKUP(A47,Соответствие!A:B,2,FALSE)</f>
        <v>ToRegistrationPage</v>
      </c>
      <c r="G47" s="31">
        <f t="shared" si="25"/>
        <v>32.432432432432435</v>
      </c>
      <c r="H47" s="27">
        <f>VLOOKUP(Соответствие!B11,SummaryReportDebug!A:J,8,FALSE)</f>
        <v>33</v>
      </c>
      <c r="I47" s="12">
        <f t="shared" si="23"/>
        <v>1.7199017199017064E-2</v>
      </c>
    </row>
    <row r="48" spans="1:9" ht="37.5" x14ac:dyDescent="0.25">
      <c r="A48" s="43" t="s">
        <v>41</v>
      </c>
      <c r="B48" s="44">
        <v>97</v>
      </c>
      <c r="C48" s="45">
        <f t="shared" si="24"/>
        <v>97.297297297297305</v>
      </c>
      <c r="D48" s="11">
        <f t="shared" si="26"/>
        <v>3.0555555555555891E-3</v>
      </c>
      <c r="E48" s="29"/>
      <c r="F48" s="49" t="str">
        <f>VLOOKUP(A48,Соответствие!A:B,2,FALSE)</f>
        <v>Registration</v>
      </c>
      <c r="G48" s="31">
        <f t="shared" si="25"/>
        <v>32.432432432432435</v>
      </c>
      <c r="H48" s="27">
        <f>VLOOKUP(Соответствие!B12,SummaryReportDebug!A:J,8,FALSE)</f>
        <v>34</v>
      </c>
      <c r="I48" s="12">
        <f t="shared" si="23"/>
        <v>4.610492845786951E-2</v>
      </c>
    </row>
    <row r="49" spans="1:15" ht="37.5" x14ac:dyDescent="0.25">
      <c r="A49" s="43" t="s">
        <v>65</v>
      </c>
      <c r="B49" s="44">
        <v>97</v>
      </c>
      <c r="C49" s="45">
        <f t="shared" si="24"/>
        <v>97.297297297297305</v>
      </c>
      <c r="D49" s="11">
        <f t="shared" si="26"/>
        <v>3.0555555555555891E-3</v>
      </c>
      <c r="E49" s="29"/>
      <c r="F49" s="49" t="str">
        <f>VLOOKUP(A49,Соответствие!A:B,2,FALSE)</f>
        <v>ToAfterRegistrationPage</v>
      </c>
      <c r="G49" s="31">
        <f t="shared" si="25"/>
        <v>32.432432432432435</v>
      </c>
      <c r="H49" s="27">
        <f>VLOOKUP(Соответствие!B13,SummaryReportDebug!A:J,8,FALSE)</f>
        <v>34</v>
      </c>
      <c r="I49" s="12">
        <f t="shared" si="23"/>
        <v>4.610492845786951E-2</v>
      </c>
    </row>
    <row r="50" spans="1:15" ht="19.5" thickBot="1" x14ac:dyDescent="0.3">
      <c r="A50" s="25" t="s">
        <v>4</v>
      </c>
      <c r="B50" s="26">
        <f>SUM(B38:B49)</f>
        <v>2944</v>
      </c>
      <c r="C50" s="13">
        <f>SUM(C38:C49)</f>
        <v>2965.6638700785047</v>
      </c>
      <c r="D50" s="11">
        <f t="shared" si="26"/>
        <v>7.3048973274004725E-3</v>
      </c>
    </row>
    <row r="51" spans="1:15" x14ac:dyDescent="0.25">
      <c r="G51" s="63">
        <f>C50/3</f>
        <v>988.55462335950153</v>
      </c>
      <c r="H51">
        <f>SUM(H38:H49)</f>
        <v>1007</v>
      </c>
      <c r="I51" s="64">
        <f>1-G51/H51</f>
        <v>1.8317156544685687E-2</v>
      </c>
    </row>
    <row r="52" spans="1:15" x14ac:dyDescent="0.25">
      <c r="C52" s="17" t="s">
        <v>45</v>
      </c>
      <c r="D52" s="17"/>
      <c r="E52" s="17"/>
      <c r="F52" s="17"/>
      <c r="G52" s="17"/>
      <c r="H52" s="17"/>
    </row>
    <row r="61" spans="1:15" ht="18.75" x14ac:dyDescent="0.3">
      <c r="K61" s="89"/>
      <c r="L61" s="78"/>
      <c r="M61" s="85"/>
      <c r="N61" s="78"/>
      <c r="O61" s="77"/>
    </row>
    <row r="62" spans="1:15" x14ac:dyDescent="0.25">
      <c r="K62" s="83"/>
      <c r="L62" s="81"/>
      <c r="M62" s="86"/>
      <c r="N62" s="79"/>
      <c r="O62" s="77"/>
    </row>
    <row r="63" spans="1:15" x14ac:dyDescent="0.25">
      <c r="K63" s="83"/>
      <c r="L63" s="81"/>
      <c r="M63" s="87"/>
      <c r="N63" s="80"/>
      <c r="O63" s="82"/>
    </row>
    <row r="64" spans="1:15" x14ac:dyDescent="0.25">
      <c r="K64" s="83"/>
      <c r="L64" s="81"/>
      <c r="M64" s="86"/>
      <c r="N64" s="79"/>
      <c r="O64" s="83"/>
    </row>
    <row r="65" spans="11:15" x14ac:dyDescent="0.25">
      <c r="K65" s="83"/>
      <c r="L65" s="81"/>
      <c r="M65" s="86"/>
      <c r="N65" s="79"/>
      <c r="O65" s="83"/>
    </row>
    <row r="66" spans="11:15" x14ac:dyDescent="0.25">
      <c r="K66" s="83"/>
      <c r="L66" s="81"/>
      <c r="M66" s="86"/>
      <c r="N66" s="79"/>
      <c r="O66" s="83"/>
    </row>
    <row r="67" spans="11:15" x14ac:dyDescent="0.25">
      <c r="K67" s="83"/>
      <c r="L67" s="81"/>
      <c r="M67" s="86"/>
      <c r="N67" s="79"/>
      <c r="O67" s="83"/>
    </row>
    <row r="68" spans="11:15" x14ac:dyDescent="0.25">
      <c r="K68" s="83"/>
      <c r="L68" s="81"/>
      <c r="M68" s="86"/>
      <c r="N68" s="79"/>
      <c r="O68" s="83"/>
    </row>
    <row r="69" spans="11:15" x14ac:dyDescent="0.25">
      <c r="K69" s="83"/>
      <c r="L69" s="81"/>
      <c r="M69" s="86"/>
      <c r="N69" s="79"/>
      <c r="O69" s="83"/>
    </row>
    <row r="70" spans="11:15" x14ac:dyDescent="0.25">
      <c r="K70" s="83"/>
      <c r="L70" s="81"/>
      <c r="M70" s="86"/>
      <c r="N70" s="79"/>
      <c r="O70" s="83"/>
    </row>
    <row r="71" spans="11:15" x14ac:dyDescent="0.25">
      <c r="K71" s="83"/>
      <c r="L71" s="81"/>
      <c r="M71" s="86"/>
      <c r="N71" s="79"/>
      <c r="O71" s="83"/>
    </row>
    <row r="72" spans="11:15" x14ac:dyDescent="0.25">
      <c r="K72" s="83"/>
      <c r="L72" s="81"/>
      <c r="M72" s="86"/>
      <c r="N72" s="79"/>
      <c r="O72" s="83"/>
    </row>
    <row r="73" spans="11:15" x14ac:dyDescent="0.25">
      <c r="K73" s="83"/>
      <c r="L73" s="81"/>
      <c r="M73" s="86"/>
      <c r="N73" s="79"/>
      <c r="O73" s="83"/>
    </row>
    <row r="74" spans="11:15" x14ac:dyDescent="0.25">
      <c r="K74" s="84"/>
      <c r="L74" s="84"/>
      <c r="M74" s="88"/>
      <c r="N74" s="84"/>
      <c r="O74" s="84"/>
    </row>
    <row r="75" spans="11:15" x14ac:dyDescent="0.25">
      <c r="K75" s="84"/>
      <c r="L75" s="84"/>
    </row>
  </sheetData>
  <mergeCells count="1">
    <mergeCell ref="A36:B36"/>
  </mergeCell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2" sqref="A2"/>
    </sheetView>
  </sheetViews>
  <sheetFormatPr defaultColWidth="8.85546875" defaultRowHeight="15" x14ac:dyDescent="0.25"/>
  <cols>
    <col min="1" max="1" width="47.42578125" bestFit="1" customWidth="1"/>
    <col min="2" max="2" width="25.85546875" customWidth="1"/>
  </cols>
  <sheetData>
    <row r="1" spans="1:2" x14ac:dyDescent="0.25">
      <c r="A1" t="s">
        <v>49</v>
      </c>
      <c r="B1" t="s">
        <v>50</v>
      </c>
    </row>
    <row r="2" spans="1:2" x14ac:dyDescent="0.25">
      <c r="A2" t="str">
        <f>'Автоматизированный расчет'!A38</f>
        <v>Главная Welcome страница</v>
      </c>
      <c r="B2" s="65" t="s">
        <v>70</v>
      </c>
    </row>
    <row r="3" spans="1:2" x14ac:dyDescent="0.25">
      <c r="A3" t="str">
        <f>'Автоматизированный расчет'!A39</f>
        <v>Вход в систему</v>
      </c>
      <c r="B3" s="65" t="s">
        <v>71</v>
      </c>
    </row>
    <row r="4" spans="1:2" x14ac:dyDescent="0.25">
      <c r="A4" t="str">
        <f>'Автоматизированный расчет'!A40</f>
        <v>Переход на страницу поиска билетов</v>
      </c>
      <c r="B4" s="65" t="s">
        <v>72</v>
      </c>
    </row>
    <row r="5" spans="1:2" x14ac:dyDescent="0.25">
      <c r="A5" t="str">
        <f>'Автоматизированный расчет'!A41</f>
        <v xml:space="preserve">Заполнение полей для поиска билета </v>
      </c>
      <c r="B5" s="65" t="s">
        <v>75</v>
      </c>
    </row>
    <row r="6" spans="1:2" x14ac:dyDescent="0.25">
      <c r="A6" t="str">
        <f>'Автоматизированный расчет'!A42</f>
        <v xml:space="preserve">Выбор рейса из найденных </v>
      </c>
      <c r="B6" s="65" t="s">
        <v>76</v>
      </c>
    </row>
    <row r="7" spans="1:2" x14ac:dyDescent="0.25">
      <c r="A7" t="str">
        <f>'Автоматизированный расчет'!A43</f>
        <v>Оплата билета</v>
      </c>
      <c r="B7" s="65" t="s">
        <v>77</v>
      </c>
    </row>
    <row r="8" spans="1:2" x14ac:dyDescent="0.25">
      <c r="A8" t="str">
        <f>'Автоматизированный расчет'!A44</f>
        <v>Просмотр квитанций</v>
      </c>
      <c r="B8" s="65" t="s">
        <v>67</v>
      </c>
    </row>
    <row r="9" spans="1:2" x14ac:dyDescent="0.25">
      <c r="A9" t="str">
        <f>'Автоматизированный расчет'!A45</f>
        <v xml:space="preserve">Отмена бронирования </v>
      </c>
      <c r="B9" s="65" t="s">
        <v>66</v>
      </c>
    </row>
    <row r="10" spans="1:2" x14ac:dyDescent="0.25">
      <c r="A10" t="str">
        <f>'Автоматизированный расчет'!A46</f>
        <v>Выход из системы</v>
      </c>
      <c r="B10" s="66" t="s">
        <v>68</v>
      </c>
    </row>
    <row r="11" spans="1:2" x14ac:dyDescent="0.25">
      <c r="A11" t="str">
        <f>'Автоматизированный расчет'!A47</f>
        <v>Перход на страницу регистрации</v>
      </c>
      <c r="B11" s="65" t="s">
        <v>73</v>
      </c>
    </row>
    <row r="12" spans="1:2" x14ac:dyDescent="0.25">
      <c r="A12" t="str">
        <f>'Автоматизированный расчет'!A48</f>
        <v>Заполнение полей регистарции</v>
      </c>
      <c r="B12" s="65" t="s">
        <v>69</v>
      </c>
    </row>
    <row r="13" spans="1:2" x14ac:dyDescent="0.25">
      <c r="A13" t="str">
        <f>'Автоматизированный расчет'!A49</f>
        <v>Переход на следующий экран после регистрации</v>
      </c>
      <c r="B13" s="65" t="s">
        <v>74</v>
      </c>
    </row>
  </sheetData>
  <conditionalFormatting sqref="B10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6" workbookViewId="0">
      <selection activeCell="I36" sqref="I36"/>
    </sheetView>
  </sheetViews>
  <sheetFormatPr defaultColWidth="8.85546875" defaultRowHeight="15" x14ac:dyDescent="0.25"/>
  <cols>
    <col min="1" max="1" width="36.42578125" bestFit="1" customWidth="1"/>
    <col min="3" max="3" width="9.42578125" customWidth="1"/>
  </cols>
  <sheetData>
    <row r="1" spans="1:10" x14ac:dyDescent="0.25">
      <c r="A1" s="39" t="s">
        <v>12</v>
      </c>
      <c r="B1" s="39" t="s">
        <v>51</v>
      </c>
      <c r="C1" s="39" t="s">
        <v>52</v>
      </c>
      <c r="D1" s="39" t="s">
        <v>53</v>
      </c>
      <c r="E1" s="39" t="s">
        <v>54</v>
      </c>
      <c r="F1" s="39" t="s">
        <v>55</v>
      </c>
      <c r="G1" s="39" t="s">
        <v>56</v>
      </c>
      <c r="H1" s="39" t="s">
        <v>13</v>
      </c>
      <c r="I1" s="39" t="s">
        <v>14</v>
      </c>
      <c r="J1" s="39" t="s">
        <v>15</v>
      </c>
    </row>
    <row r="2" spans="1:10" x14ac:dyDescent="0.25">
      <c r="A2" s="69" t="s">
        <v>60</v>
      </c>
      <c r="B2" s="69" t="s">
        <v>57</v>
      </c>
      <c r="C2" s="69">
        <v>0.374</v>
      </c>
      <c r="D2" s="69">
        <v>0.61699999999999999</v>
      </c>
      <c r="E2" s="69">
        <v>0.91500000000000004</v>
      </c>
      <c r="F2" s="69">
        <v>0.14399999999999999</v>
      </c>
      <c r="G2" s="69">
        <v>0.85299999999999998</v>
      </c>
      <c r="H2" s="69">
        <v>177</v>
      </c>
      <c r="I2" s="69">
        <v>0</v>
      </c>
      <c r="J2" s="69">
        <v>0</v>
      </c>
    </row>
    <row r="3" spans="1:10" x14ac:dyDescent="0.25">
      <c r="A3" s="69" t="s">
        <v>66</v>
      </c>
      <c r="B3" s="69" t="s">
        <v>57</v>
      </c>
      <c r="C3" s="69">
        <v>4.9000000000000002E-2</v>
      </c>
      <c r="D3" s="69">
        <v>6.7000000000000004E-2</v>
      </c>
      <c r="E3" s="69">
        <v>0.121</v>
      </c>
      <c r="F3" s="69">
        <v>2.1000000000000001E-2</v>
      </c>
      <c r="G3" s="69">
        <v>0.1</v>
      </c>
      <c r="H3" s="69">
        <v>25</v>
      </c>
      <c r="I3" s="69">
        <v>0</v>
      </c>
      <c r="J3" s="69">
        <v>0</v>
      </c>
    </row>
    <row r="4" spans="1:10" x14ac:dyDescent="0.25">
      <c r="A4" s="69" t="s">
        <v>75</v>
      </c>
      <c r="B4" s="69" t="s">
        <v>57</v>
      </c>
      <c r="C4" s="69">
        <v>4.4999999999999998E-2</v>
      </c>
      <c r="D4" s="69">
        <v>7.1999999999999995E-2</v>
      </c>
      <c r="E4" s="69">
        <v>0.11700000000000001</v>
      </c>
      <c r="F4" s="69">
        <v>2.3E-2</v>
      </c>
      <c r="G4" s="69">
        <v>0.10199999999999999</v>
      </c>
      <c r="H4" s="69">
        <v>94</v>
      </c>
      <c r="I4" s="69">
        <v>0</v>
      </c>
      <c r="J4" s="69">
        <v>0</v>
      </c>
    </row>
    <row r="5" spans="1:10" x14ac:dyDescent="0.25">
      <c r="A5" s="69" t="s">
        <v>71</v>
      </c>
      <c r="B5" s="69" t="s">
        <v>57</v>
      </c>
      <c r="C5" s="69">
        <v>9.1999999999999998E-2</v>
      </c>
      <c r="D5" s="69">
        <v>0.122</v>
      </c>
      <c r="E5" s="69">
        <v>0.19</v>
      </c>
      <c r="F5" s="69">
        <v>2.3E-2</v>
      </c>
      <c r="G5" s="69">
        <v>0.14399999999999999</v>
      </c>
      <c r="H5" s="69">
        <v>142</v>
      </c>
      <c r="I5" s="69">
        <v>0</v>
      </c>
      <c r="J5" s="69">
        <v>0</v>
      </c>
    </row>
    <row r="6" spans="1:10" x14ac:dyDescent="0.25">
      <c r="A6" s="69" t="s">
        <v>68</v>
      </c>
      <c r="B6" s="69" t="s">
        <v>57</v>
      </c>
      <c r="C6" s="69">
        <v>7.2999999999999995E-2</v>
      </c>
      <c r="D6" s="69">
        <v>0.10299999999999999</v>
      </c>
      <c r="E6" s="69">
        <v>0.13900000000000001</v>
      </c>
      <c r="F6" s="69">
        <v>2.1999999999999999E-2</v>
      </c>
      <c r="G6" s="69">
        <v>0.129</v>
      </c>
      <c r="H6" s="69">
        <v>119</v>
      </c>
      <c r="I6" s="69">
        <v>0</v>
      </c>
      <c r="J6" s="69">
        <v>0</v>
      </c>
    </row>
    <row r="7" spans="1:10" x14ac:dyDescent="0.25">
      <c r="A7" s="69" t="s">
        <v>77</v>
      </c>
      <c r="B7" s="69" t="s">
        <v>57</v>
      </c>
      <c r="C7" s="69">
        <v>4.7E-2</v>
      </c>
      <c r="D7" s="69">
        <v>7.8E-2</v>
      </c>
      <c r="E7" s="69">
        <v>0.13</v>
      </c>
      <c r="F7" s="69">
        <v>2.4E-2</v>
      </c>
      <c r="G7" s="69">
        <v>0.10299999999999999</v>
      </c>
      <c r="H7" s="69">
        <v>58</v>
      </c>
      <c r="I7" s="69">
        <v>0</v>
      </c>
      <c r="J7" s="69">
        <v>0</v>
      </c>
    </row>
    <row r="8" spans="1:10" x14ac:dyDescent="0.25">
      <c r="A8" s="69" t="s">
        <v>69</v>
      </c>
      <c r="B8" s="69" t="s">
        <v>57</v>
      </c>
      <c r="C8" s="69">
        <v>4.1000000000000002E-2</v>
      </c>
      <c r="D8" s="69">
        <v>6.8000000000000005E-2</v>
      </c>
      <c r="E8" s="69">
        <v>0.106</v>
      </c>
      <c r="F8" s="69">
        <v>2.4E-2</v>
      </c>
      <c r="G8" s="69">
        <v>9.7000000000000003E-2</v>
      </c>
      <c r="H8" s="69">
        <v>34</v>
      </c>
      <c r="I8" s="69">
        <v>0</v>
      </c>
      <c r="J8" s="69">
        <v>0</v>
      </c>
    </row>
    <row r="9" spans="1:10" x14ac:dyDescent="0.25">
      <c r="A9" s="69" t="s">
        <v>76</v>
      </c>
      <c r="B9" s="69" t="s">
        <v>57</v>
      </c>
      <c r="C9" s="69">
        <v>4.7E-2</v>
      </c>
      <c r="D9" s="69">
        <v>7.5999999999999998E-2</v>
      </c>
      <c r="E9" s="69">
        <v>0.113</v>
      </c>
      <c r="F9" s="69">
        <v>2.1000000000000001E-2</v>
      </c>
      <c r="G9" s="69">
        <v>9.9000000000000005E-2</v>
      </c>
      <c r="H9" s="69">
        <v>94</v>
      </c>
      <c r="I9" s="69">
        <v>0</v>
      </c>
      <c r="J9" s="69">
        <v>0</v>
      </c>
    </row>
    <row r="10" spans="1:10" x14ac:dyDescent="0.25">
      <c r="A10" s="69" t="s">
        <v>70</v>
      </c>
      <c r="B10" s="69" t="s">
        <v>57</v>
      </c>
      <c r="C10" s="69">
        <v>7.6999999999999999E-2</v>
      </c>
      <c r="D10" s="69">
        <v>0.107</v>
      </c>
      <c r="E10" s="69">
        <v>0.17899999999999999</v>
      </c>
      <c r="F10" s="69">
        <v>2.1999999999999999E-2</v>
      </c>
      <c r="G10" s="69">
        <v>0.13300000000000001</v>
      </c>
      <c r="H10" s="69">
        <v>171</v>
      </c>
      <c r="I10" s="69">
        <v>0</v>
      </c>
      <c r="J10" s="69">
        <v>0</v>
      </c>
    </row>
    <row r="11" spans="1:10" x14ac:dyDescent="0.25">
      <c r="A11" s="69" t="s">
        <v>74</v>
      </c>
      <c r="B11" s="69" t="s">
        <v>57</v>
      </c>
      <c r="C11" s="69">
        <v>9.2999999999999999E-2</v>
      </c>
      <c r="D11" s="69">
        <v>0.122</v>
      </c>
      <c r="E11" s="69">
        <v>0.159</v>
      </c>
      <c r="F11" s="69">
        <v>2.1999999999999999E-2</v>
      </c>
      <c r="G11" s="69">
        <v>0.14299999999999999</v>
      </c>
      <c r="H11" s="69">
        <v>34</v>
      </c>
      <c r="I11" s="69">
        <v>0</v>
      </c>
      <c r="J11" s="69">
        <v>0</v>
      </c>
    </row>
    <row r="12" spans="1:10" x14ac:dyDescent="0.25">
      <c r="A12" s="69" t="s">
        <v>72</v>
      </c>
      <c r="B12" s="69" t="s">
        <v>57</v>
      </c>
      <c r="C12" s="69">
        <v>9.6000000000000002E-2</v>
      </c>
      <c r="D12" s="69">
        <v>0.15</v>
      </c>
      <c r="E12" s="69">
        <v>0.20100000000000001</v>
      </c>
      <c r="F12" s="69">
        <v>2.4E-2</v>
      </c>
      <c r="G12" s="69">
        <v>0.17599999999999999</v>
      </c>
      <c r="H12" s="69">
        <v>108</v>
      </c>
      <c r="I12" s="69">
        <v>0</v>
      </c>
      <c r="J12" s="69">
        <v>0</v>
      </c>
    </row>
    <row r="13" spans="1:10" x14ac:dyDescent="0.25">
      <c r="A13" s="69" t="s">
        <v>73</v>
      </c>
      <c r="B13" s="69" t="s">
        <v>57</v>
      </c>
      <c r="C13" s="69">
        <v>7.8E-2</v>
      </c>
      <c r="D13" s="69">
        <v>0.107</v>
      </c>
      <c r="E13" s="69">
        <v>0.13500000000000001</v>
      </c>
      <c r="F13" s="69">
        <v>2.1000000000000001E-2</v>
      </c>
      <c r="G13" s="69">
        <v>0.13100000000000001</v>
      </c>
      <c r="H13" s="69">
        <v>33</v>
      </c>
      <c r="I13" s="69">
        <v>0</v>
      </c>
      <c r="J13" s="69">
        <v>0</v>
      </c>
    </row>
    <row r="14" spans="1:10" x14ac:dyDescent="0.25">
      <c r="A14" s="69" t="s">
        <v>78</v>
      </c>
      <c r="B14" s="69" t="s">
        <v>57</v>
      </c>
      <c r="C14" s="69">
        <v>0.57099999999999995</v>
      </c>
      <c r="D14" s="69">
        <v>0.751</v>
      </c>
      <c r="E14" s="69">
        <v>0.91500000000000004</v>
      </c>
      <c r="F14" s="69">
        <v>0.11899999999999999</v>
      </c>
      <c r="G14" s="69">
        <v>0.88900000000000001</v>
      </c>
      <c r="H14" s="69">
        <v>58</v>
      </c>
      <c r="I14" s="69">
        <v>0</v>
      </c>
      <c r="J14" s="69">
        <v>0</v>
      </c>
    </row>
    <row r="15" spans="1:10" x14ac:dyDescent="0.25">
      <c r="A15" s="69" t="s">
        <v>79</v>
      </c>
      <c r="B15" s="69" t="s">
        <v>57</v>
      </c>
      <c r="C15" s="69">
        <v>0.374</v>
      </c>
      <c r="D15" s="69">
        <v>0.499</v>
      </c>
      <c r="E15" s="69">
        <v>0.64200000000000002</v>
      </c>
      <c r="F15" s="69">
        <v>8.6999999999999994E-2</v>
      </c>
      <c r="G15" s="69">
        <v>0.60899999999999999</v>
      </c>
      <c r="H15" s="69">
        <v>34</v>
      </c>
      <c r="I15" s="69">
        <v>0</v>
      </c>
      <c r="J15" s="69">
        <v>0</v>
      </c>
    </row>
    <row r="16" spans="1:10" x14ac:dyDescent="0.25">
      <c r="A16" s="69" t="s">
        <v>80</v>
      </c>
      <c r="B16" s="69" t="s">
        <v>57</v>
      </c>
      <c r="C16" s="69">
        <v>0.47399999999999998</v>
      </c>
      <c r="D16" s="69">
        <v>0.63500000000000001</v>
      </c>
      <c r="E16" s="69">
        <v>0.81</v>
      </c>
      <c r="F16" s="69">
        <v>0.10100000000000001</v>
      </c>
      <c r="G16" s="69">
        <v>0.751</v>
      </c>
      <c r="H16" s="69">
        <v>36</v>
      </c>
      <c r="I16" s="69">
        <v>0</v>
      </c>
      <c r="J16" s="69">
        <v>0</v>
      </c>
    </row>
    <row r="17" spans="1:10" x14ac:dyDescent="0.25">
      <c r="A17" s="69" t="s">
        <v>81</v>
      </c>
      <c r="B17" s="69" t="s">
        <v>57</v>
      </c>
      <c r="C17" s="69">
        <v>0.435</v>
      </c>
      <c r="D17" s="69">
        <v>0.54500000000000004</v>
      </c>
      <c r="E17" s="69">
        <v>0.65600000000000003</v>
      </c>
      <c r="F17" s="69">
        <v>7.6999999999999999E-2</v>
      </c>
      <c r="G17" s="69">
        <v>0.65400000000000003</v>
      </c>
      <c r="H17" s="69">
        <v>25</v>
      </c>
      <c r="I17" s="69">
        <v>0</v>
      </c>
      <c r="J17" s="69">
        <v>0</v>
      </c>
    </row>
    <row r="18" spans="1:10" x14ac:dyDescent="0.25">
      <c r="A18" s="69" t="s">
        <v>82</v>
      </c>
      <c r="B18" s="69" t="s">
        <v>57</v>
      </c>
      <c r="C18" s="69">
        <v>0.38400000000000001</v>
      </c>
      <c r="D18" s="69">
        <v>0.49399999999999999</v>
      </c>
      <c r="E18" s="69">
        <v>0.63100000000000001</v>
      </c>
      <c r="F18" s="69">
        <v>8.3000000000000004E-2</v>
      </c>
      <c r="G18" s="69">
        <v>0.58199999999999996</v>
      </c>
      <c r="H18" s="69">
        <v>11</v>
      </c>
      <c r="I18" s="69">
        <v>0</v>
      </c>
      <c r="J18" s="69">
        <v>0</v>
      </c>
    </row>
    <row r="19" spans="1:10" x14ac:dyDescent="0.25">
      <c r="A19" s="69" t="s">
        <v>83</v>
      </c>
      <c r="B19" s="69" t="s">
        <v>57</v>
      </c>
      <c r="C19" s="69">
        <v>0.378</v>
      </c>
      <c r="D19" s="69">
        <v>0.51500000000000001</v>
      </c>
      <c r="E19" s="69">
        <v>0.58899999999999997</v>
      </c>
      <c r="F19" s="69">
        <v>7.0999999999999994E-2</v>
      </c>
      <c r="G19" s="69">
        <v>0.58799999999999997</v>
      </c>
      <c r="H19" s="69">
        <v>13</v>
      </c>
      <c r="I19" s="69">
        <v>0</v>
      </c>
      <c r="J19" s="69">
        <v>0</v>
      </c>
    </row>
    <row r="20" spans="1:10" x14ac:dyDescent="0.25">
      <c r="A20" s="69" t="s">
        <v>67</v>
      </c>
      <c r="B20" s="69" t="s">
        <v>57</v>
      </c>
      <c r="C20" s="69">
        <v>0.124</v>
      </c>
      <c r="D20" s="69">
        <v>0.153</v>
      </c>
      <c r="E20" s="69">
        <v>0.20300000000000001</v>
      </c>
      <c r="F20" s="69">
        <v>2.3E-2</v>
      </c>
      <c r="G20" s="69">
        <v>0.17599999999999999</v>
      </c>
      <c r="H20" s="69">
        <v>95</v>
      </c>
      <c r="I20" s="69">
        <v>0</v>
      </c>
      <c r="J20" s="6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:J19"/>
    </sheetView>
  </sheetViews>
  <sheetFormatPr defaultRowHeight="15" x14ac:dyDescent="0.25"/>
  <cols>
    <col min="1" max="1" width="36.7109375" customWidth="1"/>
  </cols>
  <sheetData>
    <row r="1" spans="1:10" x14ac:dyDescent="0.25">
      <c r="A1" s="39" t="s">
        <v>12</v>
      </c>
      <c r="B1" s="39" t="s">
        <v>51</v>
      </c>
      <c r="C1" s="39" t="s">
        <v>52</v>
      </c>
      <c r="D1" s="39" t="s">
        <v>53</v>
      </c>
      <c r="E1" s="39" t="s">
        <v>54</v>
      </c>
      <c r="F1" s="39" t="s">
        <v>55</v>
      </c>
      <c r="G1" s="39" t="s">
        <v>56</v>
      </c>
      <c r="H1" s="39" t="s">
        <v>13</v>
      </c>
      <c r="I1" s="39" t="s">
        <v>14</v>
      </c>
      <c r="J1" s="39" t="s">
        <v>15</v>
      </c>
    </row>
    <row r="2" spans="1:10" x14ac:dyDescent="0.25">
      <c r="A2" t="s">
        <v>66</v>
      </c>
      <c r="B2" t="s">
        <v>57</v>
      </c>
      <c r="C2">
        <v>4.7E-2</v>
      </c>
      <c r="D2">
        <v>8.3000000000000004E-2</v>
      </c>
      <c r="E2">
        <v>0.20799999999999999</v>
      </c>
      <c r="F2">
        <v>2.8000000000000001E-2</v>
      </c>
      <c r="G2">
        <v>0.107</v>
      </c>
      <c r="H2">
        <v>77</v>
      </c>
      <c r="I2">
        <v>0</v>
      </c>
      <c r="J2">
        <v>0</v>
      </c>
    </row>
    <row r="3" spans="1:10" x14ac:dyDescent="0.25">
      <c r="A3" t="s">
        <v>75</v>
      </c>
      <c r="B3" t="s">
        <v>57</v>
      </c>
      <c r="C3">
        <v>4.4999999999999998E-2</v>
      </c>
      <c r="D3">
        <v>8.6999999999999994E-2</v>
      </c>
      <c r="E3">
        <v>1.1000000000000001</v>
      </c>
      <c r="F3">
        <v>0.104</v>
      </c>
      <c r="G3">
        <v>0.106</v>
      </c>
      <c r="H3">
        <v>281</v>
      </c>
      <c r="I3">
        <v>0</v>
      </c>
      <c r="J3">
        <v>0</v>
      </c>
    </row>
    <row r="4" spans="1:10" x14ac:dyDescent="0.25">
      <c r="A4" t="s">
        <v>71</v>
      </c>
      <c r="B4" t="s">
        <v>57</v>
      </c>
      <c r="C4">
        <v>0.09</v>
      </c>
      <c r="D4">
        <v>0.184</v>
      </c>
      <c r="E4">
        <v>2.1629999999999998</v>
      </c>
      <c r="F4">
        <v>0.25600000000000001</v>
      </c>
      <c r="G4">
        <v>0.16900000000000001</v>
      </c>
      <c r="H4">
        <v>429</v>
      </c>
      <c r="I4">
        <v>0</v>
      </c>
      <c r="J4">
        <v>0</v>
      </c>
    </row>
    <row r="5" spans="1:10" x14ac:dyDescent="0.25">
      <c r="A5" t="s">
        <v>68</v>
      </c>
      <c r="B5" t="s">
        <v>57</v>
      </c>
      <c r="C5">
        <v>7.1999999999999995E-2</v>
      </c>
      <c r="D5">
        <v>0.13300000000000001</v>
      </c>
      <c r="E5">
        <v>2.169</v>
      </c>
      <c r="F5">
        <v>0.17</v>
      </c>
      <c r="G5">
        <v>0.13700000000000001</v>
      </c>
      <c r="H5">
        <v>355</v>
      </c>
      <c r="I5">
        <v>0</v>
      </c>
      <c r="J5">
        <v>0</v>
      </c>
    </row>
    <row r="6" spans="1:10" x14ac:dyDescent="0.25">
      <c r="A6" t="s">
        <v>77</v>
      </c>
      <c r="B6" t="s">
        <v>57</v>
      </c>
      <c r="C6">
        <v>4.5999999999999999E-2</v>
      </c>
      <c r="D6">
        <v>0.111</v>
      </c>
      <c r="E6">
        <v>1.496</v>
      </c>
      <c r="F6">
        <v>0.16600000000000001</v>
      </c>
      <c r="G6">
        <v>0.106</v>
      </c>
      <c r="H6">
        <v>175</v>
      </c>
      <c r="I6">
        <v>0</v>
      </c>
      <c r="J6">
        <v>0</v>
      </c>
    </row>
    <row r="7" spans="1:10" x14ac:dyDescent="0.25">
      <c r="A7" t="s">
        <v>69</v>
      </c>
      <c r="B7" t="s">
        <v>57</v>
      </c>
      <c r="C7">
        <v>3.9E-2</v>
      </c>
      <c r="D7">
        <v>6.7000000000000004E-2</v>
      </c>
      <c r="E7">
        <v>0.128</v>
      </c>
      <c r="F7">
        <v>2.1999999999999999E-2</v>
      </c>
      <c r="G7">
        <v>9.5000000000000001E-2</v>
      </c>
      <c r="H7">
        <v>100</v>
      </c>
      <c r="I7">
        <v>0</v>
      </c>
      <c r="J7">
        <v>0</v>
      </c>
    </row>
    <row r="8" spans="1:10" x14ac:dyDescent="0.25">
      <c r="A8" t="s">
        <v>76</v>
      </c>
      <c r="B8" t="s">
        <v>57</v>
      </c>
      <c r="C8">
        <v>4.4999999999999998E-2</v>
      </c>
      <c r="D8">
        <v>7.6999999999999999E-2</v>
      </c>
      <c r="E8">
        <v>0.13900000000000001</v>
      </c>
      <c r="F8">
        <v>2.1999999999999999E-2</v>
      </c>
      <c r="G8">
        <v>0.104</v>
      </c>
      <c r="H8">
        <v>283</v>
      </c>
      <c r="I8">
        <v>0</v>
      </c>
      <c r="J8">
        <v>0</v>
      </c>
    </row>
    <row r="9" spans="1:10" x14ac:dyDescent="0.25">
      <c r="A9" t="s">
        <v>70</v>
      </c>
      <c r="B9" t="s">
        <v>57</v>
      </c>
      <c r="C9">
        <v>7.6999999999999999E-2</v>
      </c>
      <c r="D9">
        <v>0.16800000000000001</v>
      </c>
      <c r="E9">
        <v>2.3929999999999998</v>
      </c>
      <c r="F9">
        <v>0.255</v>
      </c>
      <c r="G9">
        <v>0.155</v>
      </c>
      <c r="H9">
        <v>527</v>
      </c>
      <c r="I9">
        <v>0</v>
      </c>
      <c r="J9">
        <v>0</v>
      </c>
    </row>
    <row r="10" spans="1:10" x14ac:dyDescent="0.25">
      <c r="A10" t="s">
        <v>74</v>
      </c>
      <c r="B10" t="s">
        <v>57</v>
      </c>
      <c r="C10">
        <v>9.0999999999999998E-2</v>
      </c>
      <c r="D10">
        <v>0.14499999999999999</v>
      </c>
      <c r="E10">
        <v>1.425</v>
      </c>
      <c r="F10">
        <v>0.14199999999999999</v>
      </c>
      <c r="G10">
        <v>0.159</v>
      </c>
      <c r="H10">
        <v>99</v>
      </c>
      <c r="I10">
        <v>0</v>
      </c>
      <c r="J10">
        <v>0</v>
      </c>
    </row>
    <row r="11" spans="1:10" x14ac:dyDescent="0.25">
      <c r="A11" t="s">
        <v>72</v>
      </c>
      <c r="B11" t="s">
        <v>57</v>
      </c>
      <c r="C11">
        <v>0.109</v>
      </c>
      <c r="D11">
        <v>0.19800000000000001</v>
      </c>
      <c r="E11">
        <v>2.0259999999999998</v>
      </c>
      <c r="F11">
        <v>0.20399999999999999</v>
      </c>
      <c r="G11">
        <v>0.191</v>
      </c>
      <c r="H11">
        <v>320</v>
      </c>
      <c r="I11">
        <v>0</v>
      </c>
      <c r="J11">
        <v>0</v>
      </c>
    </row>
    <row r="12" spans="1:10" x14ac:dyDescent="0.25">
      <c r="A12" t="s">
        <v>73</v>
      </c>
      <c r="B12" t="s">
        <v>57</v>
      </c>
      <c r="C12">
        <v>7.8E-2</v>
      </c>
      <c r="D12">
        <v>0.155</v>
      </c>
      <c r="E12">
        <v>1.873</v>
      </c>
      <c r="F12">
        <v>0.246</v>
      </c>
      <c r="G12">
        <v>0.14000000000000001</v>
      </c>
      <c r="H12">
        <v>99</v>
      </c>
      <c r="I12">
        <v>0</v>
      </c>
      <c r="J12">
        <v>0</v>
      </c>
    </row>
    <row r="13" spans="1:10" x14ac:dyDescent="0.25">
      <c r="A13" t="s">
        <v>67</v>
      </c>
      <c r="B13" t="s">
        <v>57</v>
      </c>
      <c r="C13">
        <v>9.6000000000000002E-2</v>
      </c>
      <c r="D13">
        <v>0.189</v>
      </c>
      <c r="E13">
        <v>2.1469999999999998</v>
      </c>
      <c r="F13">
        <v>0.18099999999999999</v>
      </c>
      <c r="G13">
        <v>0.191</v>
      </c>
      <c r="H13">
        <v>285</v>
      </c>
      <c r="I13">
        <v>0</v>
      </c>
      <c r="J13">
        <v>0</v>
      </c>
    </row>
    <row r="14" spans="1:10" x14ac:dyDescent="0.25">
      <c r="A14" t="s">
        <v>78</v>
      </c>
      <c r="B14" t="s">
        <v>57</v>
      </c>
      <c r="C14">
        <v>0.6</v>
      </c>
      <c r="D14">
        <v>0.96</v>
      </c>
      <c r="E14">
        <v>2.8860000000000001</v>
      </c>
      <c r="F14">
        <v>0.44800000000000001</v>
      </c>
      <c r="G14">
        <v>1.746</v>
      </c>
      <c r="H14">
        <v>175</v>
      </c>
      <c r="I14">
        <v>0</v>
      </c>
      <c r="J14">
        <v>0</v>
      </c>
    </row>
    <row r="15" spans="1:10" x14ac:dyDescent="0.25">
      <c r="A15" t="s">
        <v>79</v>
      </c>
      <c r="B15" t="s">
        <v>57</v>
      </c>
      <c r="C15">
        <v>0.38200000000000001</v>
      </c>
      <c r="D15">
        <v>0.68899999999999995</v>
      </c>
      <c r="E15">
        <v>2.762</v>
      </c>
      <c r="F15">
        <v>0.442</v>
      </c>
      <c r="G15">
        <v>1.1299999999999999</v>
      </c>
      <c r="H15">
        <v>99</v>
      </c>
      <c r="I15">
        <v>0</v>
      </c>
      <c r="J15">
        <v>0</v>
      </c>
    </row>
    <row r="16" spans="1:10" x14ac:dyDescent="0.25">
      <c r="A16" t="s">
        <v>80</v>
      </c>
      <c r="B16" t="s">
        <v>57</v>
      </c>
      <c r="C16">
        <v>0.47099999999999997</v>
      </c>
      <c r="D16">
        <v>0.93700000000000006</v>
      </c>
      <c r="E16">
        <v>3.6869999999999998</v>
      </c>
      <c r="F16">
        <v>0.56799999999999995</v>
      </c>
      <c r="G16">
        <v>1.885</v>
      </c>
      <c r="H16">
        <v>108</v>
      </c>
      <c r="I16">
        <v>0</v>
      </c>
      <c r="J16">
        <v>0</v>
      </c>
    </row>
    <row r="17" spans="1:10" x14ac:dyDescent="0.25">
      <c r="A17" t="s">
        <v>81</v>
      </c>
      <c r="B17" t="s">
        <v>57</v>
      </c>
      <c r="C17">
        <v>0.42899999999999999</v>
      </c>
      <c r="D17">
        <v>0.68100000000000005</v>
      </c>
      <c r="E17">
        <v>2.9590000000000001</v>
      </c>
      <c r="F17">
        <v>0.32600000000000001</v>
      </c>
      <c r="G17">
        <v>0.83599999999999997</v>
      </c>
      <c r="H17">
        <v>77</v>
      </c>
      <c r="I17">
        <v>0</v>
      </c>
      <c r="J17">
        <v>0</v>
      </c>
    </row>
    <row r="18" spans="1:10" x14ac:dyDescent="0.25">
      <c r="A18" t="s">
        <v>82</v>
      </c>
      <c r="B18" t="s">
        <v>57</v>
      </c>
      <c r="C18">
        <v>0.35</v>
      </c>
      <c r="D18">
        <v>0.79400000000000004</v>
      </c>
      <c r="E18">
        <v>2.5880000000000001</v>
      </c>
      <c r="F18">
        <v>0.61299999999999999</v>
      </c>
      <c r="G18">
        <v>1.714</v>
      </c>
      <c r="H18">
        <v>33</v>
      </c>
      <c r="I18">
        <v>0</v>
      </c>
      <c r="J18">
        <v>0</v>
      </c>
    </row>
    <row r="19" spans="1:10" x14ac:dyDescent="0.25">
      <c r="A19" t="s">
        <v>83</v>
      </c>
      <c r="B19" t="s">
        <v>57</v>
      </c>
      <c r="C19">
        <v>0.38300000000000001</v>
      </c>
      <c r="D19">
        <v>0.86599999999999999</v>
      </c>
      <c r="E19">
        <v>2.6549999999999998</v>
      </c>
      <c r="F19">
        <v>0.68100000000000005</v>
      </c>
      <c r="G19">
        <v>2.5070000000000001</v>
      </c>
      <c r="H19">
        <v>38</v>
      </c>
      <c r="I19">
        <v>0</v>
      </c>
      <c r="J1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K39" sqref="K39"/>
    </sheetView>
  </sheetViews>
  <sheetFormatPr defaultRowHeight="15" x14ac:dyDescent="0.25"/>
  <cols>
    <col min="1" max="1" width="45" customWidth="1"/>
  </cols>
  <sheetData>
    <row r="1" spans="1:10" x14ac:dyDescent="0.25">
      <c r="A1" s="70" t="s">
        <v>12</v>
      </c>
      <c r="B1" s="70" t="s">
        <v>51</v>
      </c>
      <c r="C1" s="70" t="s">
        <v>52</v>
      </c>
      <c r="D1" s="70" t="s">
        <v>53</v>
      </c>
      <c r="E1" s="70" t="s">
        <v>54</v>
      </c>
      <c r="F1" s="70" t="s">
        <v>55</v>
      </c>
      <c r="G1" s="70" t="s">
        <v>56</v>
      </c>
      <c r="H1" s="70" t="s">
        <v>13</v>
      </c>
      <c r="I1" s="70" t="s">
        <v>14</v>
      </c>
      <c r="J1" s="70" t="s">
        <v>15</v>
      </c>
    </row>
    <row r="2" spans="1:10" x14ac:dyDescent="0.25">
      <c r="A2" s="71" t="s">
        <v>67</v>
      </c>
      <c r="B2" s="71" t="s">
        <v>57</v>
      </c>
      <c r="C2" s="71">
        <v>8.7999999999999995E-2</v>
      </c>
      <c r="D2" s="71">
        <v>0.20200000000000001</v>
      </c>
      <c r="E2" s="71">
        <v>5.0170000000000003</v>
      </c>
      <c r="F2" s="71">
        <v>0.38100000000000001</v>
      </c>
      <c r="G2" s="71">
        <v>0.17799999999999999</v>
      </c>
      <c r="H2" s="71">
        <v>865</v>
      </c>
      <c r="I2" s="71">
        <v>1</v>
      </c>
      <c r="J2" s="71">
        <v>0</v>
      </c>
    </row>
    <row r="3" spans="1:10" x14ac:dyDescent="0.25">
      <c r="A3" s="71" t="s">
        <v>66</v>
      </c>
      <c r="B3" s="71" t="s">
        <v>57</v>
      </c>
      <c r="C3" s="71">
        <v>4.5999999999999999E-2</v>
      </c>
      <c r="D3" s="71">
        <v>9.4E-2</v>
      </c>
      <c r="E3" s="71">
        <v>1.7490000000000001</v>
      </c>
      <c r="F3" s="71">
        <v>0.17699999999999999</v>
      </c>
      <c r="G3" s="71">
        <v>0.104</v>
      </c>
      <c r="H3" s="71">
        <v>232</v>
      </c>
      <c r="I3" s="71">
        <v>0</v>
      </c>
      <c r="J3" s="71">
        <v>0</v>
      </c>
    </row>
    <row r="4" spans="1:10" x14ac:dyDescent="0.25">
      <c r="A4" s="71" t="s">
        <v>75</v>
      </c>
      <c r="B4" s="71" t="s">
        <v>57</v>
      </c>
      <c r="C4" s="71">
        <v>4.4999999999999998E-2</v>
      </c>
      <c r="D4" s="71">
        <v>8.2000000000000003E-2</v>
      </c>
      <c r="E4" s="71">
        <v>2.1389999999999998</v>
      </c>
      <c r="F4" s="71">
        <v>0.13700000000000001</v>
      </c>
      <c r="G4" s="71">
        <v>0.10100000000000001</v>
      </c>
      <c r="H4" s="71">
        <v>859</v>
      </c>
      <c r="I4" s="71">
        <v>0</v>
      </c>
      <c r="J4" s="71">
        <v>0</v>
      </c>
    </row>
    <row r="5" spans="1:10" x14ac:dyDescent="0.25">
      <c r="A5" s="71" t="s">
        <v>71</v>
      </c>
      <c r="B5" s="71" t="s">
        <v>57</v>
      </c>
      <c r="C5" s="71">
        <v>8.7999999999999995E-2</v>
      </c>
      <c r="D5" s="71">
        <v>0.23499999999999999</v>
      </c>
      <c r="E5" s="71">
        <v>5.5330000000000004</v>
      </c>
      <c r="F5" s="71">
        <v>0.54300000000000004</v>
      </c>
      <c r="G5" s="71">
        <v>0.16</v>
      </c>
      <c r="H5" s="71">
        <v>1302</v>
      </c>
      <c r="I5" s="71">
        <v>0</v>
      </c>
      <c r="J5" s="71">
        <v>0</v>
      </c>
    </row>
    <row r="6" spans="1:10" x14ac:dyDescent="0.25">
      <c r="A6" s="71" t="s">
        <v>68</v>
      </c>
      <c r="B6" s="71" t="s">
        <v>57</v>
      </c>
      <c r="C6" s="71">
        <v>7.1999999999999995E-2</v>
      </c>
      <c r="D6" s="71">
        <v>0.17199999999999999</v>
      </c>
      <c r="E6" s="71">
        <v>4.0990000000000002</v>
      </c>
      <c r="F6" s="71">
        <v>0.38300000000000001</v>
      </c>
      <c r="G6" s="71">
        <v>0.13800000000000001</v>
      </c>
      <c r="H6" s="71">
        <v>1081</v>
      </c>
      <c r="I6" s="71">
        <v>0</v>
      </c>
      <c r="J6" s="71">
        <v>0</v>
      </c>
    </row>
    <row r="7" spans="1:10" x14ac:dyDescent="0.25">
      <c r="A7" s="71" t="s">
        <v>77</v>
      </c>
      <c r="B7" s="71" t="s">
        <v>57</v>
      </c>
      <c r="C7" s="71">
        <v>4.5999999999999999E-2</v>
      </c>
      <c r="D7" s="71">
        <v>0.12</v>
      </c>
      <c r="E7" s="71">
        <v>3.9670000000000001</v>
      </c>
      <c r="F7" s="71">
        <v>0.28599999999999998</v>
      </c>
      <c r="G7" s="71">
        <v>0.106</v>
      </c>
      <c r="H7" s="71">
        <v>533</v>
      </c>
      <c r="I7" s="71">
        <v>0</v>
      </c>
      <c r="J7" s="71">
        <v>0</v>
      </c>
    </row>
    <row r="8" spans="1:10" x14ac:dyDescent="0.25">
      <c r="A8" s="71" t="s">
        <v>69</v>
      </c>
      <c r="B8" s="71" t="s">
        <v>57</v>
      </c>
      <c r="C8" s="71">
        <v>3.9E-2</v>
      </c>
      <c r="D8" s="71">
        <v>9.8000000000000004E-2</v>
      </c>
      <c r="E8" s="71">
        <v>2.3319999999999999</v>
      </c>
      <c r="F8" s="71">
        <v>0.23400000000000001</v>
      </c>
      <c r="G8" s="71">
        <v>0.09</v>
      </c>
      <c r="H8" s="71">
        <v>303</v>
      </c>
      <c r="I8" s="71">
        <v>0</v>
      </c>
      <c r="J8" s="71">
        <v>0</v>
      </c>
    </row>
    <row r="9" spans="1:10" x14ac:dyDescent="0.25">
      <c r="A9" s="71" t="s">
        <v>76</v>
      </c>
      <c r="B9" s="71" t="s">
        <v>57</v>
      </c>
      <c r="C9" s="71">
        <v>4.4999999999999998E-2</v>
      </c>
      <c r="D9" s="71">
        <v>7.2999999999999995E-2</v>
      </c>
      <c r="E9" s="71">
        <v>0.13700000000000001</v>
      </c>
      <c r="F9" s="71">
        <v>2.1999999999999999E-2</v>
      </c>
      <c r="G9" s="71">
        <v>0.10199999999999999</v>
      </c>
      <c r="H9" s="71">
        <v>861</v>
      </c>
      <c r="I9" s="71">
        <v>0</v>
      </c>
      <c r="J9" s="71">
        <v>0</v>
      </c>
    </row>
    <row r="10" spans="1:10" x14ac:dyDescent="0.25">
      <c r="A10" s="71" t="s">
        <v>70</v>
      </c>
      <c r="B10" s="71" t="s">
        <v>57</v>
      </c>
      <c r="C10" s="71">
        <v>7.4999999999999997E-2</v>
      </c>
      <c r="D10" s="71">
        <v>0.191</v>
      </c>
      <c r="E10" s="71">
        <v>5.7750000000000004</v>
      </c>
      <c r="F10" s="71">
        <v>0.46700000000000003</v>
      </c>
      <c r="G10" s="71">
        <v>0.13700000000000001</v>
      </c>
      <c r="H10" s="71">
        <v>1600</v>
      </c>
      <c r="I10" s="71">
        <v>0</v>
      </c>
      <c r="J10" s="71">
        <v>0</v>
      </c>
    </row>
    <row r="11" spans="1:10" x14ac:dyDescent="0.25">
      <c r="A11" s="71" t="s">
        <v>74</v>
      </c>
      <c r="B11" s="71" t="s">
        <v>57</v>
      </c>
      <c r="C11" s="71">
        <v>8.8999999999999996E-2</v>
      </c>
      <c r="D11" s="71">
        <v>0.23599999999999999</v>
      </c>
      <c r="E11" s="71">
        <v>4.8979999999999997</v>
      </c>
      <c r="F11" s="71">
        <v>0.53100000000000003</v>
      </c>
      <c r="G11" s="71">
        <v>0.17399999999999999</v>
      </c>
      <c r="H11" s="71">
        <v>304</v>
      </c>
      <c r="I11" s="71">
        <v>0</v>
      </c>
      <c r="J11" s="71">
        <v>0</v>
      </c>
    </row>
    <row r="12" spans="1:10" x14ac:dyDescent="0.25">
      <c r="A12" s="71" t="s">
        <v>72</v>
      </c>
      <c r="B12" s="71" t="s">
        <v>57</v>
      </c>
      <c r="C12" s="71">
        <v>9.7000000000000003E-2</v>
      </c>
      <c r="D12" s="71">
        <v>0.25600000000000001</v>
      </c>
      <c r="E12" s="71">
        <v>5.016</v>
      </c>
      <c r="F12" s="71">
        <v>0.54400000000000004</v>
      </c>
      <c r="G12" s="71">
        <v>0.19</v>
      </c>
      <c r="H12" s="71">
        <v>969</v>
      </c>
      <c r="I12" s="71">
        <v>0</v>
      </c>
      <c r="J12" s="71">
        <v>0</v>
      </c>
    </row>
    <row r="13" spans="1:10" x14ac:dyDescent="0.25">
      <c r="A13" s="71" t="s">
        <v>73</v>
      </c>
      <c r="B13" s="71" t="s">
        <v>57</v>
      </c>
      <c r="C13" s="71">
        <v>7.4999999999999997E-2</v>
      </c>
      <c r="D13" s="71">
        <v>0.17599999999999999</v>
      </c>
      <c r="E13" s="71">
        <v>4.0330000000000004</v>
      </c>
      <c r="F13" s="71">
        <v>0.40400000000000003</v>
      </c>
      <c r="G13" s="71">
        <v>0.13900000000000001</v>
      </c>
      <c r="H13" s="71">
        <v>302</v>
      </c>
      <c r="I13" s="71">
        <v>0</v>
      </c>
      <c r="J13" s="71">
        <v>0</v>
      </c>
    </row>
    <row r="14" spans="1:10" x14ac:dyDescent="0.25">
      <c r="A14" s="71" t="s">
        <v>78</v>
      </c>
      <c r="B14" s="71" t="s">
        <v>57</v>
      </c>
      <c r="C14" s="71">
        <v>0.56000000000000005</v>
      </c>
      <c r="D14" s="71">
        <v>1.048</v>
      </c>
      <c r="E14" s="71">
        <v>10.869</v>
      </c>
      <c r="F14" s="71">
        <v>1.208</v>
      </c>
      <c r="G14" s="71">
        <v>1.4410000000000001</v>
      </c>
      <c r="H14" s="71">
        <v>533</v>
      </c>
      <c r="I14" s="71">
        <v>0</v>
      </c>
      <c r="J14" s="71">
        <v>0</v>
      </c>
    </row>
    <row r="15" spans="1:10" x14ac:dyDescent="0.25">
      <c r="A15" s="71" t="s">
        <v>79</v>
      </c>
      <c r="B15" s="71" t="s">
        <v>57</v>
      </c>
      <c r="C15" s="71">
        <v>0.36499999999999999</v>
      </c>
      <c r="D15" s="71">
        <v>0.90400000000000003</v>
      </c>
      <c r="E15" s="71">
        <v>9.9860000000000007</v>
      </c>
      <c r="F15" s="71">
        <v>1.4650000000000001</v>
      </c>
      <c r="G15" s="71">
        <v>1.409</v>
      </c>
      <c r="H15" s="71">
        <v>305</v>
      </c>
      <c r="I15" s="71">
        <v>0</v>
      </c>
      <c r="J15" s="71">
        <v>0</v>
      </c>
    </row>
    <row r="16" spans="1:10" x14ac:dyDescent="0.25">
      <c r="A16" s="71" t="s">
        <v>80</v>
      </c>
      <c r="B16" s="71" t="s">
        <v>57</v>
      </c>
      <c r="C16" s="71">
        <v>0.45800000000000002</v>
      </c>
      <c r="D16" s="71">
        <v>1.0129999999999999</v>
      </c>
      <c r="E16" s="71">
        <v>11.173999999999999</v>
      </c>
      <c r="F16" s="71">
        <v>1.528</v>
      </c>
      <c r="G16" s="71">
        <v>1.345</v>
      </c>
      <c r="H16" s="71">
        <v>330</v>
      </c>
      <c r="I16" s="71">
        <v>0</v>
      </c>
      <c r="J16" s="71">
        <v>0</v>
      </c>
    </row>
    <row r="17" spans="1:10" x14ac:dyDescent="0.25">
      <c r="A17" s="71" t="s">
        <v>81</v>
      </c>
      <c r="B17" s="71" t="s">
        <v>57</v>
      </c>
      <c r="C17" s="71">
        <v>0.39</v>
      </c>
      <c r="D17" s="71">
        <v>0.83</v>
      </c>
      <c r="E17" s="71">
        <v>10.73</v>
      </c>
      <c r="F17" s="71">
        <v>1.3580000000000001</v>
      </c>
      <c r="G17" s="71">
        <v>0.65500000000000003</v>
      </c>
      <c r="H17" s="71">
        <v>233</v>
      </c>
      <c r="I17" s="71">
        <v>1</v>
      </c>
      <c r="J17" s="71">
        <v>0</v>
      </c>
    </row>
    <row r="18" spans="1:10" x14ac:dyDescent="0.25">
      <c r="A18" s="71" t="s">
        <v>82</v>
      </c>
      <c r="B18" s="71" t="s">
        <v>57</v>
      </c>
      <c r="C18" s="71">
        <v>0.34699999999999998</v>
      </c>
      <c r="D18" s="71">
        <v>1.0660000000000001</v>
      </c>
      <c r="E18" s="71">
        <v>11.172000000000001</v>
      </c>
      <c r="F18" s="71">
        <v>1.8560000000000001</v>
      </c>
      <c r="G18" s="71">
        <v>1.7949999999999999</v>
      </c>
      <c r="H18" s="71">
        <v>101</v>
      </c>
      <c r="I18" s="71">
        <v>0</v>
      </c>
      <c r="J18" s="71">
        <v>0</v>
      </c>
    </row>
    <row r="19" spans="1:10" x14ac:dyDescent="0.25">
      <c r="A19" s="71" t="s">
        <v>83</v>
      </c>
      <c r="B19" s="71" t="s">
        <v>57</v>
      </c>
      <c r="C19" s="71">
        <v>0.373</v>
      </c>
      <c r="D19" s="71">
        <v>1.623</v>
      </c>
      <c r="E19" s="71">
        <v>11.292</v>
      </c>
      <c r="F19" s="71">
        <v>2.4279999999999999</v>
      </c>
      <c r="G19" s="71">
        <v>4.4459999999999997</v>
      </c>
      <c r="H19" s="71">
        <v>112</v>
      </c>
      <c r="I19" s="71">
        <v>0</v>
      </c>
      <c r="J19" s="7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3"/>
  <sheetViews>
    <sheetView tabSelected="1" workbookViewId="0">
      <selection activeCell="E22" sqref="E22:I22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57" customWidth="1"/>
    <col min="6" max="6" width="45.7109375" customWidth="1"/>
    <col min="7" max="7" width="41.5703125" customWidth="1"/>
    <col min="8" max="8" width="33.85546875" customWidth="1"/>
    <col min="9" max="9" width="27.28515625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2" spans="2:9" x14ac:dyDescent="0.25">
      <c r="E2" s="74" t="s">
        <v>16</v>
      </c>
      <c r="F2" s="74"/>
      <c r="G2" s="74"/>
      <c r="H2" s="74"/>
      <c r="I2" s="74"/>
    </row>
    <row r="4" spans="2:9" x14ac:dyDescent="0.25">
      <c r="E4" s="96" t="s">
        <v>11</v>
      </c>
      <c r="F4" s="97" t="s">
        <v>58</v>
      </c>
      <c r="G4" s="97" t="s">
        <v>84</v>
      </c>
      <c r="H4" s="97" t="s">
        <v>37</v>
      </c>
      <c r="I4" s="97" t="s">
        <v>38</v>
      </c>
    </row>
    <row r="5" spans="2:9" x14ac:dyDescent="0.25">
      <c r="E5" s="49" t="str">
        <f>'Автоматизированный расчет'!A38</f>
        <v>Главная Welcome страница</v>
      </c>
      <c r="F5" s="49" t="str">
        <f>VLOOKUP('Автоматизированный расчет'!A38,Соответствие!A:B,2,FALSE)</f>
        <v>StartWebTours</v>
      </c>
      <c r="G5" s="31">
        <f>'Автоматизированный расчет'!C38/3</f>
        <v>172.2114420407103</v>
      </c>
      <c r="H5" s="90">
        <f>VLOOKUP(Соответствие!B2,SummaryReportMax!A:J,8,FALSE)/3</f>
        <v>175.66666666666666</v>
      </c>
      <c r="I5" s="12">
        <f>1-G5/H5</f>
        <v>1.9669210394438474E-2</v>
      </c>
    </row>
    <row r="6" spans="2:9" x14ac:dyDescent="0.25">
      <c r="E6" s="49" t="str">
        <f>'Автоматизированный расчет'!A39</f>
        <v>Вход в систему</v>
      </c>
      <c r="F6" s="49" t="str">
        <f>VLOOKUP('Автоматизированный расчет'!A39,Соответствие!A:B,2,FALSE)</f>
        <v>LogIn</v>
      </c>
      <c r="G6" s="31">
        <f>'Автоматизированный расчет'!C39/3</f>
        <v>139.7790096082779</v>
      </c>
      <c r="H6" s="90">
        <f>VLOOKUP(Соответствие!B3,SummaryReportMax!A:J,8,FALSE)/3</f>
        <v>143</v>
      </c>
      <c r="I6" s="12">
        <f>1-G6/H6</f>
        <v>2.2524408333720936E-2</v>
      </c>
    </row>
    <row r="7" spans="2:9" x14ac:dyDescent="0.25">
      <c r="E7" s="49" t="str">
        <f>'Автоматизированный расчет'!A40</f>
        <v>Переход на страницу поиска билетов</v>
      </c>
      <c r="F7" s="49" t="str">
        <f>VLOOKUP('Автоматизированный расчет'!A40,Соответствие!A:B,2,FALSE)</f>
        <v>ToFlightsPage</v>
      </c>
      <c r="G7" s="31">
        <f>'Автоматизированный расчет'!C40/3</f>
        <v>103.869918699187</v>
      </c>
      <c r="H7" s="90">
        <f>VLOOKUP(Соответствие!B4,SummaryReportMax!A:J,8,FALSE)/3</f>
        <v>106.66666666666667</v>
      </c>
      <c r="I7" s="12">
        <f>1-G7/H7</f>
        <v>2.6219512195121975E-2</v>
      </c>
    </row>
    <row r="8" spans="2:9" x14ac:dyDescent="0.25">
      <c r="B8" s="92"/>
      <c r="C8" s="93"/>
      <c r="D8" s="93"/>
      <c r="E8" s="49" t="str">
        <f>'Автоматизированный расчет'!A41</f>
        <v xml:space="preserve">Заполнение полей для поиска билета </v>
      </c>
      <c r="F8" s="49" t="str">
        <f>VLOOKUP('Автоматизированный расчет'!A41,Соответствие!A:B,2,FALSE)</f>
        <v>EnterFlightsData</v>
      </c>
      <c r="G8" s="31">
        <f>'Автоматизированный расчет'!C41/3</f>
        <v>91.869918699186996</v>
      </c>
      <c r="H8" s="90">
        <f>VLOOKUP(Соответствие!B5,SummaryReportMax!A:J,8,FALSE)/3</f>
        <v>93.666666666666671</v>
      </c>
      <c r="I8" s="12">
        <f>1-G8/H8</f>
        <v>1.9182362642131801E-2</v>
      </c>
    </row>
    <row r="9" spans="2:9" x14ac:dyDescent="0.25">
      <c r="B9" s="94"/>
      <c r="C9" s="95"/>
      <c r="D9" s="95"/>
      <c r="E9" s="49" t="str">
        <f>'Автоматизированный расчет'!A42</f>
        <v xml:space="preserve">Выбор рейса из найденных </v>
      </c>
      <c r="F9" s="49" t="str">
        <f>VLOOKUP('Автоматизированный расчет'!A42,Соответствие!A:B,2,FALSE)</f>
        <v>SelectFlights</v>
      </c>
      <c r="G9" s="31">
        <f>'Автоматизированный расчет'!C42/3</f>
        <v>91.869918699186996</v>
      </c>
      <c r="H9" s="90">
        <f>VLOOKUP(Соответствие!B6,SummaryReportMax!A:J,8,FALSE)/3</f>
        <v>94.333333333333329</v>
      </c>
      <c r="I9" s="12">
        <f>1-G9/H9</f>
        <v>2.6113936051021192E-2</v>
      </c>
    </row>
    <row r="10" spans="2:9" x14ac:dyDescent="0.25">
      <c r="B10" s="94"/>
      <c r="C10" s="95"/>
      <c r="D10" s="95"/>
      <c r="E10" s="49" t="str">
        <f>'Автоматизированный расчет'!A43</f>
        <v>Оплата билета</v>
      </c>
      <c r="F10" s="49" t="str">
        <f>VLOOKUP('Автоматизированный расчет'!A43,Соответствие!A:B,2,FALSE)</f>
        <v>PayTicket</v>
      </c>
      <c r="G10" s="31">
        <f>'Автоматизированный расчет'!C43/3</f>
        <v>58.536585365853654</v>
      </c>
      <c r="H10" s="90">
        <f>VLOOKUP(Соответствие!B7,SummaryReportMax!A:J,8,FALSE)/3</f>
        <v>58.333333333333336</v>
      </c>
      <c r="I10" s="12">
        <f>1-G10/H10</f>
        <v>-3.4843205574912606E-3</v>
      </c>
    </row>
    <row r="11" spans="2:9" x14ac:dyDescent="0.25">
      <c r="B11" s="94"/>
      <c r="C11" s="95"/>
      <c r="D11" s="95"/>
      <c r="E11" s="49" t="str">
        <f>'Автоматизированный расчет'!A44</f>
        <v>Просмотр квитанций</v>
      </c>
      <c r="F11" s="49" t="str">
        <f>VLOOKUP('Автоматизированный расчет'!A44,Соответствие!A:B,2,FALSE)</f>
        <v>ViewAllTicket</v>
      </c>
      <c r="G11" s="31">
        <f>'Автоматизированный расчет'!C44/3</f>
        <v>94.44567627494456</v>
      </c>
      <c r="H11" s="90">
        <f>VLOOKUP(Соответствие!B8,SummaryReportMax!A:J,8,FALSE)/3</f>
        <v>95</v>
      </c>
      <c r="I11" s="12">
        <f>1-G11/H11</f>
        <v>5.8349865795309652E-3</v>
      </c>
    </row>
    <row r="12" spans="2:9" x14ac:dyDescent="0.25">
      <c r="B12" s="94"/>
      <c r="C12" s="95"/>
      <c r="D12" s="95"/>
      <c r="E12" s="49" t="str">
        <f>'Автоматизированный расчет'!A45</f>
        <v xml:space="preserve">Отмена бронирования </v>
      </c>
      <c r="F12" s="49" t="str">
        <f>VLOOKUP('Автоматизированный расчет'!A45,Соответствие!A:B,2,FALSE)</f>
        <v>DeleteTicket</v>
      </c>
      <c r="G12" s="31">
        <f>'Автоматизированный расчет'!C45/3</f>
        <v>25</v>
      </c>
      <c r="H12" s="90">
        <f>VLOOKUP(Соответствие!B9,SummaryReportMax!A:J,8,FALSE)/3</f>
        <v>25.666666666666668</v>
      </c>
      <c r="I12" s="12">
        <f>1-G12/H12</f>
        <v>2.5974025974025983E-2</v>
      </c>
    </row>
    <row r="13" spans="2:9" x14ac:dyDescent="0.25">
      <c r="B13" s="94"/>
      <c r="C13" s="95"/>
      <c r="D13" s="95"/>
      <c r="E13" s="49" t="str">
        <f>'Автоматизированный расчет'!A46</f>
        <v>Выход из системы</v>
      </c>
      <c r="F13" s="49" t="str">
        <f>VLOOKUP('Автоматизированный расчет'!A46,Соответствие!A:B,2,FALSE)</f>
        <v>LogOut</v>
      </c>
      <c r="G13" s="31">
        <f>'Автоматизированный расчет'!C46/3</f>
        <v>113.67485667485668</v>
      </c>
      <c r="H13" s="90">
        <f>VLOOKUP(Соответствие!B10,SummaryReportMax!A:J,8,FALSE)/3</f>
        <v>118.33333333333333</v>
      </c>
      <c r="I13" s="12">
        <f>1-G13/H13</f>
        <v>3.9367408381492774E-2</v>
      </c>
    </row>
    <row r="14" spans="2:9" x14ac:dyDescent="0.25">
      <c r="B14" s="94"/>
      <c r="C14" s="95"/>
      <c r="D14" s="95"/>
      <c r="E14" s="49" t="str">
        <f>'Автоматизированный расчет'!A47</f>
        <v>Перход на страницу регистрации</v>
      </c>
      <c r="F14" s="49" t="str">
        <f>VLOOKUP('Автоматизированный расчет'!A47,Соответствие!A:B,2,FALSE)</f>
        <v>ToRegistrationPage</v>
      </c>
      <c r="G14" s="31">
        <f>'Автоматизированный расчет'!C47/3</f>
        <v>32.432432432432435</v>
      </c>
      <c r="H14" s="90">
        <f>VLOOKUP(Соответствие!B11,SummaryReportMax!A:J,8,FALSE)/3</f>
        <v>33</v>
      </c>
      <c r="I14" s="12">
        <f>1-G14/H14</f>
        <v>1.7199017199017064E-2</v>
      </c>
    </row>
    <row r="15" spans="2:9" x14ac:dyDescent="0.25">
      <c r="B15" s="94"/>
      <c r="C15" s="95"/>
      <c r="D15" s="95"/>
      <c r="E15" s="49" t="str">
        <f>'Автоматизированный расчет'!A48</f>
        <v>Заполнение полей регистарции</v>
      </c>
      <c r="F15" s="49" t="str">
        <f>VLOOKUP('Автоматизированный расчет'!A48,Соответствие!A:B,2,FALSE)</f>
        <v>Registration</v>
      </c>
      <c r="G15" s="31">
        <f>'Автоматизированный расчет'!C48/3</f>
        <v>32.432432432432435</v>
      </c>
      <c r="H15" s="90">
        <f>VLOOKUP(Соответствие!B12,SummaryReportMax!A:J,8,FALSE)/3</f>
        <v>33.333333333333336</v>
      </c>
      <c r="I15" s="12">
        <f>1-G15/H15</f>
        <v>2.7027027027026973E-2</v>
      </c>
    </row>
    <row r="16" spans="2:9" x14ac:dyDescent="0.25">
      <c r="B16" s="94"/>
      <c r="C16" s="95"/>
      <c r="D16" s="95"/>
      <c r="E16" s="49" t="str">
        <f>'Автоматизированный расчет'!A49</f>
        <v>Переход на следующий экран после регистрации</v>
      </c>
      <c r="F16" s="49" t="str">
        <f>VLOOKUP('Автоматизированный расчет'!A49,Соответствие!A:B,2,FALSE)</f>
        <v>ToAfterRegistrationPage</v>
      </c>
      <c r="G16" s="31">
        <f>'Автоматизированный расчет'!C49/3</f>
        <v>32.432432432432435</v>
      </c>
      <c r="H16" s="90">
        <f>VLOOKUP(Соответствие!B13,SummaryReportMax!A:J,8,FALSE)/3</f>
        <v>33</v>
      </c>
      <c r="I16" s="12">
        <f>1-G16/H16</f>
        <v>1.7199017199017064E-2</v>
      </c>
    </row>
    <row r="17" spans="2:9" x14ac:dyDescent="0.25">
      <c r="B17" s="75"/>
      <c r="C17" s="76"/>
      <c r="D17" s="76"/>
    </row>
    <row r="22" spans="2:9" x14ac:dyDescent="0.25">
      <c r="E22" s="74" t="s">
        <v>17</v>
      </c>
      <c r="F22" s="74"/>
      <c r="G22" s="74"/>
      <c r="H22" s="74"/>
      <c r="I22" s="74"/>
    </row>
    <row r="24" spans="2:9" x14ac:dyDescent="0.25">
      <c r="E24" s="96" t="s">
        <v>11</v>
      </c>
      <c r="F24" s="97" t="s">
        <v>58</v>
      </c>
      <c r="G24" s="97" t="s">
        <v>84</v>
      </c>
      <c r="H24" s="97" t="s">
        <v>37</v>
      </c>
      <c r="I24" s="97" t="s">
        <v>38</v>
      </c>
    </row>
    <row r="25" spans="2:9" ht="24.75" customHeight="1" x14ac:dyDescent="0.25">
      <c r="E25" s="49" t="str">
        <f>'Автоматизированный расчет'!A38</f>
        <v>Главная Welcome страница</v>
      </c>
      <c r="F25" s="91" t="str">
        <f>VLOOKUP('Автоматизированный расчет'!A38,Соответствие!A:B,2,FALSE)</f>
        <v>StartWebTours</v>
      </c>
      <c r="G25" s="31">
        <f>'Автоматизированный расчет'!C38/3</f>
        <v>172.2114420407103</v>
      </c>
      <c r="H25" s="90">
        <f>VLOOKUP(Соответствие!B2,SummaryReportMaxConfirm!A:J,8,FALSE)/9</f>
        <v>177.77777777777777</v>
      </c>
      <c r="I25" s="12">
        <f>1-G25/H25</f>
        <v>3.1310638521004575E-2</v>
      </c>
    </row>
    <row r="26" spans="2:9" x14ac:dyDescent="0.25">
      <c r="E26" s="49" t="str">
        <f>'Автоматизированный расчет'!A39</f>
        <v>Вход в систему</v>
      </c>
      <c r="F26" s="91" t="str">
        <f>VLOOKUP('Автоматизированный расчет'!A39,Соответствие!A:B,2,FALSE)</f>
        <v>LogIn</v>
      </c>
      <c r="G26" s="31">
        <f>'Автоматизированный расчет'!C39/3</f>
        <v>139.7790096082779</v>
      </c>
      <c r="H26" s="90">
        <f>VLOOKUP(Соответствие!B3,SummaryReportMaxConfirm!A:J,8,FALSE)/9</f>
        <v>144.66666666666666</v>
      </c>
      <c r="I26" s="12">
        <f>1-G26/H26</f>
        <v>3.3785647869046698E-2</v>
      </c>
    </row>
    <row r="27" spans="2:9" x14ac:dyDescent="0.25">
      <c r="E27" s="49" t="str">
        <f>'Автоматизированный расчет'!A40</f>
        <v>Переход на страницу поиска билетов</v>
      </c>
      <c r="F27" s="91" t="str">
        <f>VLOOKUP('Автоматизированный расчет'!A40,Соответствие!A:B,2,FALSE)</f>
        <v>ToFlightsPage</v>
      </c>
      <c r="G27" s="31">
        <f>'Автоматизированный расчет'!C40/3</f>
        <v>103.869918699187</v>
      </c>
      <c r="H27" s="90">
        <f>VLOOKUP(Соответствие!B4,SummaryReportMaxConfirm!A:J,8,FALSE)/9</f>
        <v>107.66666666666667</v>
      </c>
      <c r="I27" s="12">
        <f>1-G27/H27</f>
        <v>3.526391301064713E-2</v>
      </c>
    </row>
    <row r="28" spans="2:9" x14ac:dyDescent="0.25">
      <c r="E28" s="49" t="str">
        <f>'Автоматизированный расчет'!A41</f>
        <v xml:space="preserve">Заполнение полей для поиска билета </v>
      </c>
      <c r="F28" s="91" t="str">
        <f>VLOOKUP('Автоматизированный расчет'!A41,Соответствие!A:B,2,FALSE)</f>
        <v>EnterFlightsData</v>
      </c>
      <c r="G28" s="31">
        <f>'Автоматизированный расчет'!C41/3</f>
        <v>91.869918699186996</v>
      </c>
      <c r="H28" s="90">
        <f>VLOOKUP(Соответствие!B5,SummaryReportMaxConfirm!A:J,8,FALSE)/9</f>
        <v>95.444444444444443</v>
      </c>
      <c r="I28" s="12">
        <f>1-G28/H28</f>
        <v>3.7451375677901022E-2</v>
      </c>
    </row>
    <row r="29" spans="2:9" x14ac:dyDescent="0.25">
      <c r="E29" s="49" t="str">
        <f>'Автоматизированный расчет'!A42</f>
        <v xml:space="preserve">Выбор рейса из найденных </v>
      </c>
      <c r="F29" s="91" t="str">
        <f>VLOOKUP('Автоматизированный расчет'!A42,Соответствие!A:B,2,FALSE)</f>
        <v>SelectFlights</v>
      </c>
      <c r="G29" s="31">
        <f>'Автоматизированный расчет'!C42/3</f>
        <v>91.869918699186996</v>
      </c>
      <c r="H29" s="90">
        <f>VLOOKUP(Соответствие!B6,SummaryReportMaxConfirm!A:J,8,FALSE)/9</f>
        <v>95.666666666666671</v>
      </c>
      <c r="I29" s="12">
        <f>1-G29/H29</f>
        <v>3.968726098410813E-2</v>
      </c>
    </row>
    <row r="30" spans="2:9" x14ac:dyDescent="0.25">
      <c r="E30" s="49" t="str">
        <f>'Автоматизированный расчет'!A43</f>
        <v>Оплата билета</v>
      </c>
      <c r="F30" s="91" t="str">
        <f>VLOOKUP('Автоматизированный расчет'!A43,Соответствие!A:B,2,FALSE)</f>
        <v>PayTicket</v>
      </c>
      <c r="G30" s="31">
        <f>'Автоматизированный расчет'!C43/3</f>
        <v>58.536585365853654</v>
      </c>
      <c r="H30" s="90">
        <f>VLOOKUP(Соответствие!B7,SummaryReportMaxConfirm!A:J,8,FALSE)/9</f>
        <v>59.222222222222221</v>
      </c>
      <c r="I30" s="12">
        <f>1-G30/H30</f>
        <v>1.1577357799844479E-2</v>
      </c>
    </row>
    <row r="31" spans="2:9" x14ac:dyDescent="0.25">
      <c r="E31" s="49" t="str">
        <f>'Автоматизированный расчет'!A44</f>
        <v>Просмотр квитанций</v>
      </c>
      <c r="F31" s="91" t="str">
        <f>VLOOKUP('Автоматизированный расчет'!A44,Соответствие!A:B,2,FALSE)</f>
        <v>ViewAllTicket</v>
      </c>
      <c r="G31" s="31">
        <f>'Автоматизированный расчет'!C44/3</f>
        <v>94.44567627494456</v>
      </c>
      <c r="H31" s="90">
        <f>VLOOKUP(Соответствие!B8,SummaryReportMaxConfirm!A:J,8,FALSE)/9</f>
        <v>96.111111111111114</v>
      </c>
      <c r="I31" s="12">
        <f>1-G31/H31</f>
        <v>1.7328223728900527E-2</v>
      </c>
    </row>
    <row r="32" spans="2:9" x14ac:dyDescent="0.25">
      <c r="E32" s="49" t="str">
        <f>'Автоматизированный расчет'!A45</f>
        <v xml:space="preserve">Отмена бронирования </v>
      </c>
      <c r="F32" s="91" t="str">
        <f>VLOOKUP('Автоматизированный расчет'!A45,Соответствие!A:B,2,FALSE)</f>
        <v>DeleteTicket</v>
      </c>
      <c r="G32" s="31">
        <f>'Автоматизированный расчет'!C45/3</f>
        <v>25</v>
      </c>
      <c r="H32" s="90">
        <f>VLOOKUP(Соответствие!B9,SummaryReportMaxConfirm!A:J,8,FALSE)/9</f>
        <v>25.777777777777779</v>
      </c>
      <c r="I32" s="12">
        <f>1-G32/H32</f>
        <v>3.0172413793103425E-2</v>
      </c>
    </row>
    <row r="33" spans="5:15" x14ac:dyDescent="0.25">
      <c r="E33" s="49" t="str">
        <f>'Автоматизированный расчет'!A46</f>
        <v>Выход из системы</v>
      </c>
      <c r="F33" s="91" t="str">
        <f>VLOOKUP('Автоматизированный расчет'!A46,Соответствие!A:B,2,FALSE)</f>
        <v>LogOut</v>
      </c>
      <c r="G33" s="31">
        <f>'Автоматизированный расчет'!C46/3</f>
        <v>113.67485667485668</v>
      </c>
      <c r="H33" s="90">
        <f>VLOOKUP(Соответствие!B10,SummaryReportMaxConfirm!A:J,8,FALSE)/9</f>
        <v>120.11111111111111</v>
      </c>
      <c r="I33" s="12">
        <f>1-G33/H33</f>
        <v>5.3585837119602076E-2</v>
      </c>
    </row>
    <row r="34" spans="5:15" x14ac:dyDescent="0.25">
      <c r="E34" s="49" t="str">
        <f>'Автоматизированный расчет'!A47</f>
        <v>Перход на страницу регистрации</v>
      </c>
      <c r="F34" s="91" t="str">
        <f>VLOOKUP('Автоматизированный расчет'!A47,Соответствие!A:B,2,FALSE)</f>
        <v>ToRegistrationPage</v>
      </c>
      <c r="G34" s="31">
        <f>'Автоматизированный расчет'!C47/3</f>
        <v>32.432432432432435</v>
      </c>
      <c r="H34" s="90">
        <f>VLOOKUP(Соответствие!B11,SummaryReportMaxConfirm!A:J,8,FALSE)/9</f>
        <v>33.555555555555557</v>
      </c>
      <c r="I34" s="12">
        <f>1-G34/H34</f>
        <v>3.3470556649364602E-2</v>
      </c>
    </row>
    <row r="35" spans="5:15" x14ac:dyDescent="0.25">
      <c r="E35" s="49" t="str">
        <f>'Автоматизированный расчет'!A48</f>
        <v>Заполнение полей регистарции</v>
      </c>
      <c r="F35" s="91" t="str">
        <f>VLOOKUP('Автоматизированный расчет'!A48,Соответствие!A:B,2,FALSE)</f>
        <v>Registration</v>
      </c>
      <c r="G35" s="31">
        <f>'Автоматизированный расчет'!C48/3</f>
        <v>32.432432432432435</v>
      </c>
      <c r="H35" s="90">
        <f>VLOOKUP(Соответствие!B12,SummaryReportMaxConfirm!A:J,8,FALSE)/9</f>
        <v>33.666666666666664</v>
      </c>
      <c r="I35" s="12">
        <f>1-G35/H35</f>
        <v>3.6660422799036474E-2</v>
      </c>
    </row>
    <row r="36" spans="5:15" x14ac:dyDescent="0.25">
      <c r="E36" s="49" t="str">
        <f>'Автоматизированный расчет'!A49</f>
        <v>Переход на следующий экран после регистрации</v>
      </c>
      <c r="F36" s="91" t="str">
        <f>VLOOKUP('Автоматизированный расчет'!A49,Соответствие!A:B,2,FALSE)</f>
        <v>ToAfterRegistrationPage</v>
      </c>
      <c r="G36" s="31">
        <f>'Автоматизированный расчет'!C49/3</f>
        <v>32.432432432432435</v>
      </c>
      <c r="H36" s="90">
        <f>VLOOKUP(Соответствие!B13,SummaryReportMaxConfirm!A:J,8,FALSE)/9</f>
        <v>33.777777777777779</v>
      </c>
      <c r="I36" s="12">
        <f>1-G36/H36</f>
        <v>3.9829302987197668E-2</v>
      </c>
    </row>
    <row r="45" spans="5:15" ht="27.75" customHeight="1" x14ac:dyDescent="0.25">
      <c r="L45" s="1"/>
      <c r="M45" s="1"/>
      <c r="N45" s="1"/>
      <c r="O45" s="1"/>
    </row>
    <row r="46" spans="5:15" x14ac:dyDescent="0.25">
      <c r="L46" s="1"/>
      <c r="M46" s="1"/>
      <c r="N46" s="1"/>
      <c r="O46" s="1"/>
    </row>
    <row r="47" spans="5:15" x14ac:dyDescent="0.25">
      <c r="L47" s="1"/>
      <c r="M47" s="1"/>
      <c r="N47" s="1"/>
      <c r="O47" s="1"/>
    </row>
    <row r="48" spans="5:15" x14ac:dyDescent="0.25">
      <c r="L48" s="1"/>
      <c r="M48" s="1"/>
      <c r="N48" s="1"/>
      <c r="O48" s="1"/>
    </row>
    <row r="49" spans="12:15" x14ac:dyDescent="0.25">
      <c r="L49" s="1"/>
      <c r="M49" s="1"/>
      <c r="N49" s="1"/>
      <c r="O49" s="1"/>
    </row>
    <row r="50" spans="12:15" x14ac:dyDescent="0.25">
      <c r="L50" s="1"/>
      <c r="M50" s="1"/>
      <c r="N50" s="1"/>
      <c r="O50" s="1"/>
    </row>
    <row r="51" spans="12:15" x14ac:dyDescent="0.25">
      <c r="L51" s="1"/>
      <c r="M51" s="1"/>
      <c r="N51" s="1"/>
      <c r="O51" s="1"/>
    </row>
    <row r="52" spans="12:15" x14ac:dyDescent="0.25">
      <c r="L52" s="1"/>
      <c r="M52" s="1"/>
      <c r="N52" s="1"/>
      <c r="O52" s="1"/>
    </row>
    <row r="53" spans="12:15" ht="16.5" customHeight="1" x14ac:dyDescent="0.25"/>
  </sheetData>
  <mergeCells count="2">
    <mergeCell ref="E22:I22"/>
    <mergeCell ref="E2:I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Автоматизированный расчет</vt:lpstr>
      <vt:lpstr>Соответствие</vt:lpstr>
      <vt:lpstr>SummaryReportDebug</vt:lpstr>
      <vt:lpstr>SummaryReportMax</vt:lpstr>
      <vt:lpstr>SummaryReportMaxConfirm</vt:lpstr>
      <vt:lpstr>Результаты всех тестов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Лезок</cp:lastModifiedBy>
  <dcterms:created xsi:type="dcterms:W3CDTF">2015-06-05T18:19:34Z</dcterms:created>
  <dcterms:modified xsi:type="dcterms:W3CDTF">2023-11-21T15:58:11Z</dcterms:modified>
</cp:coreProperties>
</file>