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CCOUNTS\Desktop\IMPLEMENTING DOCUMENTS\3.DEC 2020\"/>
    </mc:Choice>
  </mc:AlternateContent>
  <bookViews>
    <workbookView xWindow="0" yWindow="0" windowWidth="20490" windowHeight="7320" firstSheet="2" activeTab="5"/>
  </bookViews>
  <sheets>
    <sheet name="Guidelines " sheetId="10" r:id="rId1"/>
    <sheet name="Data Summary" sheetId="1" r:id="rId2"/>
    <sheet name="CR- Advance Request" sheetId="3" r:id="rId3"/>
    <sheet name="CR- Expenditure Report" sheetId="2" r:id="rId4"/>
    <sheet name="CR Adv- Liq Tracker" sheetId="12" r:id="rId5"/>
    <sheet name="SF1034 CR Adv " sheetId="13" r:id="rId6"/>
    <sheet name="SF1034 CR Liq" sheetId="14" r:id="rId7"/>
    <sheet name="FAR Adv- Liq Tracker" sheetId="11" r:id="rId8"/>
    <sheet name="FAR- Advance Request " sheetId="4" r:id="rId9"/>
    <sheet name="SF1034  FAR Adv  " sheetId="15" r:id="rId10"/>
    <sheet name="FAR- Expenditure Report" sheetId="5" r:id="rId11"/>
    <sheet name="SF1034 FAR Pyt" sheetId="6" r:id="rId12"/>
    <sheet name="Budget" sheetId="8" r:id="rId13"/>
  </sheets>
  <definedNames>
    <definedName name="_xlnm.Print_Area" localSheetId="9">'SF1034  FAR Adv  '!$A$2:$L$68</definedName>
    <definedName name="_xlnm.Print_Area" localSheetId="5">'SF1034 CR Adv '!$A$2:$L$68</definedName>
    <definedName name="_xlnm.Print_Area" localSheetId="6">'SF1034 CR Liq'!$A$2:$L$68</definedName>
    <definedName name="_xlnm.Print_Area" localSheetId="11">'SF1034 FAR Pyt'!$A$1:$L$67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6" i="5" l="1"/>
  <c r="I28" i="12"/>
  <c r="I27" i="12"/>
  <c r="M27" i="12"/>
  <c r="E11" i="12"/>
  <c r="L13" i="12"/>
  <c r="L29" i="15" l="1"/>
  <c r="L28" i="15"/>
  <c r="L27" i="15"/>
  <c r="H7" i="15"/>
  <c r="L38" i="15" l="1"/>
  <c r="L29" i="13"/>
  <c r="L28" i="13"/>
  <c r="L27" i="13"/>
  <c r="L28" i="14"/>
  <c r="L29" i="14"/>
  <c r="L27" i="14"/>
  <c r="D23" i="1"/>
  <c r="D24" i="1"/>
  <c r="D25" i="1"/>
  <c r="D26" i="1"/>
  <c r="D27" i="1"/>
  <c r="D28" i="1"/>
  <c r="D29" i="1"/>
  <c r="D30" i="1"/>
  <c r="D31" i="1"/>
  <c r="D32" i="1"/>
  <c r="D22" i="1"/>
  <c r="D17" i="1"/>
  <c r="D16" i="1"/>
  <c r="D15" i="1"/>
  <c r="D14" i="1"/>
  <c r="D13" i="1"/>
  <c r="F14" i="2"/>
  <c r="G14" i="2"/>
  <c r="D14" i="2" l="1"/>
  <c r="H19" i="3"/>
  <c r="H14" i="3"/>
  <c r="G15" i="2" l="1"/>
  <c r="L38" i="14" l="1"/>
  <c r="H7" i="14"/>
  <c r="L38" i="13"/>
  <c r="H7" i="13"/>
  <c r="L14" i="12"/>
  <c r="L15" i="12"/>
  <c r="E12" i="12"/>
  <c r="N22" i="12" l="1"/>
  <c r="L22" i="12"/>
  <c r="B22" i="12"/>
  <c r="K18" i="12"/>
  <c r="K14" i="12"/>
  <c r="K13" i="12"/>
  <c r="O11" i="12"/>
  <c r="O12" i="12" s="1"/>
  <c r="O13" i="12" s="1"/>
  <c r="O14" i="12" s="1"/>
  <c r="O15" i="12" s="1"/>
  <c r="O16" i="12" s="1"/>
  <c r="O17" i="12" s="1"/>
  <c r="O18" i="12" s="1"/>
  <c r="O19" i="12" s="1"/>
  <c r="O20" i="12" s="1"/>
  <c r="J22" i="12"/>
  <c r="E22" i="12"/>
  <c r="C11" i="12"/>
  <c r="C12" i="12" s="1"/>
  <c r="C13" i="12" s="1"/>
  <c r="C14" i="12" s="1"/>
  <c r="C15" i="12" s="1"/>
  <c r="C16" i="12" s="1"/>
  <c r="C17" i="12" s="1"/>
  <c r="C18" i="12" s="1"/>
  <c r="C19" i="12" s="1"/>
  <c r="C20" i="12" s="1"/>
  <c r="Q10" i="12"/>
  <c r="P10" i="12"/>
  <c r="P11" i="12" s="1"/>
  <c r="P12" i="12" s="1"/>
  <c r="P13" i="12" s="1"/>
  <c r="P14" i="12" s="1"/>
  <c r="P15" i="12" s="1"/>
  <c r="P16" i="12" s="1"/>
  <c r="P17" i="12" s="1"/>
  <c r="P18" i="12" s="1"/>
  <c r="P19" i="12" s="1"/>
  <c r="P20" i="12" s="1"/>
  <c r="F11" i="12" l="1"/>
  <c r="F12" i="12" s="1"/>
  <c r="F13" i="12" s="1"/>
  <c r="F14" i="12" s="1"/>
  <c r="F15" i="12" s="1"/>
  <c r="F16" i="12" s="1"/>
  <c r="F17" i="12" s="1"/>
  <c r="F18" i="12" s="1"/>
  <c r="F19" i="12" s="1"/>
  <c r="F20" i="12" s="1"/>
  <c r="B22" i="11"/>
  <c r="E22" i="11"/>
  <c r="J22" i="11"/>
  <c r="N22" i="11"/>
  <c r="J11" i="11"/>
  <c r="K11" i="11"/>
  <c r="H7" i="6"/>
  <c r="M11" i="12" l="1"/>
  <c r="M12" i="12" s="1"/>
  <c r="M13" i="12" s="1"/>
  <c r="M14" i="12" s="1"/>
  <c r="M15" i="12" s="1"/>
  <c r="M16" i="12" s="1"/>
  <c r="M17" i="12" s="1"/>
  <c r="M18" i="12" s="1"/>
  <c r="M19" i="12" s="1"/>
  <c r="M20" i="12" s="1"/>
  <c r="Q11" i="12"/>
  <c r="Q12" i="12" s="1"/>
  <c r="Q13" i="12" s="1"/>
  <c r="Q14" i="12" s="1"/>
  <c r="Q15" i="12" s="1"/>
  <c r="Q16" i="12" s="1"/>
  <c r="Q17" i="12" s="1"/>
  <c r="Q18" i="12" s="1"/>
  <c r="Q19" i="12" s="1"/>
  <c r="Q20" i="12" s="1"/>
  <c r="K22" i="12"/>
  <c r="L22" i="11" l="1"/>
  <c r="K18" i="11"/>
  <c r="K14" i="11"/>
  <c r="K13" i="11"/>
  <c r="E11" i="11"/>
  <c r="F11" i="11" s="1"/>
  <c r="C11" i="11"/>
  <c r="C12" i="11" s="1"/>
  <c r="C13" i="11" s="1"/>
  <c r="C14" i="11" s="1"/>
  <c r="C15" i="11" s="1"/>
  <c r="C16" i="11" s="1"/>
  <c r="C17" i="11" s="1"/>
  <c r="C18" i="11" s="1"/>
  <c r="C19" i="11" s="1"/>
  <c r="C20" i="11" s="1"/>
  <c r="P10" i="11"/>
  <c r="P11" i="11" s="1"/>
  <c r="P12" i="11" s="1"/>
  <c r="P13" i="11" s="1"/>
  <c r="P14" i="11" s="1"/>
  <c r="P15" i="11" s="1"/>
  <c r="P16" i="11" s="1"/>
  <c r="P17" i="11" s="1"/>
  <c r="P18" i="11" s="1"/>
  <c r="P19" i="11" s="1"/>
  <c r="P20" i="11" s="1"/>
  <c r="K22" i="11" l="1"/>
  <c r="M11" i="11"/>
  <c r="M12" i="11" s="1"/>
  <c r="M13" i="11" s="1"/>
  <c r="M14" i="11" s="1"/>
  <c r="M15" i="11" s="1"/>
  <c r="M16" i="11" s="1"/>
  <c r="M17" i="11" s="1"/>
  <c r="M18" i="11" s="1"/>
  <c r="M19" i="11" s="1"/>
  <c r="M20" i="11" s="1"/>
  <c r="Q10" i="11"/>
  <c r="Q11" i="11" s="1"/>
  <c r="Q12" i="11" s="1"/>
  <c r="Q13" i="11" s="1"/>
  <c r="Q14" i="11" s="1"/>
  <c r="Q15" i="11" s="1"/>
  <c r="Q16" i="11" s="1"/>
  <c r="Q17" i="11" s="1"/>
  <c r="Q18" i="11" s="1"/>
  <c r="Q19" i="11" s="1"/>
  <c r="Q20" i="11" s="1"/>
  <c r="O11" i="11"/>
  <c r="O12" i="11" s="1"/>
  <c r="O13" i="11" s="1"/>
  <c r="O14" i="11" s="1"/>
  <c r="O15" i="11" s="1"/>
  <c r="O16" i="11" s="1"/>
  <c r="O17" i="11" s="1"/>
  <c r="O18" i="11" s="1"/>
  <c r="O19" i="11" s="1"/>
  <c r="O20" i="11" s="1"/>
  <c r="F12" i="11"/>
  <c r="F13" i="11" s="1"/>
  <c r="F14" i="11" s="1"/>
  <c r="F15" i="11" s="1"/>
  <c r="F16" i="11" s="1"/>
  <c r="F17" i="11" s="1"/>
  <c r="F18" i="11" s="1"/>
  <c r="F19" i="11" s="1"/>
  <c r="F20" i="11" s="1"/>
  <c r="C45" i="4" l="1"/>
  <c r="C37" i="4"/>
  <c r="C34" i="4"/>
  <c r="C33" i="4"/>
  <c r="B24" i="4"/>
  <c r="B23" i="4"/>
  <c r="B22" i="4"/>
  <c r="B21" i="4"/>
  <c r="B20" i="4"/>
  <c r="B19" i="4"/>
  <c r="B18" i="4"/>
  <c r="B17" i="4"/>
  <c r="B16" i="4"/>
  <c r="B15" i="4"/>
  <c r="B14" i="4"/>
  <c r="B24" i="5"/>
  <c r="B23" i="5"/>
  <c r="B22" i="5"/>
  <c r="B21" i="5"/>
  <c r="B20" i="5"/>
  <c r="B19" i="5"/>
  <c r="B18" i="5"/>
  <c r="B17" i="5"/>
  <c r="B16" i="5"/>
  <c r="B15" i="5"/>
  <c r="B14" i="5"/>
  <c r="N45" i="4" l="1"/>
  <c r="M45" i="4"/>
  <c r="L45" i="4"/>
  <c r="K45" i="4"/>
  <c r="J45" i="4"/>
  <c r="I45" i="4"/>
  <c r="H45" i="4"/>
  <c r="G45" i="4"/>
  <c r="F45" i="4"/>
  <c r="E45" i="4"/>
  <c r="D45" i="4"/>
  <c r="B15" i="2" l="1"/>
  <c r="B16" i="2"/>
  <c r="B15" i="3"/>
  <c r="B16" i="3"/>
  <c r="E15" i="1"/>
  <c r="C14" i="1"/>
  <c r="C15" i="1"/>
  <c r="I79" i="8"/>
  <c r="E7" i="8"/>
  <c r="D8" i="8"/>
  <c r="E8" i="8" s="1"/>
  <c r="D7" i="8"/>
  <c r="D6" i="8"/>
  <c r="E54" i="8"/>
  <c r="J54" i="8" s="1"/>
  <c r="K54" i="8" s="1"/>
  <c r="L54" i="8" s="1"/>
  <c r="M54" i="8" s="1"/>
  <c r="E55" i="8"/>
  <c r="E56" i="8"/>
  <c r="E57" i="8"/>
  <c r="J57" i="8" s="1"/>
  <c r="K57" i="8" s="1"/>
  <c r="L57" i="8" s="1"/>
  <c r="M57" i="8" s="1"/>
  <c r="E58" i="8"/>
  <c r="J58" i="8" s="1"/>
  <c r="K58" i="8" s="1"/>
  <c r="L58" i="8" s="1"/>
  <c r="M58" i="8" s="1"/>
  <c r="E59" i="8"/>
  <c r="E60" i="8"/>
  <c r="E61" i="8"/>
  <c r="J61" i="8" s="1"/>
  <c r="K61" i="8" s="1"/>
  <c r="L61" i="8" s="1"/>
  <c r="M61" i="8" s="1"/>
  <c r="E62" i="8"/>
  <c r="J62" i="8" s="1"/>
  <c r="K62" i="8" s="1"/>
  <c r="L62" i="8" s="1"/>
  <c r="M62" i="8" s="1"/>
  <c r="E63" i="8"/>
  <c r="E64" i="8"/>
  <c r="E65" i="8"/>
  <c r="H65" i="8" s="1"/>
  <c r="E66" i="8"/>
  <c r="H66" i="8" s="1"/>
  <c r="E67" i="8"/>
  <c r="E68" i="8"/>
  <c r="E69" i="8"/>
  <c r="E79" i="8" s="1"/>
  <c r="E70" i="8"/>
  <c r="H70" i="8" s="1"/>
  <c r="E71" i="8"/>
  <c r="E72" i="8"/>
  <c r="E73" i="8"/>
  <c r="H73" i="8" s="1"/>
  <c r="E74" i="8"/>
  <c r="J74" i="8" s="1"/>
  <c r="K74" i="8" s="1"/>
  <c r="L74" i="8" s="1"/>
  <c r="M74" i="8" s="1"/>
  <c r="E75" i="8"/>
  <c r="E76" i="8"/>
  <c r="E77" i="8"/>
  <c r="H77" i="8" s="1"/>
  <c r="E78" i="8"/>
  <c r="H78" i="8" s="1"/>
  <c r="E53" i="8"/>
  <c r="J53" i="8" s="1"/>
  <c r="K53" i="8" s="1"/>
  <c r="L53" i="8" s="1"/>
  <c r="M53" i="8" s="1"/>
  <c r="M55" i="8"/>
  <c r="M56" i="8"/>
  <c r="M59" i="8"/>
  <c r="M60" i="8"/>
  <c r="M63" i="8"/>
  <c r="M64" i="8"/>
  <c r="M67" i="8"/>
  <c r="M68" i="8"/>
  <c r="M75" i="8"/>
  <c r="M76" i="8"/>
  <c r="F79" i="8"/>
  <c r="D79" i="8"/>
  <c r="C79" i="8"/>
  <c r="G78" i="8"/>
  <c r="G77" i="8"/>
  <c r="J77" i="8"/>
  <c r="K77" i="8" s="1"/>
  <c r="L77" i="8" s="1"/>
  <c r="M77" i="8" s="1"/>
  <c r="G76" i="8"/>
  <c r="J76" i="8"/>
  <c r="K76" i="8" s="1"/>
  <c r="L76" i="8" s="1"/>
  <c r="J75" i="8"/>
  <c r="K75" i="8" s="1"/>
  <c r="L75" i="8" s="1"/>
  <c r="G75" i="8"/>
  <c r="H75" i="8"/>
  <c r="G74" i="8"/>
  <c r="J73" i="8"/>
  <c r="K73" i="8" s="1"/>
  <c r="L73" i="8" s="1"/>
  <c r="M73" i="8" s="1"/>
  <c r="G73" i="8"/>
  <c r="G72" i="8"/>
  <c r="J72" i="8"/>
  <c r="K72" i="8" s="1"/>
  <c r="L72" i="8" s="1"/>
  <c r="M72" i="8" s="1"/>
  <c r="I71" i="8"/>
  <c r="G71" i="8"/>
  <c r="H71" i="8"/>
  <c r="I70" i="8"/>
  <c r="G70" i="8"/>
  <c r="I69" i="8"/>
  <c r="G69" i="8"/>
  <c r="I68" i="8"/>
  <c r="H68" i="8"/>
  <c r="G68" i="8"/>
  <c r="I67" i="8"/>
  <c r="H67" i="8"/>
  <c r="G67" i="8"/>
  <c r="I66" i="8"/>
  <c r="G66" i="8"/>
  <c r="I65" i="8"/>
  <c r="G65" i="8"/>
  <c r="J65" i="8"/>
  <c r="K65" i="8" s="1"/>
  <c r="L65" i="8" s="1"/>
  <c r="M65" i="8" s="1"/>
  <c r="I64" i="8"/>
  <c r="H64" i="8"/>
  <c r="G64" i="8"/>
  <c r="I63" i="8"/>
  <c r="H63" i="8"/>
  <c r="G63" i="8"/>
  <c r="J63" i="8"/>
  <c r="K63" i="8" s="1"/>
  <c r="L63" i="8" s="1"/>
  <c r="I62" i="8"/>
  <c r="H62" i="8"/>
  <c r="G62" i="8"/>
  <c r="I61" i="8"/>
  <c r="H61" i="8"/>
  <c r="G61" i="8"/>
  <c r="I60" i="8"/>
  <c r="H60" i="8"/>
  <c r="G60" i="8"/>
  <c r="J60" i="8"/>
  <c r="K60" i="8" s="1"/>
  <c r="L60" i="8" s="1"/>
  <c r="I59" i="8"/>
  <c r="H59" i="8"/>
  <c r="G59" i="8"/>
  <c r="J59" i="8"/>
  <c r="K59" i="8" s="1"/>
  <c r="L59" i="8" s="1"/>
  <c r="I58" i="8"/>
  <c r="H58" i="8"/>
  <c r="G58" i="8"/>
  <c r="I57" i="8"/>
  <c r="H57" i="8"/>
  <c r="G57" i="8"/>
  <c r="I56" i="8"/>
  <c r="H56" i="8"/>
  <c r="G56" i="8"/>
  <c r="J56" i="8"/>
  <c r="K56" i="8" s="1"/>
  <c r="L56" i="8" s="1"/>
  <c r="I55" i="8"/>
  <c r="H55" i="8"/>
  <c r="G55" i="8"/>
  <c r="J55" i="8"/>
  <c r="K55" i="8" s="1"/>
  <c r="L55" i="8" s="1"/>
  <c r="I54" i="8"/>
  <c r="H54" i="8"/>
  <c r="G54" i="8"/>
  <c r="I53" i="8"/>
  <c r="G53" i="8"/>
  <c r="G79" i="8" s="1"/>
  <c r="J66" i="8" l="1"/>
  <c r="K66" i="8" s="1"/>
  <c r="L66" i="8" s="1"/>
  <c r="M66" i="8" s="1"/>
  <c r="H74" i="8"/>
  <c r="J78" i="8"/>
  <c r="K78" i="8" s="1"/>
  <c r="L78" i="8" s="1"/>
  <c r="M78" i="8" s="1"/>
  <c r="H53" i="8"/>
  <c r="J71" i="8"/>
  <c r="K71" i="8" s="1"/>
  <c r="L71" i="8" s="1"/>
  <c r="M71" i="8" s="1"/>
  <c r="J70" i="8"/>
  <c r="K70" i="8" s="1"/>
  <c r="L70" i="8" s="1"/>
  <c r="M70" i="8" s="1"/>
  <c r="H69" i="8"/>
  <c r="H72" i="8"/>
  <c r="H76" i="8"/>
  <c r="J69" i="8"/>
  <c r="H79" i="8" l="1"/>
  <c r="J79" i="8"/>
  <c r="K79" i="8" s="1"/>
  <c r="K69" i="8"/>
  <c r="L69" i="8" s="1"/>
  <c r="M69" i="8" s="1"/>
  <c r="M79" i="8" s="1"/>
  <c r="L79" i="8" l="1"/>
  <c r="O27" i="3" l="1"/>
  <c r="C15" i="3" s="1"/>
  <c r="O28" i="3"/>
  <c r="C16" i="3" s="1"/>
  <c r="O29" i="3"/>
  <c r="O30" i="3"/>
  <c r="O31" i="3"/>
  <c r="H15" i="3"/>
  <c r="H16" i="3"/>
  <c r="H17" i="3"/>
  <c r="O42" i="4"/>
  <c r="O36" i="4"/>
  <c r="O37" i="4"/>
  <c r="O38" i="4"/>
  <c r="O39" i="4"/>
  <c r="O40" i="4"/>
  <c r="O41" i="4"/>
  <c r="C46" i="1"/>
  <c r="C45" i="1"/>
  <c r="D45" i="1" s="1"/>
  <c r="B46" i="1"/>
  <c r="B45" i="1"/>
  <c r="C16" i="2" l="1"/>
  <c r="D16" i="3"/>
  <c r="D15" i="3"/>
  <c r="C15" i="2"/>
  <c r="D46" i="1"/>
  <c r="C43" i="5" l="1"/>
  <c r="C44" i="4"/>
  <c r="H18" i="4"/>
  <c r="H19" i="4"/>
  <c r="H20" i="4"/>
  <c r="H21" i="4"/>
  <c r="H22" i="4"/>
  <c r="H23" i="4"/>
  <c r="H24" i="4"/>
  <c r="O27" i="2"/>
  <c r="O28" i="2"/>
  <c r="O29" i="2"/>
  <c r="O30" i="2"/>
  <c r="E16" i="2"/>
  <c r="G16" i="2" s="1"/>
  <c r="H16" i="2" s="1"/>
  <c r="D15" i="2"/>
  <c r="D16" i="2"/>
  <c r="J43" i="5"/>
  <c r="K43" i="5"/>
  <c r="L43" i="5"/>
  <c r="M43" i="5"/>
  <c r="N43" i="5"/>
  <c r="O33" i="5"/>
  <c r="E15" i="5" s="1"/>
  <c r="O34" i="5"/>
  <c r="O35" i="5"/>
  <c r="O36" i="5"/>
  <c r="O37" i="5"/>
  <c r="O38" i="5"/>
  <c r="O39" i="5"/>
  <c r="O40" i="5"/>
  <c r="O41" i="5"/>
  <c r="E15" i="2" l="1"/>
  <c r="H15" i="2" s="1"/>
  <c r="E14" i="1"/>
  <c r="L38" i="6"/>
  <c r="C32" i="1" l="1"/>
  <c r="C31" i="1"/>
  <c r="C30" i="1"/>
  <c r="C29" i="1"/>
  <c r="C28" i="1"/>
  <c r="C27" i="1"/>
  <c r="C26" i="1"/>
  <c r="C25" i="1"/>
  <c r="C24" i="1"/>
  <c r="C23" i="1"/>
  <c r="C22" i="1"/>
  <c r="B17" i="2"/>
  <c r="B18" i="2"/>
  <c r="B14" i="2"/>
  <c r="B17" i="3"/>
  <c r="B18" i="3"/>
  <c r="B14" i="3"/>
  <c r="C16" i="1"/>
  <c r="C17" i="1"/>
  <c r="C13" i="1"/>
  <c r="L48" i="8"/>
  <c r="K48" i="8"/>
  <c r="J48" i="8"/>
  <c r="I48" i="8"/>
  <c r="H48" i="8"/>
  <c r="G48" i="8"/>
  <c r="F48" i="8"/>
  <c r="E13" i="8"/>
  <c r="E14" i="8"/>
  <c r="E15" i="8"/>
  <c r="E16" i="8"/>
  <c r="E12" i="8"/>
  <c r="E9" i="8"/>
  <c r="E10" i="8"/>
  <c r="E6" i="8"/>
  <c r="D17" i="8"/>
  <c r="E17" i="8" s="1"/>
  <c r="D11" i="8"/>
  <c r="E11" i="8" l="1"/>
  <c r="E18" i="8" s="1"/>
  <c r="C18" i="5" l="1"/>
  <c r="C19" i="5"/>
  <c r="C20" i="5"/>
  <c r="C21" i="5"/>
  <c r="C22" i="5"/>
  <c r="C23" i="5"/>
  <c r="C24" i="5"/>
  <c r="E24" i="1"/>
  <c r="E25" i="1"/>
  <c r="E26" i="1"/>
  <c r="E27" i="1"/>
  <c r="E28" i="1"/>
  <c r="E29" i="1"/>
  <c r="E30" i="1"/>
  <c r="E20" i="5"/>
  <c r="G20" i="5" s="1"/>
  <c r="E21" i="5"/>
  <c r="G21" i="5" s="1"/>
  <c r="E22" i="5"/>
  <c r="G22" i="5" s="1"/>
  <c r="E23" i="5"/>
  <c r="G23" i="5" s="1"/>
  <c r="E24" i="5"/>
  <c r="G24" i="5" s="1"/>
  <c r="C22" i="4"/>
  <c r="C23" i="4"/>
  <c r="C24" i="4"/>
  <c r="C18" i="4"/>
  <c r="C19" i="4"/>
  <c r="D19" i="4" s="1"/>
  <c r="C20" i="4"/>
  <c r="C21" i="4"/>
  <c r="D24" i="4"/>
  <c r="D21" i="4"/>
  <c r="D20" i="4"/>
  <c r="H21" i="5" l="1"/>
  <c r="D21" i="5"/>
  <c r="H24" i="5"/>
  <c r="D24" i="5"/>
  <c r="H20" i="5"/>
  <c r="D20" i="5"/>
  <c r="H23" i="5"/>
  <c r="D23" i="5"/>
  <c r="D19" i="5"/>
  <c r="H22" i="5"/>
  <c r="D22" i="5"/>
  <c r="D18" i="5"/>
  <c r="D23" i="4"/>
  <c r="D18" i="4"/>
  <c r="D22" i="4"/>
  <c r="D34" i="1"/>
  <c r="C32" i="3"/>
  <c r="C33" i="3" s="1"/>
  <c r="I43" i="5"/>
  <c r="H43" i="5"/>
  <c r="G43" i="5"/>
  <c r="F43" i="5"/>
  <c r="E43" i="5"/>
  <c r="D43" i="5"/>
  <c r="B43" i="5"/>
  <c r="O32" i="5"/>
  <c r="H44" i="4"/>
  <c r="G44" i="4"/>
  <c r="F44" i="4"/>
  <c r="D44" i="4"/>
  <c r="B44" i="4"/>
  <c r="B45" i="4" s="1"/>
  <c r="O45" i="4" s="1"/>
  <c r="C32" i="2"/>
  <c r="H32" i="2"/>
  <c r="G32" i="2"/>
  <c r="F32" i="2"/>
  <c r="D32" i="2"/>
  <c r="B32" i="2"/>
  <c r="H32" i="3"/>
  <c r="H33" i="3" s="1"/>
  <c r="G32" i="3"/>
  <c r="G33" i="3" s="1"/>
  <c r="F32" i="3"/>
  <c r="F33" i="3" s="1"/>
  <c r="D32" i="3"/>
  <c r="D33" i="3" s="1"/>
  <c r="B32" i="3"/>
  <c r="B33" i="3" s="1"/>
  <c r="E16" i="5" l="1"/>
  <c r="G16" i="5" s="1"/>
  <c r="E31" i="1"/>
  <c r="E17" i="5"/>
  <c r="G17" i="5" s="1"/>
  <c r="E32" i="1"/>
  <c r="G15" i="5"/>
  <c r="E14" i="5"/>
  <c r="G14" i="5" s="1"/>
  <c r="E19" i="5"/>
  <c r="C33" i="1"/>
  <c r="C34" i="1" s="1"/>
  <c r="E34" i="1" s="1"/>
  <c r="C19" i="1"/>
  <c r="E23" i="1"/>
  <c r="E22" i="1"/>
  <c r="O43" i="5"/>
  <c r="E18" i="5" s="1"/>
  <c r="E44" i="4"/>
  <c r="I44" i="4"/>
  <c r="E32" i="2"/>
  <c r="I32" i="2"/>
  <c r="I33" i="2" s="1"/>
  <c r="E32" i="3"/>
  <c r="E33" i="3" s="1"/>
  <c r="I32" i="3"/>
  <c r="I33" i="3" s="1"/>
  <c r="D33" i="1" l="1"/>
  <c r="G18" i="5"/>
  <c r="H18" i="5" s="1"/>
  <c r="G19" i="5"/>
  <c r="H19" i="5" s="1"/>
  <c r="C43" i="1"/>
  <c r="C35" i="1"/>
  <c r="E33" i="1"/>
  <c r="O33" i="3"/>
  <c r="C20" i="1"/>
  <c r="J32" i="3"/>
  <c r="J33" i="3" s="1"/>
  <c r="O33" i="4"/>
  <c r="C15" i="5" s="1"/>
  <c r="D15" i="5" s="1"/>
  <c r="J44" i="4"/>
  <c r="J32" i="2"/>
  <c r="J33" i="2" s="1"/>
  <c r="C18" i="3"/>
  <c r="C17" i="3"/>
  <c r="H15" i="5" l="1"/>
  <c r="C17" i="2"/>
  <c r="D17" i="3"/>
  <c r="C18" i="2"/>
  <c r="D18" i="3"/>
  <c r="C15" i="4"/>
  <c r="C36" i="1"/>
  <c r="O35" i="4"/>
  <c r="C17" i="5" s="1"/>
  <c r="K44" i="4"/>
  <c r="O34" i="4"/>
  <c r="C16" i="5" s="1"/>
  <c r="K32" i="2"/>
  <c r="K33" i="2" s="1"/>
  <c r="E18" i="2"/>
  <c r="G18" i="2" s="1"/>
  <c r="O31" i="2"/>
  <c r="L32" i="2"/>
  <c r="L33" i="2" s="1"/>
  <c r="K32" i="3"/>
  <c r="K33" i="3" s="1"/>
  <c r="O26" i="3"/>
  <c r="C14" i="3" s="1"/>
  <c r="D16" i="5" l="1"/>
  <c r="H16" i="5"/>
  <c r="D17" i="5"/>
  <c r="H17" i="5"/>
  <c r="D17" i="2"/>
  <c r="H18" i="2"/>
  <c r="D18" i="2"/>
  <c r="E17" i="1"/>
  <c r="N32" i="2"/>
  <c r="C14" i="2"/>
  <c r="D14" i="3"/>
  <c r="L32" i="3"/>
  <c r="L33" i="3" s="1"/>
  <c r="C16" i="4"/>
  <c r="C17" i="4"/>
  <c r="C20" i="3"/>
  <c r="M44" i="4"/>
  <c r="L44" i="4"/>
  <c r="M32" i="2"/>
  <c r="M33" i="2" s="1"/>
  <c r="O26" i="2"/>
  <c r="M32" i="3"/>
  <c r="M33" i="3" s="1"/>
  <c r="E17" i="2" l="1"/>
  <c r="G17" i="2" s="1"/>
  <c r="H17" i="2" s="1"/>
  <c r="O32" i="2"/>
  <c r="B43" i="1" s="1"/>
  <c r="E14" i="2"/>
  <c r="N33" i="2"/>
  <c r="O33" i="2" s="1"/>
  <c r="D20" i="1" s="1"/>
  <c r="N44" i="4"/>
  <c r="O44" i="4" s="1"/>
  <c r="O32" i="4"/>
  <c r="C14" i="5" s="1"/>
  <c r="D14" i="5" l="1"/>
  <c r="H14" i="5"/>
  <c r="E16" i="1"/>
  <c r="H14" i="2"/>
  <c r="D36" i="1"/>
  <c r="E36" i="1" s="1"/>
  <c r="E20" i="1"/>
  <c r="E20" i="2"/>
  <c r="E13" i="1"/>
  <c r="C14" i="4"/>
  <c r="C26" i="4" s="1"/>
  <c r="C42" i="1"/>
  <c r="C44" i="1" s="1"/>
  <c r="C47" i="1" s="1"/>
  <c r="N32" i="3"/>
  <c r="D19" i="1" l="1"/>
  <c r="E19" i="1" s="1"/>
  <c r="O32" i="3"/>
  <c r="B42" i="1" s="1"/>
  <c r="B44" i="1" s="1"/>
  <c r="B47" i="1" s="1"/>
  <c r="D47" i="1" s="1"/>
  <c r="N33" i="3"/>
  <c r="D35" i="1" l="1"/>
  <c r="E35" i="1" s="1"/>
  <c r="H18" i="3"/>
  <c r="B20" i="3"/>
  <c r="E20" i="3"/>
  <c r="F20" i="3"/>
  <c r="G20" i="3"/>
  <c r="D20" i="3" l="1"/>
  <c r="H20" i="3"/>
  <c r="D54" i="1"/>
  <c r="C54" i="1"/>
  <c r="E53" i="1"/>
  <c r="E52" i="1"/>
  <c r="E51" i="1"/>
  <c r="E50" i="1"/>
  <c r="G26" i="5"/>
  <c r="F26" i="5"/>
  <c r="E26" i="5"/>
  <c r="C26" i="5"/>
  <c r="B26" i="5"/>
  <c r="D26" i="5"/>
  <c r="G26" i="4"/>
  <c r="F26" i="4"/>
  <c r="E26" i="4"/>
  <c r="B26" i="4"/>
  <c r="H17" i="4"/>
  <c r="D17" i="4"/>
  <c r="H16" i="4"/>
  <c r="D16" i="4"/>
  <c r="H15" i="4"/>
  <c r="D15" i="4"/>
  <c r="H14" i="4"/>
  <c r="D14" i="4"/>
  <c r="C39" i="2"/>
  <c r="G20" i="2"/>
  <c r="F20" i="2"/>
  <c r="C20" i="2"/>
  <c r="B20" i="2"/>
  <c r="D42" i="1" l="1"/>
  <c r="H26" i="4"/>
  <c r="D26" i="4"/>
  <c r="H20" i="2"/>
  <c r="C40" i="2" s="1"/>
  <c r="E54" i="1"/>
  <c r="D20" i="2"/>
  <c r="C51" i="5" l="1"/>
  <c r="C52" i="5" s="1"/>
  <c r="D43" i="1"/>
  <c r="D44" i="1" s="1"/>
</calcChain>
</file>

<file path=xl/sharedStrings.xml><?xml version="1.0" encoding="utf-8"?>
<sst xmlns="http://schemas.openxmlformats.org/spreadsheetml/2006/main" count="1013" uniqueCount="370">
  <si>
    <t>IMPLEMENTING PARTNER</t>
  </si>
  <si>
    <t>ACTIVITY:</t>
  </si>
  <si>
    <t>GRANT AWARD NUMBER:</t>
  </si>
  <si>
    <t>START DATE:</t>
  </si>
  <si>
    <t>END DATE:</t>
  </si>
  <si>
    <t>SUMMARY OF OBLIGATION:</t>
  </si>
  <si>
    <t>A</t>
  </si>
  <si>
    <t>B</t>
  </si>
  <si>
    <t>C</t>
  </si>
  <si>
    <t>Description</t>
  </si>
  <si>
    <t>Cost Reimbursement</t>
  </si>
  <si>
    <t>Fixed Amount Reimbursemnt</t>
  </si>
  <si>
    <t>Total</t>
  </si>
  <si>
    <t>Ugshs</t>
  </si>
  <si>
    <t>PAYMENT METHOD:</t>
  </si>
  <si>
    <t>EXPENDITURE REPORT FOR THE PERIOD:</t>
  </si>
  <si>
    <t xml:space="preserve">ADVANCE REQUEST FOR THE PERIOD: </t>
  </si>
  <si>
    <t>D</t>
  </si>
  <si>
    <t>E</t>
  </si>
  <si>
    <t>F</t>
  </si>
  <si>
    <t>G</t>
  </si>
  <si>
    <t>H</t>
  </si>
  <si>
    <t>I</t>
  </si>
  <si>
    <t>Approved Budget Lines</t>
  </si>
  <si>
    <t xml:space="preserve">Approved Budget Lines </t>
  </si>
  <si>
    <t>Total Obligated Amount</t>
  </si>
  <si>
    <t xml:space="preserve">Obligated Amount  </t>
  </si>
  <si>
    <t>Funds Advanced to Date</t>
  </si>
  <si>
    <t>Balance of Obligated Amount</t>
  </si>
  <si>
    <t xml:space="preserve">Current Expenditure </t>
  </si>
  <si>
    <t>Cumulative Expenditure</t>
  </si>
  <si>
    <t>Balance in Obligation</t>
  </si>
  <si>
    <t>SUMMARY OF ADVANCES:</t>
  </si>
  <si>
    <t>Funds advanced to Date</t>
  </si>
  <si>
    <t>Totals</t>
  </si>
  <si>
    <t>I certify to the best of my knowledge and belief that this report is true in all respects and all disbursments have been made in accordance with the purpose and conditions of the grant agreement.</t>
  </si>
  <si>
    <t xml:space="preserve">Appropriate refund to USAID will be made promptly upon request in the event of disallowance of costs not allowed under the terms of the agreement. That such detailed supporting information as USAID </t>
  </si>
  <si>
    <t>may reasonably require will be furnished promptly to USAID upon request.</t>
  </si>
  <si>
    <t>Names:……………………………………………………………………….</t>
  </si>
  <si>
    <t>Names:……………………………………………………………………………..</t>
  </si>
  <si>
    <t>Title:……………………………………………………………………….</t>
  </si>
  <si>
    <t>Title:……………………………………………………………………………</t>
  </si>
  <si>
    <t>Signature……………………………………</t>
  </si>
  <si>
    <t>Date……………………………….</t>
  </si>
  <si>
    <t>Signature…………………………………………………….</t>
  </si>
  <si>
    <t>Date…………………</t>
  </si>
  <si>
    <t>RECONCILIATION OF UNUSED FUNDS</t>
  </si>
  <si>
    <t>Balance at the Treasury Single account(TSA)</t>
  </si>
  <si>
    <t xml:space="preserve"> Deliverable Description</t>
  </si>
  <si>
    <t>Balance at the Treasury Single Sub-account(TSSA)</t>
  </si>
  <si>
    <t>Period (Quarterly )</t>
  </si>
  <si>
    <t>Balance of unused funds to be deducted from subsequent advance</t>
  </si>
  <si>
    <t>Balance B/F</t>
  </si>
  <si>
    <t>Difference (Explain under "Note" below, if there's a difference)</t>
  </si>
  <si>
    <t>VAT Paid</t>
  </si>
  <si>
    <t>VAT Submitted to USAID</t>
  </si>
  <si>
    <t>Note:</t>
  </si>
  <si>
    <t>Names:………………………………………………………………………</t>
  </si>
  <si>
    <t>Title:…………………………………………………………..</t>
  </si>
  <si>
    <t>Title:………………………………………………………….</t>
  </si>
  <si>
    <t>Signature………………………………………</t>
  </si>
  <si>
    <t>Date……………………….</t>
  </si>
  <si>
    <t xml:space="preserve">Standard form </t>
  </si>
  <si>
    <t>VOUCHER NUMBER</t>
  </si>
  <si>
    <t>Dept. of Tres.</t>
  </si>
  <si>
    <t xml:space="preserve"> PUBLIC VOUCHER FOR PURCHASES AND</t>
  </si>
  <si>
    <t>1  TFM  4-2000</t>
  </si>
  <si>
    <t xml:space="preserve">     SERVICES OTHER THAN PERSONAL</t>
  </si>
  <si>
    <t>1034-122</t>
  </si>
  <si>
    <t>VOUCHER PREPARED ON</t>
  </si>
  <si>
    <t>PAID BY</t>
  </si>
  <si>
    <t xml:space="preserve"> USAID MISSION TO UGANDA</t>
  </si>
  <si>
    <t xml:space="preserve">Balance of unused funds </t>
  </si>
  <si>
    <t xml:space="preserve"> </t>
  </si>
  <si>
    <t>CONTRACT NO.</t>
  </si>
  <si>
    <t>DATE</t>
  </si>
  <si>
    <t xml:space="preserve"> KAMPALA, UGANDA</t>
  </si>
  <si>
    <t>PURCHASE ORDER</t>
  </si>
  <si>
    <t>NAME</t>
  </si>
  <si>
    <t>DATE INVOICE REC.</t>
  </si>
  <si>
    <t>AND</t>
  </si>
  <si>
    <t>MAILING</t>
  </si>
  <si>
    <t>DISCOUNT TERMS</t>
  </si>
  <si>
    <t>ADDRESS</t>
  </si>
  <si>
    <t>PAYEE'S  INV.  NO.</t>
  </si>
  <si>
    <t>SHIPPED FROM</t>
  </si>
  <si>
    <t xml:space="preserve">    TO</t>
  </si>
  <si>
    <t xml:space="preserve">                                                                TO </t>
  </si>
  <si>
    <t>WEIGHT</t>
  </si>
  <si>
    <t>GOVT. B/L NO.</t>
  </si>
  <si>
    <t>NUMBER</t>
  </si>
  <si>
    <t>UNIT</t>
  </si>
  <si>
    <t>PRICE</t>
  </si>
  <si>
    <t>AMOUNT</t>
  </si>
  <si>
    <t>AND DATE</t>
  </si>
  <si>
    <t xml:space="preserve">           ARTICLES OR SERVICES</t>
  </si>
  <si>
    <t>QTY</t>
  </si>
  <si>
    <t>IN</t>
  </si>
  <si>
    <t>OF ORDER</t>
  </si>
  <si>
    <t>COST</t>
  </si>
  <si>
    <t>PER</t>
  </si>
  <si>
    <t>TOTAL:</t>
  </si>
  <si>
    <t>PAYMENT:</t>
  </si>
  <si>
    <t>APPROVED FOR PAYMENT</t>
  </si>
  <si>
    <t>USD</t>
  </si>
  <si>
    <t>EXCHANGE  RATE</t>
  </si>
  <si>
    <t>DIFFERENCES:</t>
  </si>
  <si>
    <t>PROVISIONAL __</t>
  </si>
  <si>
    <t>=</t>
  </si>
  <si>
    <t>US $1.00</t>
  </si>
  <si>
    <t>COMPLETE     __</t>
  </si>
  <si>
    <t>APPPROVED BY:</t>
  </si>
  <si>
    <t>PARTIAL         __</t>
  </si>
  <si>
    <t>PROGRESS      __</t>
  </si>
  <si>
    <t>ADVANCE       __</t>
  </si>
  <si>
    <t>TITLE:</t>
  </si>
  <si>
    <t>GATR</t>
  </si>
  <si>
    <t>INITIALS OF VOUCHER EXAMINER AND SUPERVISOR:</t>
  </si>
  <si>
    <t>LIQUIDATION  __</t>
  </si>
  <si>
    <t>NO-PAY           __</t>
  </si>
  <si>
    <t xml:space="preserve">  "Pursuant to the authority vested in me, I certify that this voucher is correct and proper for payment."</t>
  </si>
  <si>
    <t>( Date )</t>
  </si>
  <si>
    <t xml:space="preserve">                     ( Authorized  Certifying  Officer )</t>
  </si>
  <si>
    <t xml:space="preserve">          ( Title ) </t>
  </si>
  <si>
    <t>ACCOUNTING  CLASSIFICATION</t>
  </si>
  <si>
    <t>PAID  BY</t>
  </si>
  <si>
    <t>CHECK NO.</t>
  </si>
  <si>
    <t xml:space="preserve">    ON ACCT. OF U.S. TREASURY</t>
  </si>
  <si>
    <t xml:space="preserve">CHECK  NO.               </t>
  </si>
  <si>
    <t>ON ACCT. OF BARCLAY'S BANK (U) LTD.</t>
  </si>
  <si>
    <t>CASH</t>
  </si>
  <si>
    <t xml:space="preserve">   DATE</t>
  </si>
  <si>
    <t>PAYEE</t>
  </si>
  <si>
    <t>TITLE</t>
  </si>
  <si>
    <t>(UGX)</t>
  </si>
  <si>
    <t>USD ( at 3650)</t>
  </si>
  <si>
    <t>COST REIMBURSEMENT</t>
  </si>
  <si>
    <t>Allowances for unanticipated meetings</t>
  </si>
  <si>
    <t>Equipment</t>
  </si>
  <si>
    <t>Sub-total CR for 1 year</t>
  </si>
  <si>
    <t>Communication</t>
  </si>
  <si>
    <t xml:space="preserve">FIXED AMOUNT REIMBURSEMENT </t>
  </si>
  <si>
    <t>Fuel</t>
  </si>
  <si>
    <t>Allowances</t>
  </si>
  <si>
    <t>Stationery</t>
  </si>
  <si>
    <t>Supplies</t>
  </si>
  <si>
    <t>Sub-total FAR</t>
  </si>
  <si>
    <t>UGX</t>
  </si>
  <si>
    <t xml:space="preserve">Total Grants Advanced </t>
  </si>
  <si>
    <t xml:space="preserve">Current Grant Expenditure </t>
  </si>
  <si>
    <t>Budget Amount</t>
  </si>
  <si>
    <t>Grant Funds Advanced to Date</t>
  </si>
  <si>
    <t xml:space="preserve">Obligated /Budgeted Amount  </t>
  </si>
  <si>
    <t>April - June 2020</t>
  </si>
  <si>
    <t>July - September 2020</t>
  </si>
  <si>
    <t>October - December 2020</t>
  </si>
  <si>
    <t>VAT INCURRED ON USAID FUNDS</t>
  </si>
  <si>
    <t>FIXED AMOUNT REIMBURSEMENT</t>
  </si>
  <si>
    <t>Data Summary</t>
  </si>
  <si>
    <t>Budget</t>
  </si>
  <si>
    <t>CR-Advance Request</t>
  </si>
  <si>
    <t>Tabs</t>
  </si>
  <si>
    <t>No Changes required except for those made in agreement with the GATR</t>
  </si>
  <si>
    <t>CR- Expenditure Report</t>
  </si>
  <si>
    <t>Actual Funds Advanced by USAID per Month</t>
  </si>
  <si>
    <t>Actual Expenditure Approved by USAID per Month</t>
  </si>
  <si>
    <t>Payment method</t>
  </si>
  <si>
    <t>Grant Obligation</t>
  </si>
  <si>
    <t>Totals UGX</t>
  </si>
  <si>
    <t>Totals USD</t>
  </si>
  <si>
    <t>Monthly Exchange rates</t>
  </si>
  <si>
    <t>Total UGX</t>
  </si>
  <si>
    <t>Total USD</t>
  </si>
  <si>
    <t>Unspent funds</t>
  </si>
  <si>
    <t>FAR-Advance Request</t>
  </si>
  <si>
    <t>FAR- Expenditure Report</t>
  </si>
  <si>
    <t>SF-1034</t>
  </si>
  <si>
    <t>Authorized person signs anywhere here: include name, signature &amp; date</t>
  </si>
  <si>
    <t>Fixed Amount Reimbursement</t>
  </si>
  <si>
    <t>Granda total UGX</t>
  </si>
  <si>
    <t>Granda total USD</t>
  </si>
  <si>
    <t>Obligation Exchange Rate</t>
  </si>
  <si>
    <t>Obligation Exchange rate</t>
  </si>
  <si>
    <t>COP 19</t>
  </si>
  <si>
    <t>COP20</t>
  </si>
  <si>
    <t>Milestone</t>
  </si>
  <si>
    <t xml:space="preserve">Estimated milestone verification date </t>
  </si>
  <si>
    <t>Timing</t>
  </si>
  <si>
    <t>Estimated cost of milestone
(Shs)</t>
  </si>
  <si>
    <t>Q1 
Feb - Mar</t>
  </si>
  <si>
    <t>Q2 
Apr - Jun</t>
  </si>
  <si>
    <t>Q3
Jul - Sept</t>
  </si>
  <si>
    <t>Q4
Oct - Dec</t>
  </si>
  <si>
    <t>HTS</t>
  </si>
  <si>
    <t>Q3 of pilot</t>
  </si>
  <si>
    <t>TX_CURR</t>
  </si>
  <si>
    <t>Quarterly</t>
  </si>
  <si>
    <t>TX_PVLS</t>
  </si>
  <si>
    <t>EID</t>
  </si>
  <si>
    <t>Q4 of pilot implementation</t>
  </si>
  <si>
    <t>PFM-PMT</t>
  </si>
  <si>
    <t>Q1 of pilot implementation</t>
  </si>
  <si>
    <t>PFM-SUP</t>
  </si>
  <si>
    <t>PFM-GOV1</t>
  </si>
  <si>
    <t>PFM-GOV2</t>
  </si>
  <si>
    <t>Q2 of pilot implementation</t>
  </si>
  <si>
    <t>PFM-GOV3</t>
  </si>
  <si>
    <t>Q3 of pilot implementation</t>
  </si>
  <si>
    <t>PFM-RMF1</t>
  </si>
  <si>
    <t>PFM-RMF2</t>
  </si>
  <si>
    <t>PFM-FAR1</t>
  </si>
  <si>
    <t>PFM-FAR2</t>
  </si>
  <si>
    <t>PFM-ICT1</t>
  </si>
  <si>
    <t>PFM-ICT2</t>
  </si>
  <si>
    <t>Milestone Description</t>
  </si>
  <si>
    <t>PFM-HR</t>
  </si>
  <si>
    <t>PFM-GOV</t>
  </si>
  <si>
    <t>PFM-ICT</t>
  </si>
  <si>
    <t>PFM-FAR</t>
  </si>
  <si>
    <t>PFM-RMF</t>
  </si>
  <si>
    <t>Detailed Fixed Amount Budget</t>
  </si>
  <si>
    <t>Milestones</t>
  </si>
  <si>
    <t>MBARARA REGIONAL REFERRAL HOSPITAL</t>
  </si>
  <si>
    <r>
      <rPr>
        <sz val="18"/>
        <rFont val="Arial"/>
        <family val="2"/>
      </rPr>
      <t>Attachment IV_</t>
    </r>
    <r>
      <rPr>
        <sz val="18"/>
        <color rgb="FF0000FF"/>
        <rFont val="Arial"/>
        <family val="2"/>
      </rPr>
      <t xml:space="preserve">Mbarara </t>
    </r>
    <r>
      <rPr>
        <sz val="18"/>
        <rFont val="Arial"/>
        <family val="2"/>
      </rPr>
      <t xml:space="preserve">RRH G2G Pilot 
</t>
    </r>
    <r>
      <rPr>
        <sz val="10"/>
        <color rgb="FF000000"/>
        <rFont val="Arial"/>
        <family val="2"/>
      </rPr>
      <t>Total Budget (12 months)</t>
    </r>
  </si>
  <si>
    <t>Mbarara RRH</t>
  </si>
  <si>
    <t>Allowances for meetings</t>
  </si>
  <si>
    <t>Total (FAR+CR for 1 year</t>
  </si>
  <si>
    <t>Output</t>
  </si>
  <si>
    <t>Estimated cost of milestone
($)</t>
  </si>
  <si>
    <t>CLINICAL   MILESTONES</t>
  </si>
  <si>
    <t>Number of individuals who received HIV Testing Services (HTS) and received a positive result</t>
  </si>
  <si>
    <t>Number of adults and children currently receiving antiretroviral therapy (ART)</t>
  </si>
  <si>
    <t xml:space="preserve">05/31/2020
08/31/ 2020
11/30/2020
02/28/2021
</t>
  </si>
  <si>
    <t>Proportion of ART patients with a suppressed viral load (VL) result (&lt;1000 copies/ml) documented in the medical or laboratory records/laboratory information systems (LIS) within the past 12 months</t>
  </si>
  <si>
    <t>Number of infants born to HIV-positive women who received a first virologic HIV test (sample collected) by 2 months of age</t>
  </si>
  <si>
    <t>PFM MILESTONES</t>
  </si>
  <si>
    <r>
      <rPr>
        <u/>
        <sz val="11"/>
        <rFont val="Arial"/>
        <family val="2"/>
      </rPr>
      <t>New approved hospital structure with transition / absorption plan</t>
    </r>
    <r>
      <rPr>
        <sz val="11"/>
        <color theme="1"/>
        <rFont val="Calibri"/>
        <family val="2"/>
      </rPr>
      <t xml:space="preserve"> aligned to comprehensive service delivery, regional technical support and center of excellence vision.</t>
    </r>
  </si>
  <si>
    <t>Q2 of  pilot implementation</t>
  </si>
  <si>
    <t>An operational and effective project coordination team with clear terms of reference.</t>
  </si>
  <si>
    <t>Formal and documented technical supervision mandate for regional referral hospitals</t>
  </si>
  <si>
    <t xml:space="preserve">Formally  appointed hospital management board that executes its mandate in accordance with the statutory guidelines and established terms of reference </t>
  </si>
  <si>
    <t>Established and functional risk management framework to define the strategy for minimising the impact of risks, as well as the mechanisms to effectively monitor and evaluate this strategy</t>
  </si>
  <si>
    <t xml:space="preserve">08/31/2020
11/30/2020
02/28/2021
</t>
  </si>
  <si>
    <t>Hospital asset register uploaded and maintained in IFMS.</t>
  </si>
  <si>
    <t>Automate HIV service delivery records and data management through implementation of the Integrated Intelligence Computer System in all HIV service delivery points</t>
  </si>
  <si>
    <t>To strengthen the Mbarara Regional Referral Hospital for the delivery of HIV prevention, care and treatment services</t>
  </si>
  <si>
    <t>617-IL-2020-MRRH</t>
  </si>
  <si>
    <r>
      <rPr>
        <i/>
        <sz val="9"/>
        <rFont val="Calibri"/>
        <family val="2"/>
        <scheme val="minor"/>
      </rPr>
      <t>Less</t>
    </r>
    <r>
      <rPr>
        <sz val="10"/>
        <rFont val="Calibri"/>
        <family val="2"/>
        <scheme val="minor"/>
      </rPr>
      <t xml:space="preserve"> Interest on bank account</t>
    </r>
  </si>
  <si>
    <t xml:space="preserve">Template User Guidelines </t>
  </si>
  <si>
    <r>
      <rPr>
        <b/>
        <sz val="11"/>
        <color theme="1"/>
        <rFont val="Calibri"/>
        <family val="2"/>
        <scheme val="minor"/>
      </rPr>
      <t>Purpose:</t>
    </r>
    <r>
      <rPr>
        <sz val="11"/>
        <color theme="1"/>
        <rFont val="Calibri"/>
        <family val="2"/>
        <scheme val="minor"/>
      </rPr>
      <t xml:space="preserve"> Analysis of funds obligated, Advances and VAT</t>
    </r>
  </si>
  <si>
    <r>
      <rPr>
        <b/>
        <sz val="11"/>
        <color theme="1"/>
        <rFont val="Calibri"/>
        <family val="2"/>
        <scheme val="minor"/>
      </rPr>
      <t xml:space="preserve">Purpose: </t>
    </r>
    <r>
      <rPr>
        <sz val="11"/>
        <color theme="1"/>
        <rFont val="Calibri"/>
        <family val="2"/>
        <scheme val="minor"/>
      </rPr>
      <t xml:space="preserve">Standard Form to support all vouchers submitted to USAID
</t>
    </r>
    <r>
      <rPr>
        <b/>
        <sz val="11"/>
        <color theme="1"/>
        <rFont val="Calibri"/>
        <family val="2"/>
        <scheme val="minor"/>
      </rPr>
      <t>Guidelines:</t>
    </r>
    <r>
      <rPr>
        <sz val="11"/>
        <color theme="1"/>
        <rFont val="Calibri"/>
        <family val="2"/>
        <scheme val="minor"/>
      </rPr>
      <t xml:space="preserve">
Fill in the information for areas highlighted in yellow as detailed below:
1.  Voucher Prepared on: Input the date of billing
2. Contract No.: Input the IL Number
3. Name and mailing address: Input the name and address of Grantee, e.g., Jinja Referral Hospital, Plot 8 Main Street, P.O Box 234, Jinja, Uganda
4. Number and date of order: For an advance, input date when advance is requested and for the expenditure report, input the month being reported 
5. Articles or Services: Input description of request, for example, Advance request for the month of April-2020 or expenditure report for the month of April-2020 as detailed in the attached report
6. Amount: Input the amount being requested or liquidated in UGX
7. Sign in the blank space below the description of articles or services</t>
    </r>
  </si>
  <si>
    <t>Total Projected Expenditure  (D+E+F)</t>
  </si>
  <si>
    <t>(A-B)Ugshs</t>
  </si>
  <si>
    <t>I certify to the best of my knowledge and belief that this report is true in all respects and all disbursements have been made in accordance with the purpose and conditions of the grant agreement.</t>
  </si>
  <si>
    <t>Balance of funds in Obligation (A-B)</t>
  </si>
  <si>
    <t>Ugshs (D+E)</t>
  </si>
  <si>
    <t>Remaining Advance Balance (B-F)</t>
  </si>
  <si>
    <t>Balance in the Budget (A-B)</t>
  </si>
  <si>
    <t>Unspent Advance        (B-F)</t>
  </si>
  <si>
    <t xml:space="preserve">Cumulative Grant Expenditure to date </t>
  </si>
  <si>
    <t xml:space="preserve">Prior Cumulative Grant Expenditure </t>
  </si>
  <si>
    <t xml:space="preserve">Prior Cumulative Expenditure </t>
  </si>
  <si>
    <t xml:space="preserve">Cumulative Expenditure to date </t>
  </si>
  <si>
    <r>
      <rPr>
        <b/>
        <sz val="11"/>
        <color theme="1"/>
        <rFont val="Calibri"/>
        <family val="2"/>
        <scheme val="minor"/>
      </rPr>
      <t>Guidelines:</t>
    </r>
    <r>
      <rPr>
        <sz val="11"/>
        <color theme="1"/>
        <rFont val="Calibri"/>
        <family val="2"/>
        <scheme val="minor"/>
      </rPr>
      <t xml:space="preserve">
Information on the summary tab is linked from advance request and expenditure reports, </t>
    </r>
    <r>
      <rPr>
        <b/>
        <sz val="11"/>
        <color theme="1"/>
        <rFont val="Calibri"/>
        <family val="2"/>
        <scheme val="minor"/>
      </rPr>
      <t>no</t>
    </r>
    <r>
      <rPr>
        <sz val="11"/>
        <color theme="1"/>
        <rFont val="Calibri"/>
        <family val="2"/>
        <scheme val="minor"/>
      </rPr>
      <t xml:space="preserve"> input is required except for  VAT section</t>
    </r>
  </si>
  <si>
    <t xml:space="preserve">VAT: Use the table to report VAT levied or paid using funds under the IL.
As per section 8(Page 5) of the IL, funds are exempt from all taxes imposed under the laws of Uganda. Therefore in accordance with the provision, the grantee is required to report to USAID all taxes levied or paid. </t>
  </si>
  <si>
    <r>
      <rPr>
        <b/>
        <sz val="11"/>
        <color theme="1"/>
        <rFont val="Calibri"/>
        <family val="2"/>
        <scheme val="minor"/>
      </rPr>
      <t xml:space="preserve">Purpose: </t>
    </r>
    <r>
      <rPr>
        <sz val="11"/>
        <color theme="1"/>
        <rFont val="Calibri"/>
        <family val="2"/>
        <scheme val="minor"/>
      </rPr>
      <t xml:space="preserve">Template to request for quarterly funds advance under Cost Reimbursement
</t>
    </r>
    <r>
      <rPr>
        <b/>
        <sz val="11"/>
        <color theme="1"/>
        <rFont val="Calibri"/>
        <family val="2"/>
        <scheme val="minor"/>
      </rPr>
      <t>Guidelines:</t>
    </r>
    <r>
      <rPr>
        <sz val="11"/>
        <color theme="1"/>
        <rFont val="Calibri"/>
        <family val="2"/>
        <scheme val="minor"/>
      </rPr>
      <t xml:space="preserve">
1. Enter quarterly projected expenditure per budget line item under column named D, E &amp; F of the first table (with blue headers)  , for example, first quarter projections for the months of April, May &amp; June 2020 should be entered in column D, E &amp; F respectively.
2. Use the second table(with green headers) to record actual advance released by USAID and corresponding exchange rate communicated. Totals in USD will compute automatically based on the exchange rate entered</t>
    </r>
  </si>
  <si>
    <r>
      <rPr>
        <b/>
        <sz val="11"/>
        <color theme="1"/>
        <rFont val="Calibri"/>
        <family val="2"/>
        <scheme val="minor"/>
      </rPr>
      <t xml:space="preserve">Purpose: </t>
    </r>
    <r>
      <rPr>
        <sz val="11"/>
        <color theme="1"/>
        <rFont val="Calibri"/>
        <family val="2"/>
        <scheme val="minor"/>
      </rPr>
      <t xml:space="preserve">Template to report monthly expenditure under Cost Reimbursement
</t>
    </r>
    <r>
      <rPr>
        <b/>
        <sz val="11"/>
        <color theme="1"/>
        <rFont val="Calibri"/>
        <family val="2"/>
        <scheme val="minor"/>
      </rPr>
      <t>Guidelines:</t>
    </r>
    <r>
      <rPr>
        <sz val="11"/>
        <color theme="1"/>
        <rFont val="Calibri"/>
        <family val="2"/>
        <scheme val="minor"/>
      </rPr>
      <t xml:space="preserve">
1. Enter actual expenditure per budget line item under column named F (Current Grant expenditure) of the first table (with blue headers). The rest of the columns will be computed automatically.
2. Use the second table(with green headers) to record expenditure per month.
3. Use the third table (with red header) to reconcile unspent funds with funds remaining at the treasury single account. Input balances at the TSA &amp; TSSA</t>
    </r>
  </si>
  <si>
    <r>
      <rPr>
        <b/>
        <sz val="11"/>
        <color theme="1"/>
        <rFont val="Calibri"/>
        <family val="2"/>
        <scheme val="minor"/>
      </rPr>
      <t xml:space="preserve">Purpose: </t>
    </r>
    <r>
      <rPr>
        <sz val="11"/>
        <color theme="1"/>
        <rFont val="Calibri"/>
        <family val="2"/>
        <scheme val="minor"/>
      </rPr>
      <t xml:space="preserve">Template to request for quarterly funds advance under Fixed Amount Reimbursement
</t>
    </r>
    <r>
      <rPr>
        <b/>
        <sz val="11"/>
        <color theme="1"/>
        <rFont val="Calibri"/>
        <family val="2"/>
        <scheme val="minor"/>
      </rPr>
      <t>Guidelines:</t>
    </r>
    <r>
      <rPr>
        <sz val="11"/>
        <color theme="1"/>
        <rFont val="Calibri"/>
        <family val="2"/>
        <scheme val="minor"/>
      </rPr>
      <t xml:space="preserve">
1. Enter quarterly projected expenditure per deliverable under column named D, E &amp; F of the first table (with blue headers) , for example, first quarter projections for the months of April, May &amp; June 2020 should be entered in column D, E &amp; F respectively.
2. Use the second table(with green headers) to record actual advance released by USAID and corresponding exchange rate communicated. Totals in USD will automatically compute based on the exchange rate entered</t>
    </r>
  </si>
  <si>
    <r>
      <rPr>
        <b/>
        <sz val="11"/>
        <color theme="1"/>
        <rFont val="Calibri"/>
        <family val="2"/>
        <scheme val="minor"/>
      </rPr>
      <t>Purpose:</t>
    </r>
    <r>
      <rPr>
        <sz val="11"/>
        <color theme="1"/>
        <rFont val="Calibri"/>
        <family val="2"/>
        <scheme val="minor"/>
      </rPr>
      <t xml:space="preserve"> Template to report monthly expenditure under Fixed Amount Reimbursement
</t>
    </r>
    <r>
      <rPr>
        <b/>
        <sz val="11"/>
        <color theme="1"/>
        <rFont val="Calibri"/>
        <family val="2"/>
        <scheme val="minor"/>
      </rPr>
      <t>Guidelines:</t>
    </r>
    <r>
      <rPr>
        <sz val="11"/>
        <color theme="1"/>
        <rFont val="Calibri"/>
        <family val="2"/>
        <scheme val="minor"/>
      </rPr>
      <t xml:space="preserve">
1. Enter actual expenditure per deliverable under column named F (Current Grant expenditure) of the first table (with blue headers). The rest of the columns will be computed automatically.
2. Use the second table(with green headers) to record expenditure per month.
3. Use the third table (with red header) to reconcile unspent funds with funds remaining at the treasury single account. Input balances at the TSA &amp; TSSA</t>
    </r>
  </si>
  <si>
    <t xml:space="preserve">Notes: </t>
  </si>
  <si>
    <t>1. Every voucher (advance request or expenditure report) must be supported with the SF-1034 and submitted to kampalausaidvouchers@usaid.gov</t>
  </si>
  <si>
    <t>2. Keep the GATR in all your communications</t>
  </si>
  <si>
    <t>Balance at the TSA</t>
  </si>
  <si>
    <t>Balance at the TSSA</t>
  </si>
  <si>
    <t>Differences</t>
  </si>
  <si>
    <t>CADRE</t>
  </si>
  <si>
    <t>No of contractors</t>
  </si>
  <si>
    <t>Monthly  Gross  salary</t>
  </si>
  <si>
    <t>Fringe Benefits- (NSSF-10%, , Workman's Compensation - 1.5%, Gratuity-8.3% e.t.c)
c=(b*19.83%)</t>
  </si>
  <si>
    <t>Annual Medical Insurance premium
(2,195,000/=) 
i.e Employee plus ~3 beneficiaries</t>
  </si>
  <si>
    <t>Medical</t>
  </si>
  <si>
    <t xml:space="preserve"> Total Monthly salary+NSSF</t>
  </si>
  <si>
    <t xml:space="preserve"> Annual total for one employee( inclusive of Medical insurance)</t>
  </si>
  <si>
    <t>TOTAL BUDGET</t>
  </si>
  <si>
    <t>TOTAL BUDGET USD( 1 USD =3650 UGX)</t>
  </si>
  <si>
    <t>Annual</t>
  </si>
  <si>
    <t>M&amp;E Officer</t>
  </si>
  <si>
    <t xml:space="preserve">Accountant </t>
  </si>
  <si>
    <t>IT officer</t>
  </si>
  <si>
    <t>HIV services coordinator</t>
  </si>
  <si>
    <t>Medical officer</t>
  </si>
  <si>
    <t>Senior clinical officer</t>
  </si>
  <si>
    <t>Clinical officer</t>
  </si>
  <si>
    <t>Senior nursing officer</t>
  </si>
  <si>
    <t>Nursing Officer</t>
  </si>
  <si>
    <t xml:space="preserve"> Nurse Counsellor</t>
  </si>
  <si>
    <t xml:space="preserve"> Snr Lab Technician</t>
  </si>
  <si>
    <t>Lab Assistant</t>
  </si>
  <si>
    <t>Pharmacy Technician</t>
  </si>
  <si>
    <t>Data Officer</t>
  </si>
  <si>
    <t>Data Assistant</t>
  </si>
  <si>
    <t>Medical Social workers</t>
  </si>
  <si>
    <t>In House Linkage Facilitators</t>
  </si>
  <si>
    <t>Stipend</t>
  </si>
  <si>
    <t>Peer mothers</t>
  </si>
  <si>
    <t>Peer adolescents</t>
  </si>
  <si>
    <t xml:space="preserve">Peer leader </t>
  </si>
  <si>
    <t>Peer educators</t>
  </si>
  <si>
    <t>Records assistants</t>
  </si>
  <si>
    <t>YAPS</t>
  </si>
  <si>
    <t xml:space="preserve">Sub-Total </t>
  </si>
  <si>
    <t>Breakdown of Personnel Costs</t>
  </si>
  <si>
    <t>Fringe Benefits</t>
  </si>
  <si>
    <t xml:space="preserve">Salaries </t>
  </si>
  <si>
    <t>Medical Insurance</t>
  </si>
  <si>
    <t>Exchange rate</t>
  </si>
  <si>
    <t>IMPLEMENTING LETTER#617-IL-2020-MRRH</t>
  </si>
  <si>
    <t xml:space="preserve">FAR ADVANCE/LIQUIDATION TRACK SHEET </t>
  </si>
  <si>
    <t>ADVANCE</t>
  </si>
  <si>
    <t>EXPENDITURE</t>
  </si>
  <si>
    <t>UNLIQUIDATED FUNDS</t>
  </si>
  <si>
    <t>Comments/Remarks</t>
  </si>
  <si>
    <t>MONTH</t>
  </si>
  <si>
    <t>ADVANCED FUNDS UGX</t>
  </si>
  <si>
    <t>CUMMULATIVE ADV UGX</t>
  </si>
  <si>
    <t>EX.RATE FOR ADVANCE</t>
  </si>
  <si>
    <t>ADVANCED FUNDS USD</t>
  </si>
  <si>
    <t>PERIOD</t>
  </si>
  <si>
    <t>EX.RATE REIMB</t>
  </si>
  <si>
    <t>AMT REIMB UGX</t>
  </si>
  <si>
    <t>AMT REIMBURSED USD</t>
  </si>
  <si>
    <t>AMT LIQ USD</t>
  </si>
  <si>
    <t xml:space="preserve">CUMM EXP USD </t>
  </si>
  <si>
    <t>AMT LIQ UGX</t>
  </si>
  <si>
    <t>CUMM EXP UGX</t>
  </si>
  <si>
    <t>UNLIQ FUNDS UGX</t>
  </si>
  <si>
    <t>UNLIQ FUNDS USD</t>
  </si>
  <si>
    <t>CUMULATIVE ADV USD</t>
  </si>
  <si>
    <t>Balance of Grant Amount (A-B)</t>
  </si>
  <si>
    <t>Expenditure in UGX</t>
  </si>
  <si>
    <t>P.O. BOX 40</t>
  </si>
  <si>
    <t xml:space="preserve">MBARARA </t>
  </si>
  <si>
    <t>IL-617-IL-2020-MRRH</t>
  </si>
  <si>
    <t>Completed Clinical Milestone Expenditure for the quarter ending June 2020:</t>
  </si>
  <si>
    <t>TX-CURR</t>
  </si>
  <si>
    <t>TX-PVLS</t>
  </si>
  <si>
    <t>Fixed Amount Reimbursement (FAR)</t>
  </si>
  <si>
    <t>Dr. Celestine Barigye</t>
  </si>
  <si>
    <t xml:space="preserve"> P. O .  BOX  7856</t>
  </si>
  <si>
    <t>USD (D+E)</t>
  </si>
  <si>
    <t xml:space="preserve">USD </t>
  </si>
  <si>
    <t>Payment above o/s advance</t>
  </si>
  <si>
    <t>October-December 2020</t>
  </si>
  <si>
    <t>January - March 2021</t>
  </si>
  <si>
    <t>Projected Expenditure     January 2021</t>
  </si>
  <si>
    <t>Projected                    Expenditure                    February 2021</t>
  </si>
  <si>
    <t>Projected        Expenditure              March 2021</t>
  </si>
  <si>
    <t xml:space="preserve">CR ADVANCE/LIQUIDATION TRACK SHEET </t>
  </si>
  <si>
    <t>Cost Reimbursement (CR)</t>
  </si>
  <si>
    <t>Advance Request for the Months:</t>
  </si>
  <si>
    <t>Expenditure Liquidation for the Months:</t>
  </si>
  <si>
    <t>Workman's compensation</t>
  </si>
  <si>
    <t>JAN - MARCH 2021</t>
  </si>
  <si>
    <t>Projected Expenditure Jan 2021</t>
  </si>
  <si>
    <t>Projected Expenditure Feb 2021</t>
  </si>
  <si>
    <t>Projected Expenditure March 2021</t>
  </si>
  <si>
    <t>Ugx</t>
  </si>
  <si>
    <t>PFM-FAR 1</t>
  </si>
  <si>
    <t>PFM-ICT 2</t>
  </si>
  <si>
    <t>Fixed Amount  Reimbursement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</si>
</sst>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mm/dd/yy"/>
    <numFmt numFmtId="166" formatCode="mm/dd/yy_)"/>
    <numFmt numFmtId="167" formatCode="dd\-mmm\-yy_)"/>
    <numFmt numFmtId="168" formatCode="[$-409]mmmm\ d\,\ yyyy"/>
    <numFmt numFmtId="169" formatCode="0_)"/>
    <numFmt numFmtId="170" formatCode="_(&quot;$&quot;* #,##0_);_(&quot;$&quot;* \(#,##0\);_(&quot;$&quot;* &quot;-&quot;??_);_(@_)"/>
    <numFmt numFmtId="171" formatCode="[$-409]mmmm\-yy"/>
    <numFmt numFmtId="172" formatCode="[$USD]\ #,##0.00"/>
    <numFmt numFmtId="173" formatCode="0_);\(0\)"/>
    <numFmt numFmtId="174" formatCode="[$USD]\ #,##0.00_);\([$USD]\ #,##0.00\)"/>
    <numFmt numFmtId="175" formatCode="[$USD]\ #,##0_);\([$USD]\ #,##0\)"/>
    <numFmt numFmtId="176" formatCode="[$USD]\ #,##0"/>
    <numFmt numFmtId="177" formatCode="&quot;$&quot;#,##0.00"/>
    <numFmt numFmtId="178" formatCode="#,##0.000"/>
    <numFmt numFmtId="179" formatCode="mmm\ yyyy"/>
    <numFmt numFmtId="180" formatCode="&quot;$&quot;#,##0"/>
    <numFmt numFmtId="181" formatCode="mmm\ d\,yyyy"/>
    <numFmt numFmtId="182" formatCode="[$-409]mmmm\ d\,\ yyyy;@"/>
    <numFmt numFmtId="183" formatCode="[$-409]mmm\-yy;@"/>
    <numFmt numFmtId="184" formatCode="m/d/yy;@"/>
    <numFmt numFmtId="185" formatCode="[$UGX]\ #,##0_);[Red]\([$UGX]\ #,##0\)"/>
    <numFmt numFmtId="186" formatCode="[$UGX]\ #,##0.00"/>
  </numFmts>
  <fonts count="123">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Arial Narrow"/>
      <family val="2"/>
    </font>
    <font>
      <sz val="10"/>
      <color theme="1"/>
      <name val="Arial"/>
      <family val="2"/>
    </font>
    <font>
      <sz val="10"/>
      <name val="Arial"/>
      <family val="2"/>
    </font>
    <font>
      <sz val="10"/>
      <color theme="1"/>
      <name val="Calibri"/>
      <family val="2"/>
    </font>
    <font>
      <b/>
      <sz val="10"/>
      <color theme="1"/>
      <name val="Arial"/>
      <family val="2"/>
    </font>
    <font>
      <sz val="10"/>
      <color theme="1"/>
      <name val="Arial Narrow"/>
      <family val="2"/>
    </font>
    <font>
      <sz val="12"/>
      <color theme="1"/>
      <name val="Arial Narrow"/>
      <family val="2"/>
    </font>
    <font>
      <sz val="11"/>
      <color theme="1"/>
      <name val="Arial"/>
      <family val="2"/>
    </font>
    <font>
      <b/>
      <sz val="12"/>
      <color rgb="FF000000"/>
      <name val="CG Times"/>
    </font>
    <font>
      <sz val="12"/>
      <color rgb="FF000000"/>
      <name val="CG Times"/>
    </font>
    <font>
      <sz val="12"/>
      <color theme="1"/>
      <name val="CG Times"/>
    </font>
    <font>
      <b/>
      <sz val="12"/>
      <color theme="1"/>
      <name val="CG Times"/>
    </font>
    <font>
      <b/>
      <sz val="14"/>
      <color rgb="FF000000"/>
      <name val="CG Times"/>
    </font>
    <font>
      <b/>
      <sz val="18"/>
      <color theme="1"/>
      <name val="Swiss"/>
    </font>
    <font>
      <b/>
      <sz val="18"/>
      <color rgb="FF000000"/>
      <name val="CG Times"/>
    </font>
    <font>
      <sz val="14"/>
      <color theme="1"/>
      <name val="CG Times"/>
    </font>
    <font>
      <b/>
      <sz val="18"/>
      <color theme="1"/>
      <name val="Times New Roman"/>
      <family val="1"/>
    </font>
    <font>
      <b/>
      <sz val="16"/>
      <color rgb="FF000000"/>
      <name val="CG Times"/>
    </font>
    <font>
      <sz val="14"/>
      <color rgb="FF0000FF"/>
      <name val="CG Times"/>
    </font>
    <font>
      <i/>
      <sz val="14"/>
      <color rgb="FF000000"/>
      <name val="Times New Roman"/>
      <family val="1"/>
    </font>
    <font>
      <b/>
      <sz val="26"/>
      <color theme="1"/>
      <name val="CG Times"/>
    </font>
    <font>
      <sz val="14"/>
      <color rgb="FF000000"/>
      <name val="CG Times"/>
    </font>
    <font>
      <b/>
      <sz val="14"/>
      <color rgb="FF0000FF"/>
      <name val="CG Times"/>
    </font>
    <font>
      <b/>
      <sz val="18"/>
      <color rgb="FF000000"/>
      <name val="Times New Roman"/>
      <family val="1"/>
    </font>
    <font>
      <sz val="18"/>
      <color rgb="FF000000"/>
      <name val="Times New Roman"/>
      <family val="1"/>
    </font>
    <font>
      <sz val="18"/>
      <color rgb="FF0000FF"/>
      <name val="Times New Roman"/>
      <family val="1"/>
    </font>
    <font>
      <sz val="18"/>
      <color rgb="FF000000"/>
      <name val="CG Times"/>
    </font>
    <font>
      <b/>
      <sz val="16"/>
      <color theme="1"/>
      <name val="CG Times"/>
    </font>
    <font>
      <sz val="16"/>
      <color rgb="FF0000FF"/>
      <name val="CG Times"/>
    </font>
    <font>
      <sz val="10"/>
      <color rgb="FF000000"/>
      <name val="CG Times"/>
    </font>
    <font>
      <b/>
      <sz val="16"/>
      <color rgb="FF0000FF"/>
      <name val="CG Times"/>
    </font>
    <font>
      <sz val="8"/>
      <color theme="1"/>
      <name val="Times New Roman"/>
      <family val="1"/>
    </font>
    <font>
      <sz val="10"/>
      <color theme="1"/>
      <name val="Times New Roman"/>
      <family val="1"/>
    </font>
    <font>
      <sz val="12"/>
      <color theme="1"/>
      <name val="Times New Roman"/>
      <family val="1"/>
    </font>
    <font>
      <sz val="14"/>
      <color theme="1"/>
      <name val="Times New Roman"/>
      <family val="1"/>
    </font>
    <font>
      <sz val="14"/>
      <color rgb="FF000000"/>
      <name val="Times New Roman"/>
      <family val="1"/>
    </font>
    <font>
      <b/>
      <sz val="14"/>
      <color rgb="FF000000"/>
      <name val="Times New Roman"/>
      <family val="1"/>
    </font>
    <font>
      <sz val="10"/>
      <color theme="1"/>
      <name val="CG Times"/>
    </font>
    <font>
      <b/>
      <i/>
      <sz val="12"/>
      <color rgb="FF000000"/>
      <name val="CG Times"/>
    </font>
    <font>
      <b/>
      <sz val="16"/>
      <color rgb="FF000000"/>
      <name val="Times New Roman"/>
      <family val="1"/>
    </font>
    <font>
      <sz val="16"/>
      <color rgb="FF000000"/>
      <name val="CG Times"/>
    </font>
    <font>
      <sz val="16"/>
      <color theme="1"/>
      <name val="Swiss"/>
    </font>
    <font>
      <sz val="16"/>
      <color theme="1"/>
      <name val="Times New Roman"/>
      <family val="1"/>
    </font>
    <font>
      <sz val="10"/>
      <color rgb="FF000000"/>
      <name val="Arial"/>
      <family val="2"/>
    </font>
    <font>
      <sz val="11"/>
      <color theme="1"/>
      <name val="Calibri"/>
      <family val="2"/>
    </font>
    <font>
      <sz val="8"/>
      <name val="Arial"/>
      <family val="2"/>
    </font>
    <font>
      <sz val="12"/>
      <color rgb="FF000000"/>
      <name val="Arial"/>
      <family val="2"/>
    </font>
    <font>
      <b/>
      <sz val="11"/>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sz val="18"/>
      <name val="Arial"/>
      <family val="2"/>
    </font>
    <font>
      <b/>
      <sz val="10"/>
      <color theme="1"/>
      <name val="Arial"/>
      <family val="2"/>
    </font>
    <font>
      <sz val="11"/>
      <color rgb="FF0000FF"/>
      <name val="CG Times"/>
    </font>
    <font>
      <b/>
      <sz val="12"/>
      <color rgb="FF000000"/>
      <name val="Arial"/>
      <family val="2"/>
    </font>
    <font>
      <sz val="12"/>
      <color rgb="FFFF0000"/>
      <name val="Arial"/>
      <family val="2"/>
    </font>
    <font>
      <i/>
      <sz val="12"/>
      <color rgb="FF000000"/>
      <name val="Arial"/>
      <family val="2"/>
    </font>
    <font>
      <b/>
      <sz val="12"/>
      <color rgb="FFFFFFFF"/>
      <name val="Times New Roman"/>
      <family val="1"/>
    </font>
    <font>
      <sz val="11"/>
      <name val="Arial"/>
      <family val="2"/>
    </font>
    <font>
      <b/>
      <sz val="12"/>
      <color rgb="FFFF0000"/>
      <name val="Times New Roman"/>
      <family val="1"/>
    </font>
    <font>
      <b/>
      <sz val="12"/>
      <color rgb="FF0000FF"/>
      <name val="Arial"/>
      <family val="2"/>
    </font>
    <font>
      <sz val="12"/>
      <color rgb="FFFF0000"/>
      <name val="Times New Roman"/>
      <family val="1"/>
    </font>
    <font>
      <i/>
      <sz val="12"/>
      <color rgb="FFFF0000"/>
      <name val="Arial"/>
      <family val="2"/>
    </font>
    <font>
      <b/>
      <i/>
      <sz val="12"/>
      <color rgb="FF000000"/>
      <name val="Arial"/>
      <family val="2"/>
    </font>
    <font>
      <b/>
      <sz val="12"/>
      <color rgb="FFFF0000"/>
      <name val="Arial"/>
      <family val="2"/>
    </font>
    <font>
      <b/>
      <sz val="16"/>
      <color rgb="FF000000"/>
      <name val="Arial"/>
      <family val="2"/>
    </font>
    <font>
      <b/>
      <sz val="14"/>
      <color rgb="FF000000"/>
      <name val="Arial"/>
      <family val="2"/>
    </font>
    <font>
      <sz val="18"/>
      <color rgb="FF0000FF"/>
      <name val="Arial"/>
      <family val="2"/>
    </font>
    <font>
      <b/>
      <sz val="11"/>
      <color theme="1"/>
      <name val="Calibri"/>
      <family val="2"/>
    </font>
    <font>
      <b/>
      <sz val="11"/>
      <color rgb="FF000000"/>
      <name val="Calibri"/>
      <family val="2"/>
    </font>
    <font>
      <sz val="11"/>
      <color rgb="FF000000"/>
      <name val="Calibri"/>
      <family val="2"/>
    </font>
    <font>
      <i/>
      <sz val="11"/>
      <color rgb="FF000000"/>
      <name val="Inconsolata"/>
    </font>
    <font>
      <u/>
      <sz val="11"/>
      <name val="Arial"/>
      <family val="2"/>
    </font>
    <font>
      <b/>
      <sz val="11"/>
      <color theme="2"/>
      <name val="Calibri"/>
      <family val="2"/>
      <scheme val="minor"/>
    </font>
    <font>
      <sz val="11"/>
      <color theme="2"/>
      <name val="Calibri"/>
      <family val="2"/>
      <scheme val="minor"/>
    </font>
    <font>
      <b/>
      <sz val="14"/>
      <color theme="1"/>
      <name val="Calibri"/>
      <family val="2"/>
      <scheme val="minor"/>
    </font>
    <font>
      <b/>
      <sz val="14"/>
      <name val="Calibri"/>
      <family val="2"/>
      <scheme val="minor"/>
    </font>
    <font>
      <sz val="12"/>
      <name val="Calibri"/>
      <family val="2"/>
      <scheme val="minor"/>
    </font>
    <font>
      <b/>
      <sz val="12"/>
      <name val="Calibri"/>
      <family val="2"/>
      <scheme val="minor"/>
    </font>
    <font>
      <sz val="12"/>
      <color rgb="FF000000"/>
      <name val="Calibri"/>
      <family val="2"/>
      <scheme val="minor"/>
    </font>
    <font>
      <sz val="10"/>
      <color rgb="FF000000"/>
      <name val="Calibri"/>
      <family val="2"/>
      <scheme val="minor"/>
    </font>
    <font>
      <b/>
      <sz val="10"/>
      <color theme="1"/>
      <name val="Calibri"/>
      <family val="2"/>
      <scheme val="minor"/>
    </font>
    <font>
      <b/>
      <sz val="10"/>
      <color rgb="FF000000"/>
      <name val="Calibri"/>
      <family val="2"/>
      <scheme val="minor"/>
    </font>
    <font>
      <sz val="10"/>
      <color theme="1"/>
      <name val="Calibri"/>
      <family val="2"/>
      <scheme val="minor"/>
    </font>
    <font>
      <sz val="10"/>
      <name val="Calibri"/>
      <family val="2"/>
      <scheme val="minor"/>
    </font>
    <font>
      <sz val="10"/>
      <color rgb="FFFF0000"/>
      <name val="Calibri"/>
      <family val="2"/>
      <scheme val="minor"/>
    </font>
    <font>
      <i/>
      <sz val="9"/>
      <name val="Calibri"/>
      <family val="2"/>
      <scheme val="minor"/>
    </font>
    <font>
      <b/>
      <sz val="10"/>
      <color theme="1"/>
      <name val="Bookman Old Style"/>
      <family val="1"/>
    </font>
    <font>
      <b/>
      <sz val="10"/>
      <color rgb="FF000000"/>
      <name val="Bookman Old Style"/>
      <family val="1"/>
    </font>
    <font>
      <b/>
      <sz val="11"/>
      <color rgb="FF000000"/>
      <name val="Arial Narrow"/>
      <family val="2"/>
    </font>
    <font>
      <sz val="10"/>
      <color theme="1"/>
      <name val="Bookman Old Style"/>
      <family val="1"/>
    </font>
    <font>
      <sz val="10"/>
      <color rgb="FF000000"/>
      <name val="Bookman Old Style"/>
      <family val="1"/>
    </font>
    <font>
      <sz val="14"/>
      <name val="Book Antiqua"/>
      <family val="1"/>
    </font>
    <font>
      <b/>
      <sz val="14"/>
      <name val="Calibri"/>
      <family val="1"/>
      <scheme val="major"/>
    </font>
    <font>
      <sz val="14"/>
      <name val="Calibri"/>
      <family val="1"/>
      <scheme val="major"/>
    </font>
    <font>
      <b/>
      <sz val="16"/>
      <color rgb="FFFF0000"/>
      <name val="Book Antiqua"/>
      <family val="1"/>
    </font>
    <font>
      <b/>
      <sz val="14"/>
      <color rgb="FFFF0000"/>
      <name val="Book Antiqua"/>
      <family val="1"/>
    </font>
    <font>
      <b/>
      <i/>
      <sz val="16"/>
      <name val="Book Antiqua"/>
      <family val="1"/>
    </font>
    <font>
      <b/>
      <sz val="10"/>
      <name val="Arial Narrow"/>
      <family val="2"/>
    </font>
    <font>
      <sz val="11"/>
      <name val="Garamond"/>
      <family val="1"/>
    </font>
    <font>
      <sz val="10"/>
      <name val="Book Antiqua"/>
      <family val="1"/>
    </font>
    <font>
      <i/>
      <sz val="10"/>
      <name val="Book Antiqua"/>
      <family val="1"/>
    </font>
    <font>
      <b/>
      <sz val="10"/>
      <name val="Book Antiqua"/>
      <family val="1"/>
    </font>
    <font>
      <sz val="11"/>
      <color rgb="FFFF0000"/>
      <name val="Calibri"/>
      <family val="2"/>
      <scheme val="minor"/>
    </font>
    <font>
      <b/>
      <i/>
      <sz val="15"/>
      <name val="Book Antiqua"/>
      <family val="1"/>
    </font>
    <font>
      <b/>
      <sz val="10"/>
      <color rgb="FF000000"/>
      <name val="Arial"/>
      <family val="2"/>
    </font>
    <font>
      <b/>
      <sz val="18"/>
      <color rgb="FF0000FF"/>
      <name val="Times New Roman"/>
      <family val="1"/>
    </font>
    <font>
      <b/>
      <sz val="11"/>
      <color rgb="FF0000FF"/>
      <name val="CG Times"/>
    </font>
    <font>
      <b/>
      <sz val="10"/>
      <color rgb="FF000000"/>
      <name val="CG Times"/>
    </font>
    <font>
      <b/>
      <sz val="12"/>
      <color rgb="FF0000FF"/>
      <name val="CG Times"/>
    </font>
    <font>
      <b/>
      <sz val="10"/>
      <color theme="1"/>
      <name val="CG Times"/>
    </font>
    <font>
      <b/>
      <sz val="14"/>
      <color theme="1"/>
      <name val="CG Times"/>
    </font>
    <font>
      <b/>
      <sz val="10"/>
      <name val="Arial"/>
      <family val="2"/>
    </font>
    <font>
      <b/>
      <i/>
      <sz val="14"/>
      <color rgb="FF000000"/>
      <name val="Times New Roman"/>
      <family val="1"/>
    </font>
    <font>
      <b/>
      <sz val="8"/>
      <color theme="1"/>
      <name val="Times New Roman"/>
      <family val="1"/>
    </font>
    <font>
      <b/>
      <sz val="10"/>
      <color theme="1"/>
      <name val="Times New Roman"/>
      <family val="1"/>
    </font>
    <font>
      <b/>
      <sz val="12"/>
      <color theme="1"/>
      <name val="Times New Roman"/>
      <family val="1"/>
    </font>
    <font>
      <b/>
      <sz val="14"/>
      <color theme="1"/>
      <name val="Times New Roman"/>
      <family val="1"/>
    </font>
  </fonts>
  <fills count="47">
    <fill>
      <patternFill patternType="none"/>
    </fill>
    <fill>
      <patternFill patternType="gray125"/>
    </fill>
    <fill>
      <patternFill patternType="solid">
        <fgColor rgb="FFC6D9F0"/>
        <bgColor rgb="FFC6D9F0"/>
      </patternFill>
    </fill>
    <fill>
      <patternFill patternType="solid">
        <fgColor rgb="FF8DB3E2"/>
        <bgColor rgb="FF8DB3E2"/>
      </patternFill>
    </fill>
    <fill>
      <patternFill patternType="solid">
        <fgColor rgb="FFDBE5F1"/>
        <bgColor rgb="FFDBE5F1"/>
      </patternFill>
    </fill>
    <fill>
      <patternFill patternType="solid">
        <fgColor rgb="FFD6E3BC"/>
        <bgColor rgb="FFD6E3BC"/>
      </patternFill>
    </fill>
    <fill>
      <patternFill patternType="solid">
        <fgColor rgb="FFEAF1DD"/>
        <bgColor rgb="FFEAF1DD"/>
      </patternFill>
    </fill>
    <fill>
      <patternFill patternType="solid">
        <fgColor theme="0"/>
        <bgColor theme="0"/>
      </patternFill>
    </fill>
    <fill>
      <patternFill patternType="solid">
        <fgColor rgb="FFDDD9C3"/>
        <bgColor rgb="FFDDD9C3"/>
      </patternFill>
    </fill>
    <fill>
      <patternFill patternType="solid">
        <fgColor rgb="FFFFF2CC"/>
        <bgColor rgb="FFFFF2CC"/>
      </patternFill>
    </fill>
    <fill>
      <patternFill patternType="solid">
        <fgColor rgb="FFFFE599"/>
        <bgColor rgb="FFFFE599"/>
      </patternFill>
    </fill>
    <fill>
      <patternFill patternType="solid">
        <fgColor rgb="FFF4CCCC"/>
        <bgColor rgb="FFF4CCCC"/>
      </patternFill>
    </fill>
    <fill>
      <patternFill patternType="solid">
        <fgColor rgb="FFD9D2E9"/>
        <bgColor rgb="FFD9D2E9"/>
      </patternFill>
    </fill>
    <fill>
      <patternFill patternType="solid">
        <fgColor rgb="FF00B0F0"/>
        <bgColor indexed="64"/>
      </patternFill>
    </fill>
    <fill>
      <patternFill patternType="solid">
        <fgColor theme="5" tint="0.79998168889431442"/>
        <bgColor indexed="64"/>
      </patternFill>
    </fill>
    <fill>
      <patternFill patternType="solid">
        <fgColor theme="0"/>
        <bgColor rgb="FFEAF1DD"/>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rgb="FF8DB3E2"/>
      </patternFill>
    </fill>
    <fill>
      <patternFill patternType="solid">
        <fgColor theme="6" tint="0.79998168889431442"/>
        <bgColor rgb="FFDBE5F1"/>
      </patternFill>
    </fill>
    <fill>
      <patternFill patternType="solid">
        <fgColor theme="6" tint="0.79998168889431442"/>
        <bgColor indexed="64"/>
      </patternFill>
    </fill>
    <fill>
      <patternFill patternType="solid">
        <fgColor theme="0"/>
        <bgColor rgb="FFDBE5F1"/>
      </patternFill>
    </fill>
    <fill>
      <patternFill patternType="solid">
        <fgColor theme="9"/>
        <bgColor indexed="64"/>
      </patternFill>
    </fill>
    <fill>
      <patternFill patternType="solid">
        <fgColor theme="8"/>
        <bgColor indexed="64"/>
      </patternFill>
    </fill>
    <fill>
      <patternFill patternType="solid">
        <fgColor theme="6" tint="0.59999389629810485"/>
        <bgColor rgb="FFDBE5F1"/>
      </patternFill>
    </fill>
    <fill>
      <patternFill patternType="solid">
        <fgColor theme="5" tint="0.59999389629810485"/>
        <bgColor indexed="64"/>
      </patternFill>
    </fill>
    <fill>
      <patternFill patternType="solid">
        <fgColor theme="5" tint="0.79998168889431442"/>
        <bgColor rgb="FFFDE9D9"/>
      </patternFill>
    </fill>
    <fill>
      <patternFill patternType="solid">
        <fgColor theme="5" tint="0.39997558519241921"/>
        <bgColor rgb="FFD6E3BC"/>
      </patternFill>
    </fill>
    <fill>
      <patternFill patternType="solid">
        <fgColor theme="5" tint="0.79998168889431442"/>
        <bgColor rgb="FFEAF1DD"/>
      </patternFill>
    </fill>
    <fill>
      <patternFill patternType="solid">
        <fgColor theme="5" tint="0.59999389629810485"/>
        <bgColor rgb="FFEAF1DD"/>
      </patternFill>
    </fill>
    <fill>
      <patternFill patternType="solid">
        <fgColor theme="0"/>
        <bgColor rgb="FFEFEFEF"/>
      </patternFill>
    </fill>
    <fill>
      <patternFill patternType="solid">
        <fgColor rgb="FF7030A0"/>
        <bgColor indexed="64"/>
      </patternFill>
    </fill>
    <fill>
      <patternFill patternType="solid">
        <fgColor theme="0" tint="-0.34998626667073579"/>
        <bgColor indexed="64"/>
      </patternFill>
    </fill>
    <fill>
      <patternFill patternType="solid">
        <fgColor rgb="FF674EA7"/>
        <bgColor rgb="FF674EA7"/>
      </patternFill>
    </fill>
    <fill>
      <patternFill patternType="solid">
        <fgColor rgb="FFFFFFFF"/>
        <bgColor rgb="FFFFFFFF"/>
      </patternFill>
    </fill>
    <fill>
      <patternFill patternType="solid">
        <fgColor rgb="FFCFE2F3"/>
        <bgColor rgb="FFCFE2F3"/>
      </patternFill>
    </fill>
    <fill>
      <patternFill patternType="solid">
        <fgColor rgb="FFF1C232"/>
        <bgColor rgb="FFF1C232"/>
      </patternFill>
    </fill>
    <fill>
      <patternFill patternType="solid">
        <fgColor theme="6" tint="0.39997558519241921"/>
        <bgColor rgb="FFEAF1DD"/>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4" tint="0.39997558519241921"/>
        <bgColor rgb="FFBDD6EE"/>
      </patternFill>
    </fill>
    <fill>
      <patternFill patternType="solid">
        <fgColor rgb="FFBDD6EE"/>
        <bgColor rgb="FFBDD6EE"/>
      </patternFill>
    </fill>
    <fill>
      <patternFill patternType="solid">
        <fgColor theme="4" tint="0.39997558519241921"/>
        <bgColor rgb="FFFFF2CC"/>
      </patternFill>
    </fill>
    <fill>
      <patternFill patternType="solid">
        <fgColor indexed="41"/>
        <bgColor indexed="64"/>
      </patternFill>
    </fill>
  </fills>
  <borders count="16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style="thin">
        <color rgb="FF000000"/>
      </top>
      <bottom style="medium">
        <color rgb="FF000000"/>
      </bottom>
      <diagonal/>
    </border>
    <border>
      <left/>
      <right/>
      <top/>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style="medium">
        <color rgb="FF000000"/>
      </top>
      <bottom/>
      <diagonal/>
    </border>
    <border>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medium">
        <color rgb="FF000000"/>
      </right>
      <top style="thin">
        <color rgb="FF000000"/>
      </top>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style="medium">
        <color rgb="FF000000"/>
      </right>
      <top style="thin">
        <color rgb="FF000000"/>
      </top>
      <bottom/>
      <diagonal/>
    </border>
    <border>
      <left style="thin">
        <color rgb="FF000000"/>
      </left>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medium">
        <color indexed="64"/>
      </bottom>
      <diagonal/>
    </border>
    <border>
      <left style="thin">
        <color rgb="FF000000"/>
      </left>
      <right style="medium">
        <color indexed="64"/>
      </right>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rgb="FF000000"/>
      </left>
      <right style="thin">
        <color rgb="FF000000"/>
      </right>
      <top style="thin">
        <color indexed="64"/>
      </top>
      <bottom style="medium">
        <color indexed="64"/>
      </bottom>
      <diagonal/>
    </border>
    <border>
      <left/>
      <right style="thin">
        <color rgb="FF000000"/>
      </right>
      <top style="thin">
        <color indexed="64"/>
      </top>
      <bottom style="medium">
        <color indexed="64"/>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bottom style="thin">
        <color rgb="FF000000"/>
      </bottom>
      <diagonal/>
    </border>
    <border>
      <left style="medium">
        <color indexed="64"/>
      </left>
      <right/>
      <top style="thin">
        <color rgb="FF000000"/>
      </top>
      <bottom/>
      <diagonal/>
    </border>
    <border>
      <left style="medium">
        <color indexed="64"/>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style="medium">
        <color indexed="64"/>
      </top>
      <bottom/>
      <diagonal/>
    </border>
    <border>
      <left style="thin">
        <color rgb="FF000000"/>
      </left>
      <right style="thin">
        <color rgb="FF000000"/>
      </right>
      <top style="medium">
        <color rgb="FF000000"/>
      </top>
      <bottom style="thin">
        <color rgb="FF000000"/>
      </bottom>
      <diagonal/>
    </border>
    <border>
      <left style="double">
        <color theme="1"/>
      </left>
      <right/>
      <top style="double">
        <color theme="1"/>
      </top>
      <bottom style="double">
        <color theme="1"/>
      </bottom>
      <diagonal/>
    </border>
    <border>
      <left/>
      <right/>
      <top style="double">
        <color theme="1"/>
      </top>
      <bottom style="double">
        <color theme="1"/>
      </bottom>
      <diagonal/>
    </border>
    <border>
      <left/>
      <right style="double">
        <color theme="1"/>
      </right>
      <top style="double">
        <color theme="1"/>
      </top>
      <bottom style="double">
        <color theme="1"/>
      </bottom>
      <diagonal/>
    </border>
    <border>
      <left style="double">
        <color theme="1"/>
      </left>
      <right style="double">
        <color theme="1"/>
      </right>
      <top style="double">
        <color theme="1"/>
      </top>
      <bottom style="double">
        <color theme="1"/>
      </bottom>
      <diagonal/>
    </border>
    <border>
      <left style="double">
        <color theme="1"/>
      </left>
      <right style="double">
        <color theme="1"/>
      </right>
      <top/>
      <bottom/>
      <diagonal/>
    </border>
    <border>
      <left style="double">
        <color theme="1"/>
      </left>
      <right style="thin">
        <color indexed="22"/>
      </right>
      <top style="double">
        <color theme="1"/>
      </top>
      <bottom/>
      <diagonal/>
    </border>
    <border>
      <left style="thin">
        <color indexed="22"/>
      </left>
      <right style="thin">
        <color indexed="22"/>
      </right>
      <top style="double">
        <color theme="1"/>
      </top>
      <bottom/>
      <diagonal/>
    </border>
    <border>
      <left style="thin">
        <color indexed="22"/>
      </left>
      <right style="double">
        <color theme="1"/>
      </right>
      <top style="double">
        <color theme="1"/>
      </top>
      <bottom/>
      <diagonal/>
    </border>
    <border>
      <left style="double">
        <color theme="1"/>
      </left>
      <right style="thin">
        <color indexed="22"/>
      </right>
      <top/>
      <bottom style="double">
        <color indexed="64"/>
      </bottom>
      <diagonal/>
    </border>
    <border>
      <left style="thin">
        <color indexed="22"/>
      </left>
      <right style="thin">
        <color indexed="22"/>
      </right>
      <top/>
      <bottom style="double">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theme="1"/>
      </right>
      <top style="thin">
        <color indexed="64"/>
      </top>
      <bottom style="thin">
        <color indexed="64"/>
      </bottom>
      <diagonal/>
    </border>
    <border>
      <left style="thin">
        <color indexed="64"/>
      </left>
      <right style="thin">
        <color indexed="64"/>
      </right>
      <top/>
      <bottom style="double">
        <color theme="1"/>
      </bottom>
      <diagonal/>
    </border>
    <border>
      <left/>
      <right style="thin">
        <color indexed="64"/>
      </right>
      <top/>
      <bottom style="thin">
        <color indexed="64"/>
      </bottom>
      <diagonal/>
    </border>
    <border>
      <left style="double">
        <color theme="1"/>
      </left>
      <right style="thin">
        <color indexed="22"/>
      </right>
      <top style="double">
        <color theme="1"/>
      </top>
      <bottom style="double">
        <color theme="1"/>
      </bottom>
      <diagonal/>
    </border>
    <border>
      <left style="thin">
        <color indexed="22"/>
      </left>
      <right style="thin">
        <color indexed="22"/>
      </right>
      <top style="double">
        <color theme="1"/>
      </top>
      <bottom style="double">
        <color theme="1"/>
      </bottom>
      <diagonal/>
    </border>
    <border>
      <left style="thin">
        <color indexed="22"/>
      </left>
      <right/>
      <top style="double">
        <color theme="1"/>
      </top>
      <bottom style="double">
        <color theme="1"/>
      </bottom>
      <diagonal/>
    </border>
    <border>
      <left/>
      <right style="double">
        <color theme="1"/>
      </right>
      <top/>
      <bottom/>
      <diagonal/>
    </border>
    <border>
      <left style="double">
        <color theme="1"/>
      </left>
      <right style="thin">
        <color indexed="64"/>
      </right>
      <top style="thin">
        <color indexed="64"/>
      </top>
      <bottom style="thin">
        <color indexed="64"/>
      </bottom>
      <diagonal/>
    </border>
    <border>
      <left/>
      <right style="thin">
        <color rgb="FF000000"/>
      </right>
      <top style="medium">
        <color rgb="FF000000"/>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style="double">
        <color indexed="64"/>
      </bottom>
      <diagonal/>
    </border>
    <border>
      <left/>
      <right/>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style="double">
        <color indexed="64"/>
      </bottom>
      <diagonal/>
    </border>
    <border>
      <left style="thin">
        <color indexed="22"/>
      </left>
      <right/>
      <top/>
      <bottom style="double">
        <color indexed="64"/>
      </bottom>
      <diagonal/>
    </border>
    <border>
      <left style="double">
        <color indexed="64"/>
      </left>
      <right style="double">
        <color theme="1"/>
      </right>
      <top style="double">
        <color theme="1"/>
      </top>
      <bottom style="double">
        <color indexed="64"/>
      </bottom>
      <diagonal/>
    </border>
    <border>
      <left style="double">
        <color indexed="64"/>
      </left>
      <right/>
      <top style="thin">
        <color indexed="64"/>
      </top>
      <bottom style="double">
        <color theme="1"/>
      </bottom>
      <diagonal/>
    </border>
    <border>
      <left style="double">
        <color indexed="64"/>
      </left>
      <right/>
      <top style="double">
        <color theme="1"/>
      </top>
      <bottom style="double">
        <color indexed="64"/>
      </bottom>
      <diagonal/>
    </border>
    <border>
      <left style="thin">
        <color theme="1"/>
      </left>
      <right/>
      <top style="thin">
        <color indexed="64"/>
      </top>
      <bottom style="double">
        <color theme="1"/>
      </bottom>
      <diagonal/>
    </border>
    <border>
      <left style="thin">
        <color theme="1"/>
      </left>
      <right/>
      <top style="double">
        <color theme="1"/>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theme="1"/>
      </right>
      <top/>
      <bottom style="thin">
        <color indexed="22"/>
      </bottom>
      <diagonal/>
    </border>
    <border>
      <left style="thin">
        <color indexed="64"/>
      </left>
      <right/>
      <top/>
      <bottom style="double">
        <color theme="1"/>
      </bottom>
      <diagonal/>
    </border>
    <border>
      <left style="double">
        <color indexed="64"/>
      </left>
      <right/>
      <top style="thin">
        <color indexed="64"/>
      </top>
      <bottom/>
      <diagonal/>
    </border>
    <border>
      <left style="double">
        <color indexed="64"/>
      </left>
      <right style="thin">
        <color indexed="22"/>
      </right>
      <top style="double">
        <color theme="1"/>
      </top>
      <bottom style="double">
        <color indexed="64"/>
      </bottom>
      <diagonal/>
    </border>
    <border>
      <left style="double">
        <color indexed="64"/>
      </left>
      <right style="double">
        <color indexed="64"/>
      </right>
      <top style="thin">
        <color indexed="64"/>
      </top>
      <bottom style="thin">
        <color indexed="64"/>
      </bottom>
      <diagonal/>
    </border>
    <border>
      <left style="double">
        <color theme="1"/>
      </left>
      <right/>
      <top/>
      <bottom/>
      <diagonal/>
    </border>
    <border>
      <left style="thin">
        <color indexed="22"/>
      </left>
      <right style="double">
        <color theme="1"/>
      </right>
      <top style="double">
        <color theme="1"/>
      </top>
      <bottom style="double">
        <color indexed="64"/>
      </bottom>
      <diagonal/>
    </border>
    <border>
      <left style="thin">
        <color indexed="64"/>
      </left>
      <right style="double">
        <color theme="1"/>
      </right>
      <top/>
      <bottom style="thin">
        <color indexed="64"/>
      </bottom>
      <diagonal/>
    </border>
    <border>
      <left style="thin">
        <color indexed="22"/>
      </left>
      <right style="thin">
        <color indexed="22"/>
      </right>
      <top style="double">
        <color theme="1"/>
      </top>
      <bottom style="double">
        <color indexed="64"/>
      </bottom>
      <diagonal/>
    </border>
    <border>
      <left style="double">
        <color theme="1"/>
      </left>
      <right style="thin">
        <color indexed="64"/>
      </right>
      <top/>
      <bottom style="thin">
        <color indexed="64"/>
      </bottom>
      <diagonal/>
    </border>
    <border>
      <left style="double">
        <color indexed="64"/>
      </left>
      <right style="double">
        <color indexed="64"/>
      </right>
      <top/>
      <bottom style="thin">
        <color indexed="64"/>
      </bottom>
      <diagonal/>
    </border>
    <border>
      <left style="double">
        <color theme="1"/>
      </left>
      <right style="thin">
        <color indexed="22"/>
      </right>
      <top style="double">
        <color theme="1"/>
      </top>
      <bottom style="double">
        <color indexed="64"/>
      </bottom>
      <diagonal/>
    </border>
    <border>
      <left/>
      <right style="double">
        <color theme="1"/>
      </right>
      <top style="double">
        <color theme="1"/>
      </top>
      <bottom style="double">
        <color indexed="64"/>
      </bottom>
      <diagonal/>
    </border>
    <border>
      <left style="double">
        <color theme="1"/>
      </left>
      <right style="thin">
        <color indexed="64"/>
      </right>
      <top/>
      <bottom style="double">
        <color theme="1"/>
      </bottom>
      <diagonal/>
    </border>
  </borders>
  <cellStyleXfs count="7">
    <xf numFmtId="0" fontId="0" fillId="0" borderId="0"/>
    <xf numFmtId="43" fontId="48" fillId="0" borderId="0" applyFont="0" applyFill="0" applyBorder="0" applyAlignment="0" applyProtection="0"/>
    <xf numFmtId="0" fontId="48" fillId="0" borderId="26"/>
    <xf numFmtId="0" fontId="4" fillId="0" borderId="26"/>
    <xf numFmtId="9" fontId="4" fillId="0" borderId="26" applyFont="0" applyFill="0" applyBorder="0" applyAlignment="0" applyProtection="0"/>
    <xf numFmtId="0" fontId="2" fillId="0" borderId="26"/>
    <xf numFmtId="9" fontId="2" fillId="0" borderId="26" applyFont="0" applyFill="0" applyBorder="0" applyAlignment="0" applyProtection="0"/>
  </cellStyleXfs>
  <cellXfs count="785">
    <xf numFmtId="0" fontId="0" fillId="0" borderId="0" xfId="0" applyFont="1" applyAlignment="1"/>
    <xf numFmtId="0" fontId="0" fillId="0" borderId="0" xfId="0" applyFont="1" applyAlignment="1" applyProtection="1">
      <protection locked="0"/>
    </xf>
    <xf numFmtId="0" fontId="53" fillId="0" borderId="0" xfId="0" applyFont="1" applyAlignment="1" applyProtection="1">
      <protection locked="0"/>
    </xf>
    <xf numFmtId="0" fontId="54" fillId="0" borderId="0" xfId="0" applyFont="1" applyAlignment="1" applyProtection="1">
      <protection locked="0"/>
    </xf>
    <xf numFmtId="0" fontId="84" fillId="0" borderId="0" xfId="0" applyFont="1" applyAlignment="1" applyProtection="1">
      <protection locked="0"/>
    </xf>
    <xf numFmtId="0" fontId="5" fillId="0" borderId="0" xfId="0" applyFont="1" applyAlignment="1" applyProtection="1">
      <protection locked="0"/>
    </xf>
    <xf numFmtId="0" fontId="52" fillId="0" borderId="0" xfId="0" applyFont="1" applyAlignment="1" applyProtection="1">
      <protection locked="0"/>
    </xf>
    <xf numFmtId="0" fontId="85" fillId="0" borderId="0" xfId="0" applyFont="1" applyAlignment="1" applyProtection="1">
      <protection locked="0"/>
    </xf>
    <xf numFmtId="0" fontId="86" fillId="0" borderId="0" xfId="0" applyFont="1" applyAlignment="1" applyProtection="1">
      <alignment horizontal="center"/>
      <protection locked="0"/>
    </xf>
    <xf numFmtId="0" fontId="57" fillId="0" borderId="0" xfId="0" applyFont="1" applyAlignment="1" applyProtection="1">
      <alignment horizontal="center"/>
      <protection locked="0"/>
    </xf>
    <xf numFmtId="0" fontId="87" fillId="13" borderId="48" xfId="0" applyFont="1" applyFill="1" applyBorder="1" applyAlignment="1" applyProtection="1">
      <protection locked="0"/>
    </xf>
    <xf numFmtId="0" fontId="87" fillId="13" borderId="49" xfId="0" applyFont="1" applyFill="1" applyBorder="1" applyAlignment="1" applyProtection="1">
      <protection locked="0"/>
    </xf>
    <xf numFmtId="0" fontId="85" fillId="23" borderId="48" xfId="0" applyFont="1" applyFill="1" applyBorder="1" applyAlignment="1" applyProtection="1">
      <protection locked="0"/>
    </xf>
    <xf numFmtId="0" fontId="87" fillId="23" borderId="48" xfId="0" applyFont="1" applyFill="1" applyBorder="1" applyAlignment="1" applyProtection="1">
      <protection locked="0"/>
    </xf>
    <xf numFmtId="0" fontId="85" fillId="23" borderId="48" xfId="0" applyFont="1" applyFill="1" applyBorder="1" applyAlignment="1" applyProtection="1">
      <alignment wrapText="1"/>
      <protection locked="0"/>
    </xf>
    <xf numFmtId="0" fontId="85" fillId="23" borderId="64" xfId="0" applyFont="1" applyFill="1" applyBorder="1" applyAlignment="1" applyProtection="1">
      <protection locked="0"/>
    </xf>
    <xf numFmtId="43" fontId="85" fillId="23" borderId="64" xfId="1" applyFont="1" applyFill="1" applyBorder="1" applyAlignment="1" applyProtection="1">
      <protection locked="0"/>
    </xf>
    <xf numFmtId="43" fontId="85" fillId="23" borderId="64" xfId="0" applyNumberFormat="1" applyFont="1" applyFill="1" applyBorder="1" applyAlignment="1" applyProtection="1">
      <protection locked="0"/>
    </xf>
    <xf numFmtId="0" fontId="87" fillId="17" borderId="91" xfId="0" applyFont="1" applyFill="1" applyBorder="1" applyAlignment="1" applyProtection="1">
      <alignment horizontal="left" vertical="center"/>
      <protection locked="0"/>
    </xf>
    <xf numFmtId="0" fontId="87" fillId="17" borderId="61" xfId="0" applyFont="1" applyFill="1" applyBorder="1" applyAlignment="1" applyProtection="1">
      <alignment horizontal="left" vertical="center"/>
      <protection locked="0"/>
    </xf>
    <xf numFmtId="0" fontId="85" fillId="0" borderId="48" xfId="0" applyFont="1" applyBorder="1" applyAlignment="1" applyProtection="1">
      <protection locked="0"/>
    </xf>
    <xf numFmtId="43" fontId="85" fillId="0" borderId="48" xfId="1" applyFont="1" applyBorder="1" applyAlignment="1" applyProtection="1">
      <protection locked="0"/>
    </xf>
    <xf numFmtId="3" fontId="85" fillId="0" borderId="48" xfId="0" applyNumberFormat="1" applyFont="1" applyBorder="1" applyAlignment="1" applyProtection="1">
      <protection locked="0"/>
    </xf>
    <xf numFmtId="0" fontId="85" fillId="20" borderId="48" xfId="0" applyFont="1" applyFill="1" applyBorder="1" applyAlignment="1" applyProtection="1">
      <protection locked="0"/>
    </xf>
    <xf numFmtId="0" fontId="87" fillId="19" borderId="91" xfId="0" applyFont="1" applyFill="1" applyBorder="1" applyAlignment="1" applyProtection="1">
      <protection locked="0"/>
    </xf>
    <xf numFmtId="0" fontId="87" fillId="19" borderId="96" xfId="0" applyFont="1" applyFill="1" applyBorder="1" applyAlignment="1" applyProtection="1">
      <protection locked="0"/>
    </xf>
    <xf numFmtId="0" fontId="85" fillId="0" borderId="88" xfId="0" applyFont="1" applyBorder="1" applyAlignment="1" applyProtection="1">
      <protection locked="0"/>
    </xf>
    <xf numFmtId="0" fontId="87" fillId="13" borderId="100" xfId="0" applyFont="1" applyFill="1" applyBorder="1" applyAlignment="1" applyProtection="1">
      <protection locked="0"/>
    </xf>
    <xf numFmtId="0" fontId="86" fillId="0" borderId="89" xfId="0" applyFont="1" applyBorder="1" applyAlignment="1" applyProtection="1">
      <alignment vertical="center" wrapText="1"/>
      <protection locked="0"/>
    </xf>
    <xf numFmtId="0" fontId="87" fillId="13" borderId="101" xfId="0" applyFont="1" applyFill="1" applyBorder="1" applyAlignment="1" applyProtection="1">
      <protection locked="0"/>
    </xf>
    <xf numFmtId="0" fontId="10" fillId="0" borderId="0" xfId="0" applyFont="1" applyAlignment="1" applyProtection="1">
      <protection locked="0"/>
    </xf>
    <xf numFmtId="0" fontId="86" fillId="0" borderId="0" xfId="0" applyFont="1" applyAlignment="1" applyProtection="1">
      <alignment vertical="center" wrapText="1"/>
      <protection locked="0"/>
    </xf>
    <xf numFmtId="0" fontId="85" fillId="16" borderId="26" xfId="0" applyFont="1" applyFill="1" applyBorder="1" applyAlignment="1" applyProtection="1">
      <protection locked="0"/>
    </xf>
    <xf numFmtId="4" fontId="85" fillId="16" borderId="26" xfId="0" applyNumberFormat="1" applyFont="1" applyFill="1" applyBorder="1" applyAlignment="1" applyProtection="1">
      <protection locked="0"/>
    </xf>
    <xf numFmtId="164" fontId="52" fillId="0" borderId="0" xfId="0" applyNumberFormat="1" applyFont="1" applyAlignment="1" applyProtection="1">
      <protection locked="0"/>
    </xf>
    <xf numFmtId="0" fontId="86" fillId="5" borderId="74" xfId="0" applyFont="1" applyFill="1" applyBorder="1" applyAlignment="1" applyProtection="1">
      <alignment horizontal="center" vertical="center"/>
      <protection locked="0"/>
    </xf>
    <xf numFmtId="0" fontId="86" fillId="5" borderId="74" xfId="0" applyFont="1" applyFill="1" applyBorder="1" applyAlignment="1" applyProtection="1">
      <alignment horizontal="center" vertical="center" wrapText="1"/>
      <protection locked="0"/>
    </xf>
    <xf numFmtId="0" fontId="86" fillId="5" borderId="71" xfId="0" applyFont="1" applyFill="1" applyBorder="1" applyAlignment="1" applyProtection="1">
      <alignment horizontal="center" vertical="center" wrapText="1"/>
      <protection locked="0"/>
    </xf>
    <xf numFmtId="0" fontId="88" fillId="0" borderId="0" xfId="0" applyFont="1" applyAlignment="1" applyProtection="1">
      <protection locked="0"/>
    </xf>
    <xf numFmtId="164" fontId="86" fillId="5" borderId="75" xfId="0" applyNumberFormat="1" applyFont="1" applyFill="1" applyBorder="1" applyAlignment="1" applyProtection="1">
      <alignment horizontal="center"/>
      <protection locked="0"/>
    </xf>
    <xf numFmtId="164" fontId="86" fillId="5" borderId="73" xfId="0" applyNumberFormat="1" applyFont="1" applyFill="1" applyBorder="1" applyAlignment="1" applyProtection="1">
      <alignment horizontal="center"/>
      <protection locked="0"/>
    </xf>
    <xf numFmtId="0" fontId="88" fillId="0" borderId="11" xfId="0" applyFont="1" applyBorder="1" applyAlignment="1" applyProtection="1">
      <protection locked="0"/>
    </xf>
    <xf numFmtId="164" fontId="88" fillId="0" borderId="12" xfId="0" applyNumberFormat="1" applyFont="1" applyBorder="1" applyAlignment="1" applyProtection="1">
      <protection locked="0"/>
    </xf>
    <xf numFmtId="0" fontId="90" fillId="0" borderId="0" xfId="0" applyFont="1" applyAlignment="1" applyProtection="1">
      <protection locked="0"/>
    </xf>
    <xf numFmtId="0" fontId="86" fillId="6" borderId="76" xfId="0" applyFont="1" applyFill="1" applyBorder="1" applyAlignment="1" applyProtection="1">
      <alignment wrapText="1"/>
      <protection locked="0"/>
    </xf>
    <xf numFmtId="0" fontId="3" fillId="0" borderId="0" xfId="0" applyFont="1" applyAlignment="1" applyProtection="1">
      <protection locked="0"/>
    </xf>
    <xf numFmtId="0" fontId="86" fillId="28" borderId="80" xfId="0" applyFont="1" applyFill="1" applyBorder="1" applyAlignment="1" applyProtection="1">
      <alignment horizontal="center" wrapText="1"/>
      <protection locked="0"/>
    </xf>
    <xf numFmtId="0" fontId="86" fillId="28" borderId="81" xfId="0" applyFont="1" applyFill="1" applyBorder="1" applyAlignment="1" applyProtection="1">
      <alignment horizontal="center" wrapText="1"/>
      <protection locked="0"/>
    </xf>
    <xf numFmtId="43" fontId="86" fillId="0" borderId="12" xfId="0" applyNumberFormat="1" applyFont="1" applyBorder="1" applyAlignment="1" applyProtection="1">
      <alignment horizontal="center"/>
      <protection locked="0"/>
    </xf>
    <xf numFmtId="43" fontId="86" fillId="0" borderId="23" xfId="0" applyNumberFormat="1" applyFont="1" applyBorder="1" applyAlignment="1" applyProtection="1">
      <alignment horizontal="center"/>
      <protection locked="0"/>
    </xf>
    <xf numFmtId="0" fontId="11" fillId="0" borderId="0" xfId="0" applyFont="1" applyAlignment="1" applyProtection="1">
      <protection locked="0"/>
    </xf>
    <xf numFmtId="0" fontId="12" fillId="0" borderId="0" xfId="0" applyFont="1" applyAlignment="1" applyProtection="1">
      <protection locked="0"/>
    </xf>
    <xf numFmtId="43" fontId="85" fillId="23" borderId="48" xfId="1" applyFont="1" applyFill="1" applyBorder="1" applyAlignment="1" applyProtection="1"/>
    <xf numFmtId="0" fontId="85" fillId="23" borderId="48" xfId="0" applyFont="1" applyFill="1" applyBorder="1" applyAlignment="1" applyProtection="1"/>
    <xf numFmtId="43" fontId="85" fillId="23" borderId="48" xfId="0" applyNumberFormat="1" applyFont="1" applyFill="1" applyBorder="1" applyAlignment="1" applyProtection="1"/>
    <xf numFmtId="43" fontId="87" fillId="17" borderId="92" xfId="1" applyFont="1" applyFill="1" applyBorder="1" applyAlignment="1" applyProtection="1"/>
    <xf numFmtId="0" fontId="87" fillId="17" borderId="92" xfId="0" applyFont="1" applyFill="1" applyBorder="1" applyAlignment="1" applyProtection="1"/>
    <xf numFmtId="43" fontId="87" fillId="17" borderId="93" xfId="0" applyNumberFormat="1" applyFont="1" applyFill="1" applyBorder="1" applyAlignment="1" applyProtection="1"/>
    <xf numFmtId="43" fontId="87" fillId="17" borderId="94" xfId="1" applyFont="1" applyFill="1" applyBorder="1" applyAlignment="1" applyProtection="1"/>
    <xf numFmtId="0" fontId="87" fillId="17" borderId="94" xfId="0" applyFont="1" applyFill="1" applyBorder="1" applyAlignment="1" applyProtection="1"/>
    <xf numFmtId="43" fontId="87" fillId="17" borderId="95" xfId="0" applyNumberFormat="1" applyFont="1" applyFill="1" applyBorder="1" applyAlignment="1" applyProtection="1"/>
    <xf numFmtId="43" fontId="85" fillId="20" borderId="48" xfId="1" applyFont="1" applyFill="1" applyBorder="1" applyAlignment="1" applyProtection="1"/>
    <xf numFmtId="0" fontId="85" fillId="20" borderId="48" xfId="0" applyFont="1" applyFill="1" applyBorder="1" applyAlignment="1" applyProtection="1"/>
    <xf numFmtId="3" fontId="85" fillId="20" borderId="48" xfId="0" applyNumberFormat="1" applyFont="1" applyFill="1" applyBorder="1" applyAlignment="1" applyProtection="1"/>
    <xf numFmtId="43" fontId="87" fillId="19" borderId="92" xfId="1" applyFont="1" applyFill="1" applyBorder="1" applyAlignment="1" applyProtection="1"/>
    <xf numFmtId="0" fontId="87" fillId="19" borderId="92" xfId="0" applyFont="1" applyFill="1" applyBorder="1" applyAlignment="1" applyProtection="1"/>
    <xf numFmtId="3" fontId="87" fillId="19" borderId="93" xfId="0" applyNumberFormat="1" applyFont="1" applyFill="1" applyBorder="1" applyAlignment="1" applyProtection="1"/>
    <xf numFmtId="43" fontId="87" fillId="19" borderId="94" xfId="1" applyFont="1" applyFill="1" applyBorder="1" applyAlignment="1" applyProtection="1"/>
    <xf numFmtId="0" fontId="87" fillId="19" borderId="94" xfId="0" applyFont="1" applyFill="1" applyBorder="1" applyAlignment="1" applyProtection="1"/>
    <xf numFmtId="3" fontId="87" fillId="19" borderId="95" xfId="0" applyNumberFormat="1" applyFont="1" applyFill="1" applyBorder="1" applyAlignment="1" applyProtection="1"/>
    <xf numFmtId="3" fontId="87" fillId="13" borderId="92" xfId="0" applyNumberFormat="1" applyFont="1" applyFill="1" applyBorder="1" applyAlignment="1" applyProtection="1"/>
    <xf numFmtId="0" fontId="87" fillId="13" borderId="92" xfId="0" applyFont="1" applyFill="1" applyBorder="1" applyAlignment="1" applyProtection="1"/>
    <xf numFmtId="3" fontId="87" fillId="13" borderId="93" xfId="0" applyNumberFormat="1" applyFont="1" applyFill="1" applyBorder="1" applyAlignment="1" applyProtection="1"/>
    <xf numFmtId="4" fontId="87" fillId="13" borderId="66" xfId="0" applyNumberFormat="1" applyFont="1" applyFill="1" applyBorder="1" applyAlignment="1" applyProtection="1"/>
    <xf numFmtId="4" fontId="87" fillId="13" borderId="67" xfId="0" applyNumberFormat="1" applyFont="1" applyFill="1" applyBorder="1" applyAlignment="1" applyProtection="1"/>
    <xf numFmtId="164" fontId="88" fillId="0" borderId="12" xfId="0" applyNumberFormat="1" applyFont="1" applyBorder="1" applyAlignment="1" applyProtection="1"/>
    <xf numFmtId="164" fontId="88" fillId="0" borderId="41" xfId="0" applyNumberFormat="1" applyFont="1" applyBorder="1" applyAlignment="1" applyProtection="1"/>
    <xf numFmtId="164" fontId="88" fillId="33" borderId="15" xfId="0" applyNumberFormat="1" applyFont="1" applyFill="1" applyBorder="1" applyAlignment="1" applyProtection="1"/>
    <xf numFmtId="164" fontId="88" fillId="33" borderId="21" xfId="0" applyNumberFormat="1" applyFont="1" applyFill="1" applyBorder="1" applyAlignment="1" applyProtection="1"/>
    <xf numFmtId="164" fontId="86" fillId="6" borderId="77" xfId="0" applyNumberFormat="1" applyFont="1" applyFill="1" applyBorder="1" applyAlignment="1" applyProtection="1">
      <alignment wrapText="1"/>
    </xf>
    <xf numFmtId="43" fontId="86" fillId="0" borderId="83" xfId="0" applyNumberFormat="1" applyFont="1" applyBorder="1" applyAlignment="1" applyProtection="1">
      <alignment horizontal="center"/>
    </xf>
    <xf numFmtId="43" fontId="88" fillId="29" borderId="50" xfId="0" applyNumberFormat="1" applyFont="1" applyFill="1" applyBorder="1" applyAlignment="1" applyProtection="1"/>
    <xf numFmtId="43" fontId="88" fillId="29" borderId="86" xfId="0" applyNumberFormat="1" applyFont="1" applyFill="1" applyBorder="1" applyAlignment="1" applyProtection="1"/>
    <xf numFmtId="0" fontId="82" fillId="0" borderId="26" xfId="0" applyFont="1" applyBorder="1" applyAlignment="1" applyProtection="1">
      <protection locked="0"/>
    </xf>
    <xf numFmtId="0" fontId="53" fillId="0" borderId="0" xfId="0" applyFont="1" applyAlignment="1" applyProtection="1">
      <alignment horizontal="left"/>
      <protection locked="0"/>
    </xf>
    <xf numFmtId="0" fontId="54" fillId="0" borderId="0" xfId="0" applyFont="1" applyAlignment="1" applyProtection="1">
      <alignment horizontal="left"/>
      <protection locked="0"/>
    </xf>
    <xf numFmtId="0" fontId="86" fillId="0" borderId="0" xfId="0" applyFont="1" applyAlignment="1" applyProtection="1">
      <protection locked="0"/>
    </xf>
    <xf numFmtId="0" fontId="86" fillId="3" borderId="5" xfId="0" applyFont="1" applyFill="1" applyBorder="1" applyAlignment="1" applyProtection="1">
      <alignment horizontal="center" vertical="center" wrapText="1"/>
      <protection locked="0"/>
    </xf>
    <xf numFmtId="0" fontId="86" fillId="3" borderId="6" xfId="0" applyFont="1" applyFill="1" applyBorder="1" applyAlignment="1" applyProtection="1">
      <alignment horizontal="center" vertical="center" wrapText="1"/>
      <protection locked="0"/>
    </xf>
    <xf numFmtId="0" fontId="86" fillId="0" borderId="0" xfId="0" applyFont="1" applyAlignment="1" applyProtection="1">
      <alignment horizontal="center" wrapText="1"/>
      <protection locked="0"/>
    </xf>
    <xf numFmtId="164" fontId="86" fillId="3" borderId="9" xfId="0" applyNumberFormat="1" applyFont="1" applyFill="1" applyBorder="1" applyAlignment="1" applyProtection="1">
      <alignment horizontal="center"/>
      <protection locked="0"/>
    </xf>
    <xf numFmtId="164" fontId="86" fillId="3" borderId="10" xfId="0" applyNumberFormat="1" applyFont="1" applyFill="1" applyBorder="1" applyAlignment="1" applyProtection="1">
      <alignment horizontal="center"/>
      <protection locked="0"/>
    </xf>
    <xf numFmtId="164" fontId="88" fillId="0" borderId="0" xfId="0" applyNumberFormat="1" applyFont="1" applyAlignment="1" applyProtection="1">
      <protection locked="0"/>
    </xf>
    <xf numFmtId="164" fontId="88" fillId="0" borderId="13" xfId="0" applyNumberFormat="1" applyFont="1" applyBorder="1" applyAlignment="1" applyProtection="1">
      <protection locked="0"/>
    </xf>
    <xf numFmtId="164" fontId="3" fillId="0" borderId="0" xfId="0" applyNumberFormat="1" applyFont="1" applyAlignment="1" applyProtection="1">
      <protection locked="0"/>
    </xf>
    <xf numFmtId="0" fontId="88" fillId="0" borderId="14" xfId="0" applyFont="1" applyBorder="1" applyAlignment="1" applyProtection="1">
      <protection locked="0"/>
    </xf>
    <xf numFmtId="164" fontId="88" fillId="0" borderId="15" xfId="0" applyNumberFormat="1" applyFont="1" applyBorder="1" applyAlignment="1" applyProtection="1">
      <protection locked="0"/>
    </xf>
    <xf numFmtId="0" fontId="86" fillId="4" borderId="18" xfId="0" applyFont="1" applyFill="1" applyBorder="1" applyAlignment="1" applyProtection="1">
      <alignment vertical="center"/>
      <protection locked="0"/>
    </xf>
    <xf numFmtId="17" fontId="86" fillId="21" borderId="5" xfId="0" applyNumberFormat="1" applyFont="1" applyFill="1" applyBorder="1" applyAlignment="1" applyProtection="1">
      <alignment horizontal="center" vertical="center" wrapText="1"/>
      <protection locked="0"/>
    </xf>
    <xf numFmtId="164" fontId="86" fillId="21" borderId="9" xfId="0" applyNumberFormat="1" applyFont="1" applyFill="1" applyBorder="1" applyAlignment="1" applyProtection="1">
      <alignment horizontal="center"/>
      <protection locked="0"/>
    </xf>
    <xf numFmtId="164" fontId="86" fillId="21" borderId="10" xfId="0" applyNumberFormat="1" applyFont="1" applyFill="1" applyBorder="1" applyAlignment="1" applyProtection="1">
      <alignment horizontal="center"/>
      <protection locked="0"/>
    </xf>
    <xf numFmtId="0" fontId="86" fillId="22" borderId="18" xfId="0" applyFont="1" applyFill="1" applyBorder="1" applyAlignment="1" applyProtection="1">
      <alignment vertical="center"/>
      <protection locked="0"/>
    </xf>
    <xf numFmtId="0" fontId="86" fillId="27" borderId="18" xfId="0" applyFont="1" applyFill="1" applyBorder="1" applyAlignment="1" applyProtection="1">
      <alignment vertical="center"/>
      <protection locked="0"/>
    </xf>
    <xf numFmtId="0" fontId="85" fillId="16" borderId="0" xfId="0" applyFont="1" applyFill="1" applyAlignment="1" applyProtection="1">
      <protection locked="0"/>
    </xf>
    <xf numFmtId="0" fontId="86" fillId="24" borderId="26" xfId="0" applyFont="1" applyFill="1" applyBorder="1" applyAlignment="1" applyProtection="1">
      <alignment vertical="center"/>
      <protection locked="0"/>
    </xf>
    <xf numFmtId="164" fontId="86" fillId="24" borderId="26" xfId="0" applyNumberFormat="1" applyFont="1" applyFill="1" applyBorder="1" applyAlignment="1" applyProtection="1">
      <protection locked="0"/>
    </xf>
    <xf numFmtId="164" fontId="88" fillId="16" borderId="26" xfId="0" applyNumberFormat="1" applyFont="1" applyFill="1" applyBorder="1" applyAlignment="1" applyProtection="1">
      <protection locked="0"/>
    </xf>
    <xf numFmtId="164" fontId="88" fillId="0" borderId="13" xfId="0" applyNumberFormat="1" applyFont="1" applyBorder="1" applyAlignment="1" applyProtection="1"/>
    <xf numFmtId="164" fontId="86" fillId="4" borderId="19" xfId="0" applyNumberFormat="1" applyFont="1" applyFill="1" applyBorder="1" applyAlignment="1" applyProtection="1"/>
    <xf numFmtId="164" fontId="86" fillId="4" borderId="20" xfId="0" applyNumberFormat="1" applyFont="1" applyFill="1" applyBorder="1" applyAlignment="1" applyProtection="1"/>
    <xf numFmtId="164" fontId="86" fillId="22" borderId="19" xfId="0" applyNumberFormat="1" applyFont="1" applyFill="1" applyBorder="1" applyAlignment="1" applyProtection="1"/>
    <xf numFmtId="164" fontId="86" fillId="22" borderId="20" xfId="0" applyNumberFormat="1" applyFont="1" applyFill="1" applyBorder="1" applyAlignment="1" applyProtection="1"/>
    <xf numFmtId="164" fontId="88" fillId="23" borderId="13" xfId="0" applyNumberFormat="1" applyFont="1" applyFill="1" applyBorder="1" applyAlignment="1" applyProtection="1"/>
    <xf numFmtId="164" fontId="86" fillId="27" borderId="19" xfId="0" applyNumberFormat="1" applyFont="1" applyFill="1" applyBorder="1" applyAlignment="1" applyProtection="1"/>
    <xf numFmtId="0" fontId="8" fillId="0" borderId="0" xfId="0" applyFont="1" applyAlignment="1" applyProtection="1">
      <protection locked="0"/>
    </xf>
    <xf numFmtId="164" fontId="86" fillId="22" borderId="69" xfId="0" applyNumberFormat="1" applyFont="1" applyFill="1" applyBorder="1" applyAlignment="1" applyProtection="1"/>
    <xf numFmtId="164" fontId="88" fillId="23" borderId="68" xfId="0" applyNumberFormat="1" applyFont="1" applyFill="1" applyBorder="1" applyAlignment="1" applyProtection="1"/>
    <xf numFmtId="0" fontId="3" fillId="0" borderId="11" xfId="0" applyFont="1" applyBorder="1" applyAlignment="1" applyProtection="1">
      <protection locked="0"/>
    </xf>
    <xf numFmtId="164" fontId="3" fillId="0" borderId="12" xfId="0" applyNumberFormat="1" applyFont="1" applyBorder="1" applyAlignment="1" applyProtection="1">
      <protection locked="0"/>
    </xf>
    <xf numFmtId="164" fontId="3" fillId="0" borderId="13" xfId="0" applyNumberFormat="1" applyFont="1" applyBorder="1" applyAlignment="1" applyProtection="1">
      <protection locked="0"/>
    </xf>
    <xf numFmtId="0" fontId="3" fillId="0" borderId="14" xfId="0" applyFont="1" applyBorder="1" applyAlignment="1" applyProtection="1">
      <protection locked="0"/>
    </xf>
    <xf numFmtId="0" fontId="86" fillId="2" borderId="16" xfId="0" applyFont="1" applyFill="1" applyBorder="1" applyAlignment="1" applyProtection="1">
      <alignment horizontal="center" wrapText="1"/>
      <protection locked="0"/>
    </xf>
    <xf numFmtId="0" fontId="86" fillId="22" borderId="97" xfId="0" applyFont="1" applyFill="1" applyBorder="1" applyAlignment="1" applyProtection="1">
      <alignment vertical="center"/>
      <protection locked="0"/>
    </xf>
    <xf numFmtId="0" fontId="86" fillId="24" borderId="29" xfId="0" applyFont="1" applyFill="1" applyBorder="1" applyAlignment="1" applyProtection="1">
      <alignment vertical="center"/>
      <protection locked="0"/>
    </xf>
    <xf numFmtId="0" fontId="86" fillId="7" borderId="26" xfId="0" applyFont="1" applyFill="1" applyBorder="1" applyAlignment="1" applyProtection="1">
      <protection locked="0"/>
    </xf>
    <xf numFmtId="0" fontId="88" fillId="0" borderId="29" xfId="0" applyFont="1" applyBorder="1" applyAlignment="1" applyProtection="1">
      <alignment horizontal="left"/>
      <protection locked="0"/>
    </xf>
    <xf numFmtId="0" fontId="88" fillId="0" borderId="0" xfId="0" applyFont="1" applyAlignment="1" applyProtection="1">
      <alignment horizontal="left"/>
      <protection locked="0"/>
    </xf>
    <xf numFmtId="164" fontId="88" fillId="0" borderId="0" xfId="0" applyNumberFormat="1" applyFont="1" applyAlignment="1" applyProtection="1">
      <alignment horizontal="right"/>
      <protection locked="0"/>
    </xf>
    <xf numFmtId="0" fontId="88" fillId="0" borderId="0" xfId="0" applyFont="1" applyAlignment="1" applyProtection="1">
      <alignment horizontal="right"/>
      <protection locked="0"/>
    </xf>
    <xf numFmtId="0" fontId="88" fillId="0" borderId="30" xfId="0" applyFont="1" applyBorder="1" applyAlignment="1" applyProtection="1">
      <protection locked="0"/>
    </xf>
    <xf numFmtId="43" fontId="88" fillId="0" borderId="0" xfId="0" applyNumberFormat="1" applyFont="1" applyAlignment="1" applyProtection="1">
      <protection locked="0"/>
    </xf>
    <xf numFmtId="0" fontId="86" fillId="0" borderId="0" xfId="0" applyFont="1" applyAlignment="1" applyProtection="1">
      <alignment horizontal="left"/>
      <protection locked="0"/>
    </xf>
    <xf numFmtId="0" fontId="86" fillId="8" borderId="26" xfId="0" applyFont="1" applyFill="1" applyBorder="1" applyAlignment="1" applyProtection="1">
      <protection locked="0"/>
    </xf>
    <xf numFmtId="164" fontId="3" fillId="0" borderId="12" xfId="0" applyNumberFormat="1" applyFont="1" applyBorder="1" applyAlignment="1" applyProtection="1"/>
    <xf numFmtId="164" fontId="3" fillId="0" borderId="13" xfId="0" applyNumberFormat="1" applyFont="1" applyBorder="1" applyAlignment="1" applyProtection="1"/>
    <xf numFmtId="164" fontId="52" fillId="2" borderId="17" xfId="0" applyNumberFormat="1" applyFont="1" applyFill="1" applyBorder="1" applyAlignment="1" applyProtection="1"/>
    <xf numFmtId="164" fontId="3" fillId="2" borderId="25" xfId="0" applyNumberFormat="1" applyFont="1" applyFill="1" applyBorder="1" applyAlignment="1" applyProtection="1"/>
    <xf numFmtId="164" fontId="86" fillId="22" borderId="5" xfId="0" applyNumberFormat="1" applyFont="1" applyFill="1" applyBorder="1" applyAlignment="1" applyProtection="1"/>
    <xf numFmtId="164" fontId="86" fillId="22" borderId="34" xfId="0" applyNumberFormat="1" applyFont="1" applyFill="1" applyBorder="1" applyAlignment="1" applyProtection="1"/>
    <xf numFmtId="164" fontId="88" fillId="23" borderId="24" xfId="0" applyNumberFormat="1" applyFont="1" applyFill="1" applyBorder="1" applyAlignment="1" applyProtection="1"/>
    <xf numFmtId="164" fontId="86" fillId="22" borderId="98" xfId="0" applyNumberFormat="1" applyFont="1" applyFill="1" applyBorder="1" applyAlignment="1" applyProtection="1"/>
    <xf numFmtId="164" fontId="88" fillId="23" borderId="99" xfId="0" applyNumberFormat="1" applyFont="1" applyFill="1" applyBorder="1" applyAlignment="1" applyProtection="1"/>
    <xf numFmtId="0" fontId="0" fillId="0" borderId="26" xfId="2" applyFont="1" applyProtection="1"/>
    <xf numFmtId="0" fontId="73" fillId="0" borderId="0" xfId="0" applyFont="1" applyProtection="1"/>
    <xf numFmtId="0" fontId="9" fillId="0" borderId="26" xfId="2" applyFont="1" applyProtection="1"/>
    <xf numFmtId="0" fontId="74" fillId="10" borderId="15" xfId="0" applyFont="1" applyFill="1" applyBorder="1" applyProtection="1"/>
    <xf numFmtId="0" fontId="59" fillId="10" borderId="15" xfId="0" applyFont="1" applyFill="1" applyBorder="1" applyAlignment="1" applyProtection="1">
      <alignment horizontal="center"/>
    </xf>
    <xf numFmtId="177" fontId="59" fillId="10" borderId="15" xfId="0" applyNumberFormat="1" applyFont="1" applyFill="1" applyBorder="1" applyAlignment="1" applyProtection="1">
      <alignment horizontal="center"/>
    </xf>
    <xf numFmtId="0" fontId="74" fillId="0" borderId="0" xfId="0" applyFont="1" applyAlignment="1" applyProtection="1">
      <alignment horizontal="left"/>
    </xf>
    <xf numFmtId="0" fontId="51" fillId="0" borderId="15" xfId="0" applyFont="1" applyBorder="1" applyProtection="1"/>
    <xf numFmtId="3" fontId="51" fillId="0" borderId="15" xfId="0" applyNumberFormat="1" applyFont="1" applyBorder="1" applyAlignment="1" applyProtection="1">
      <alignment horizontal="right"/>
    </xf>
    <xf numFmtId="177" fontId="51" fillId="0" borderId="15" xfId="0" applyNumberFormat="1" applyFont="1" applyBorder="1" applyAlignment="1" applyProtection="1">
      <alignment horizontal="right"/>
    </xf>
    <xf numFmtId="0" fontId="49" fillId="0" borderId="0" xfId="0" applyFont="1" applyProtection="1"/>
    <xf numFmtId="0" fontId="59" fillId="10" borderId="15" xfId="0" applyFont="1" applyFill="1" applyBorder="1" applyProtection="1"/>
    <xf numFmtId="3" fontId="75" fillId="10" borderId="15" xfId="0" applyNumberFormat="1" applyFont="1" applyFill="1" applyBorder="1" applyProtection="1"/>
    <xf numFmtId="3" fontId="59" fillId="10" borderId="15" xfId="0" applyNumberFormat="1" applyFont="1" applyFill="1" applyBorder="1" applyAlignment="1" applyProtection="1">
      <alignment horizontal="right"/>
    </xf>
    <xf numFmtId="177" fontId="59" fillId="10" borderId="15" xfId="0" applyNumberFormat="1" applyFont="1" applyFill="1" applyBorder="1" applyAlignment="1" applyProtection="1">
      <alignment horizontal="right"/>
    </xf>
    <xf numFmtId="0" fontId="59" fillId="39" borderId="15" xfId="0" applyFont="1" applyFill="1" applyBorder="1" applyProtection="1"/>
    <xf numFmtId="180" fontId="59" fillId="39" borderId="15" xfId="0" applyNumberFormat="1" applyFont="1" applyFill="1" applyBorder="1" applyProtection="1"/>
    <xf numFmtId="0" fontId="70" fillId="0" borderId="26" xfId="2" applyFont="1" applyProtection="1"/>
    <xf numFmtId="0" fontId="59" fillId="12" borderId="15" xfId="0" applyFont="1" applyFill="1" applyBorder="1" applyAlignment="1" applyProtection="1">
      <alignment horizontal="center" vertical="top" wrapText="1"/>
    </xf>
    <xf numFmtId="0" fontId="69" fillId="12" borderId="15" xfId="0" applyFont="1" applyFill="1" applyBorder="1" applyAlignment="1" applyProtection="1">
      <alignment horizontal="center" vertical="top" wrapText="1"/>
    </xf>
    <xf numFmtId="0" fontId="51" fillId="12" borderId="15" xfId="0" applyFont="1" applyFill="1" applyBorder="1" applyAlignment="1" applyProtection="1">
      <alignment horizontal="center" vertical="top" wrapText="1"/>
    </xf>
    <xf numFmtId="178" fontId="67" fillId="12" borderId="15" xfId="0" applyNumberFormat="1" applyFont="1" applyFill="1" applyBorder="1" applyAlignment="1" applyProtection="1">
      <alignment horizontal="center" vertical="top" wrapText="1"/>
    </xf>
    <xf numFmtId="177" fontId="60" fillId="12" borderId="15" xfId="0" applyNumberFormat="1" applyFont="1" applyFill="1" applyBorder="1" applyAlignment="1" applyProtection="1">
      <alignment horizontal="right" vertical="top" wrapText="1"/>
    </xf>
    <xf numFmtId="177" fontId="62" fillId="36" borderId="15" xfId="0" applyNumberFormat="1" applyFont="1" applyFill="1" applyBorder="1" applyAlignment="1" applyProtection="1">
      <alignment horizontal="center" vertical="top"/>
    </xf>
    <xf numFmtId="178" fontId="61" fillId="12" borderId="15" xfId="0" applyNumberFormat="1" applyFont="1" applyFill="1" applyBorder="1" applyAlignment="1" applyProtection="1">
      <alignment horizontal="center" vertical="top" wrapText="1"/>
    </xf>
    <xf numFmtId="177" fontId="60" fillId="12" borderId="15" xfId="0" applyNumberFormat="1" applyFont="1" applyFill="1" applyBorder="1" applyAlignment="1" applyProtection="1">
      <alignment horizontal="center" vertical="top" wrapText="1"/>
    </xf>
    <xf numFmtId="177" fontId="64" fillId="12" borderId="15" xfId="0" applyNumberFormat="1" applyFont="1" applyFill="1" applyBorder="1" applyAlignment="1" applyProtection="1">
      <alignment horizontal="center" vertical="top"/>
    </xf>
    <xf numFmtId="179" fontId="64" fillId="12" borderId="15" xfId="0" applyNumberFormat="1" applyFont="1" applyFill="1" applyBorder="1" applyAlignment="1" applyProtection="1">
      <alignment horizontal="center" vertical="top"/>
    </xf>
    <xf numFmtId="178" fontId="68" fillId="9" borderId="3" xfId="0" applyNumberFormat="1" applyFont="1" applyFill="1" applyBorder="1" applyAlignment="1" applyProtection="1">
      <alignment horizontal="left" vertical="top" wrapText="1"/>
    </xf>
    <xf numFmtId="4" fontId="65" fillId="9" borderId="3" xfId="0" applyNumberFormat="1" applyFont="1" applyFill="1" applyBorder="1" applyAlignment="1" applyProtection="1">
      <alignment horizontal="center" vertical="center" wrapText="1"/>
    </xf>
    <xf numFmtId="177" fontId="66" fillId="9" borderId="15" xfId="0" applyNumberFormat="1" applyFont="1" applyFill="1" applyBorder="1" applyAlignment="1" applyProtection="1">
      <alignment horizontal="right" vertical="top"/>
    </xf>
    <xf numFmtId="0" fontId="65" fillId="0" borderId="15" xfId="0" applyFont="1" applyBorder="1" applyAlignment="1" applyProtection="1">
      <alignment horizontal="left" vertical="center" wrapText="1"/>
    </xf>
    <xf numFmtId="0" fontId="51" fillId="0" borderId="15" xfId="0" applyFont="1" applyBorder="1" applyAlignment="1" applyProtection="1">
      <alignment horizontal="left" vertical="top" wrapText="1"/>
    </xf>
    <xf numFmtId="14" fontId="60" fillId="37" borderId="15" xfId="0" applyNumberFormat="1" applyFont="1" applyFill="1" applyBorder="1" applyAlignment="1" applyProtection="1">
      <alignment horizontal="left" vertical="top" wrapText="1"/>
    </xf>
    <xf numFmtId="0" fontId="51" fillId="37" borderId="15" xfId="0" applyFont="1" applyFill="1" applyBorder="1" applyAlignment="1" applyProtection="1">
      <alignment horizontal="left" vertical="top" wrapText="1"/>
    </xf>
    <xf numFmtId="3" fontId="76" fillId="37" borderId="38" xfId="0" applyNumberFormat="1" applyFont="1" applyFill="1" applyBorder="1" applyAlignment="1" applyProtection="1">
      <alignment vertical="top"/>
    </xf>
    <xf numFmtId="177" fontId="60" fillId="37" borderId="15" xfId="0" applyNumberFormat="1" applyFont="1" applyFill="1" applyBorder="1" applyAlignment="1" applyProtection="1">
      <alignment horizontal="right" vertical="top" wrapText="1"/>
    </xf>
    <xf numFmtId="177" fontId="66" fillId="38" borderId="15" xfId="0" applyNumberFormat="1" applyFont="1" applyFill="1" applyBorder="1" applyAlignment="1" applyProtection="1">
      <alignment horizontal="right" vertical="top"/>
    </xf>
    <xf numFmtId="0" fontId="60" fillId="37" borderId="15" xfId="0" applyFont="1" applyFill="1" applyBorder="1" applyAlignment="1" applyProtection="1">
      <alignment horizontal="left" vertical="top" wrapText="1"/>
    </xf>
    <xf numFmtId="0" fontId="65" fillId="0" borderId="22" xfId="0" applyFont="1" applyBorder="1" applyAlignment="1" applyProtection="1">
      <alignment horizontal="left" vertical="center" wrapText="1"/>
    </xf>
    <xf numFmtId="0" fontId="51" fillId="9" borderId="15" xfId="0" applyFont="1" applyFill="1" applyBorder="1" applyAlignment="1" applyProtection="1">
      <alignment horizontal="left" vertical="top" wrapText="1"/>
    </xf>
    <xf numFmtId="178" fontId="67" fillId="9" borderId="15" xfId="0" applyNumberFormat="1" applyFont="1" applyFill="1" applyBorder="1" applyAlignment="1" applyProtection="1">
      <alignment horizontal="left" vertical="top" wrapText="1"/>
    </xf>
    <xf numFmtId="177" fontId="60" fillId="9" borderId="15" xfId="0" applyNumberFormat="1" applyFont="1" applyFill="1" applyBorder="1" applyAlignment="1" applyProtection="1">
      <alignment horizontal="right" vertical="top" wrapText="1"/>
    </xf>
    <xf numFmtId="0" fontId="65" fillId="0" borderId="23" xfId="0" applyFont="1" applyBorder="1" applyAlignment="1" applyProtection="1">
      <alignment horizontal="left" vertical="center" wrapText="1"/>
    </xf>
    <xf numFmtId="0" fontId="65" fillId="0" borderId="12" xfId="0" applyFont="1" applyBorder="1" applyAlignment="1" applyProtection="1">
      <alignment horizontal="left" vertical="center" wrapText="1"/>
    </xf>
    <xf numFmtId="177" fontId="66" fillId="38" borderId="15" xfId="0" applyNumberFormat="1" applyFont="1" applyFill="1" applyBorder="1" applyAlignment="1" applyProtection="1">
      <alignment vertical="top"/>
    </xf>
    <xf numFmtId="0" fontId="51" fillId="0" borderId="15" xfId="0" applyFont="1" applyBorder="1" applyAlignment="1" applyProtection="1">
      <alignment horizontal="left" vertical="center" wrapText="1"/>
    </xf>
    <xf numFmtId="181" fontId="60" fillId="37" borderId="15" xfId="0" applyNumberFormat="1" applyFont="1" applyFill="1" applyBorder="1" applyAlignment="1" applyProtection="1">
      <alignment horizontal="left" vertical="top" wrapText="1"/>
    </xf>
    <xf numFmtId="0" fontId="65" fillId="0" borderId="22" xfId="0" applyFont="1" applyBorder="1" applyAlignment="1" applyProtection="1">
      <alignment horizontal="left" vertical="top" wrapText="1"/>
    </xf>
    <xf numFmtId="0" fontId="65" fillId="0" borderId="23" xfId="0" applyFont="1" applyBorder="1" applyAlignment="1" applyProtection="1">
      <alignment horizontal="left" vertical="top" wrapText="1"/>
    </xf>
    <xf numFmtId="0" fontId="65" fillId="0" borderId="12" xfId="0" applyFont="1" applyBorder="1" applyAlignment="1" applyProtection="1">
      <alignment horizontal="left" vertical="top" wrapText="1"/>
    </xf>
    <xf numFmtId="0" fontId="59" fillId="12" borderId="15" xfId="0" applyFont="1" applyFill="1" applyBorder="1" applyAlignment="1" applyProtection="1">
      <alignment horizontal="left" vertical="top" wrapText="1"/>
    </xf>
    <xf numFmtId="3" fontId="68" fillId="12" borderId="15" xfId="0" applyNumberFormat="1" applyFont="1" applyFill="1" applyBorder="1" applyAlignment="1" applyProtection="1">
      <alignment horizontal="right" vertical="top" wrapText="1"/>
    </xf>
    <xf numFmtId="177" fontId="69" fillId="12" borderId="15" xfId="0" applyNumberFormat="1" applyFont="1" applyFill="1" applyBorder="1" applyAlignment="1" applyProtection="1">
      <alignment horizontal="right" vertical="top" wrapText="1"/>
    </xf>
    <xf numFmtId="7" fontId="13" fillId="0" borderId="4" xfId="0" applyNumberFormat="1" applyFont="1" applyBorder="1" applyAlignment="1" applyProtection="1">
      <protection locked="0"/>
    </xf>
    <xf numFmtId="0" fontId="14" fillId="0" borderId="32" xfId="0" applyFont="1" applyBorder="1" applyAlignment="1" applyProtection="1">
      <protection locked="0"/>
    </xf>
    <xf numFmtId="0" fontId="14" fillId="0" borderId="33" xfId="0" applyFont="1" applyBorder="1" applyAlignment="1" applyProtection="1">
      <protection locked="0"/>
    </xf>
    <xf numFmtId="0" fontId="15" fillId="0" borderId="33" xfId="0" applyFont="1" applyBorder="1" applyAlignment="1" applyProtection="1">
      <protection locked="0"/>
    </xf>
    <xf numFmtId="0" fontId="16" fillId="0" borderId="33" xfId="0" applyFont="1" applyBorder="1" applyAlignment="1" applyProtection="1">
      <protection locked="0"/>
    </xf>
    <xf numFmtId="0" fontId="13" fillId="0" borderId="33" xfId="0" applyFont="1" applyBorder="1" applyAlignment="1" applyProtection="1">
      <protection locked="0"/>
    </xf>
    <xf numFmtId="0" fontId="14" fillId="0" borderId="34" xfId="0" applyFont="1" applyBorder="1" applyAlignment="1" applyProtection="1">
      <alignment horizontal="center"/>
      <protection locked="0"/>
    </xf>
    <xf numFmtId="0" fontId="15" fillId="0" borderId="35" xfId="0" applyFont="1" applyBorder="1" applyAlignment="1" applyProtection="1">
      <protection locked="0"/>
    </xf>
    <xf numFmtId="0" fontId="14" fillId="0" borderId="36" xfId="0" applyFont="1" applyBorder="1" applyAlignment="1" applyProtection="1">
      <protection locked="0"/>
    </xf>
    <xf numFmtId="0" fontId="14" fillId="0" borderId="0" xfId="0" applyFont="1" applyAlignment="1" applyProtection="1">
      <protection locked="0"/>
    </xf>
    <xf numFmtId="0" fontId="17" fillId="0" borderId="0" xfId="0" applyFont="1" applyAlignment="1" applyProtection="1">
      <protection locked="0"/>
    </xf>
    <xf numFmtId="0" fontId="16" fillId="0" borderId="0" xfId="0" applyFont="1" applyAlignment="1" applyProtection="1">
      <protection locked="0"/>
    </xf>
    <xf numFmtId="0" fontId="15" fillId="0" borderId="0" xfId="0" applyFont="1" applyAlignment="1" applyProtection="1">
      <protection locked="0"/>
    </xf>
    <xf numFmtId="0" fontId="13" fillId="0" borderId="0" xfId="0" applyFont="1" applyAlignment="1" applyProtection="1">
      <protection locked="0"/>
    </xf>
    <xf numFmtId="0" fontId="14" fillId="0" borderId="24" xfId="0" applyFont="1" applyBorder="1" applyAlignment="1" applyProtection="1">
      <protection locked="0"/>
    </xf>
    <xf numFmtId="0" fontId="18" fillId="0" borderId="24" xfId="0" applyFont="1" applyBorder="1" applyAlignment="1" applyProtection="1">
      <alignment horizontal="center"/>
      <protection locked="0"/>
    </xf>
    <xf numFmtId="0" fontId="14" fillId="0" borderId="11" xfId="0" applyFont="1" applyBorder="1" applyAlignment="1" applyProtection="1">
      <protection locked="0"/>
    </xf>
    <xf numFmtId="0" fontId="14" fillId="0" borderId="37" xfId="0" applyFont="1" applyBorder="1" applyAlignment="1" applyProtection="1">
      <protection locked="0"/>
    </xf>
    <xf numFmtId="0" fontId="14" fillId="0" borderId="38" xfId="0" applyFont="1" applyBorder="1" applyAlignment="1" applyProtection="1">
      <protection locked="0"/>
    </xf>
    <xf numFmtId="0" fontId="13" fillId="0" borderId="24" xfId="0" applyFont="1" applyBorder="1" applyAlignment="1" applyProtection="1">
      <protection locked="0"/>
    </xf>
    <xf numFmtId="0" fontId="15" fillId="0" borderId="29" xfId="0" applyFont="1" applyBorder="1" applyAlignment="1" applyProtection="1">
      <protection locked="0"/>
    </xf>
    <xf numFmtId="0" fontId="15" fillId="0" borderId="39" xfId="0" applyFont="1" applyBorder="1" applyAlignment="1" applyProtection="1">
      <protection locked="0"/>
    </xf>
    <xf numFmtId="0" fontId="19" fillId="0" borderId="0" xfId="0" applyFont="1" applyAlignment="1" applyProtection="1">
      <protection locked="0"/>
    </xf>
    <xf numFmtId="0" fontId="20" fillId="0" borderId="0" xfId="0" applyFont="1" applyAlignment="1" applyProtection="1">
      <protection locked="0"/>
    </xf>
    <xf numFmtId="166" fontId="17" fillId="0" borderId="38" xfId="0" applyNumberFormat="1" applyFont="1" applyBorder="1" applyAlignment="1" applyProtection="1">
      <protection locked="0"/>
    </xf>
    <xf numFmtId="166" fontId="13" fillId="0" borderId="38" xfId="0" applyNumberFormat="1" applyFont="1" applyBorder="1" applyAlignment="1" applyProtection="1">
      <protection locked="0"/>
    </xf>
    <xf numFmtId="167" fontId="14" fillId="0" borderId="24" xfId="0" applyNumberFormat="1" applyFont="1" applyBorder="1" applyAlignment="1" applyProtection="1">
      <protection locked="0"/>
    </xf>
    <xf numFmtId="166" fontId="23" fillId="0" borderId="28" xfId="0" applyNumberFormat="1" applyFont="1" applyBorder="1" applyAlignment="1" applyProtection="1">
      <protection locked="0"/>
    </xf>
    <xf numFmtId="0" fontId="24" fillId="0" borderId="24" xfId="0" applyFont="1" applyBorder="1" applyAlignment="1" applyProtection="1">
      <alignment horizontal="center"/>
      <protection locked="0"/>
    </xf>
    <xf numFmtId="0" fontId="25" fillId="0" borderId="0" xfId="0" applyFont="1" applyAlignment="1" applyProtection="1">
      <alignment horizontal="center"/>
      <protection locked="0"/>
    </xf>
    <xf numFmtId="0" fontId="26" fillId="0" borderId="27" xfId="0" applyFont="1" applyBorder="1" applyAlignment="1" applyProtection="1">
      <protection locked="0"/>
    </xf>
    <xf numFmtId="0" fontId="26" fillId="0" borderId="38" xfId="0" applyFont="1" applyBorder="1" applyAlignment="1" applyProtection="1">
      <protection locked="0"/>
    </xf>
    <xf numFmtId="0" fontId="27" fillId="0" borderId="37" xfId="0" applyFont="1" applyBorder="1" applyAlignment="1" applyProtection="1">
      <protection locked="0"/>
    </xf>
    <xf numFmtId="166" fontId="26" fillId="0" borderId="28" xfId="0" applyNumberFormat="1" applyFont="1" applyBorder="1" applyAlignment="1" applyProtection="1">
      <protection locked="0"/>
    </xf>
    <xf numFmtId="0" fontId="15" fillId="0" borderId="24" xfId="0" applyFont="1" applyBorder="1" applyAlignment="1" applyProtection="1">
      <protection locked="0"/>
    </xf>
    <xf numFmtId="0" fontId="29" fillId="0" borderId="0" xfId="0" applyFont="1" applyAlignment="1" applyProtection="1">
      <protection locked="0"/>
    </xf>
    <xf numFmtId="0" fontId="26" fillId="0" borderId="0" xfId="0" applyFont="1" applyAlignment="1" applyProtection="1">
      <protection locked="0"/>
    </xf>
    <xf numFmtId="168" fontId="27" fillId="0" borderId="13" xfId="0" applyNumberFormat="1" applyFont="1" applyBorder="1" applyAlignment="1" applyProtection="1">
      <alignment horizontal="center"/>
      <protection locked="0"/>
    </xf>
    <xf numFmtId="0" fontId="30" fillId="0" borderId="0" xfId="0" applyFont="1" applyAlignment="1" applyProtection="1">
      <protection locked="0"/>
    </xf>
    <xf numFmtId="0" fontId="23" fillId="0" borderId="0" xfId="0" applyFont="1" applyAlignment="1" applyProtection="1">
      <protection locked="0"/>
    </xf>
    <xf numFmtId="0" fontId="17" fillId="0" borderId="24" xfId="0" applyFont="1" applyBorder="1" applyAlignment="1" applyProtection="1">
      <protection locked="0"/>
    </xf>
    <xf numFmtId="0" fontId="22" fillId="0" borderId="24" xfId="0" applyFont="1" applyBorder="1" applyAlignment="1" applyProtection="1">
      <alignment horizontal="center"/>
      <protection locked="0"/>
    </xf>
    <xf numFmtId="169" fontId="17" fillId="0" borderId="13" xfId="0" applyNumberFormat="1" applyFont="1" applyBorder="1" applyAlignment="1" applyProtection="1">
      <alignment horizontal="center"/>
      <protection locked="0"/>
    </xf>
    <xf numFmtId="0" fontId="14" fillId="0" borderId="29" xfId="0" applyFont="1" applyBorder="1" applyAlignment="1" applyProtection="1">
      <protection locked="0"/>
    </xf>
    <xf numFmtId="0" fontId="15" fillId="0" borderId="0" xfId="0" applyFont="1" applyAlignment="1" applyProtection="1">
      <alignment horizontal="center"/>
      <protection locked="0"/>
    </xf>
    <xf numFmtId="0" fontId="14" fillId="0" borderId="27" xfId="0" applyFont="1" applyBorder="1" applyAlignment="1" applyProtection="1">
      <protection locked="0"/>
    </xf>
    <xf numFmtId="0" fontId="26" fillId="0" borderId="13" xfId="0" applyFont="1" applyBorder="1" applyAlignment="1" applyProtection="1">
      <protection locked="0"/>
    </xf>
    <xf numFmtId="0" fontId="14" fillId="0" borderId="39" xfId="0" applyFont="1" applyBorder="1" applyAlignment="1" applyProtection="1">
      <protection locked="0"/>
    </xf>
    <xf numFmtId="0" fontId="15" fillId="0" borderId="23" xfId="0" applyFont="1" applyBorder="1" applyAlignment="1" applyProtection="1">
      <protection locked="0"/>
    </xf>
    <xf numFmtId="0" fontId="15" fillId="0" borderId="38" xfId="0" applyFont="1" applyBorder="1" applyAlignment="1" applyProtection="1">
      <alignment horizontal="center"/>
      <protection locked="0"/>
    </xf>
    <xf numFmtId="0" fontId="15" fillId="0" borderId="36" xfId="0" applyFont="1" applyBorder="1" applyAlignment="1" applyProtection="1">
      <protection locked="0"/>
    </xf>
    <xf numFmtId="0" fontId="14" fillId="0" borderId="28" xfId="0" applyFont="1" applyBorder="1" applyAlignment="1" applyProtection="1">
      <protection locked="0"/>
    </xf>
    <xf numFmtId="0" fontId="14" fillId="0" borderId="12" xfId="0" applyFont="1" applyBorder="1" applyAlignment="1" applyProtection="1">
      <protection locked="0"/>
    </xf>
    <xf numFmtId="0" fontId="14" fillId="0" borderId="12" xfId="0" applyFont="1" applyBorder="1" applyAlignment="1" applyProtection="1">
      <alignment horizontal="center"/>
      <protection locked="0"/>
    </xf>
    <xf numFmtId="0" fontId="13" fillId="0" borderId="13" xfId="0" applyFont="1" applyBorder="1" applyAlignment="1" applyProtection="1">
      <alignment horizontal="center"/>
      <protection locked="0"/>
    </xf>
    <xf numFmtId="0" fontId="26" fillId="0" borderId="39" xfId="0" applyFont="1" applyBorder="1" applyAlignment="1" applyProtection="1">
      <protection locked="0"/>
    </xf>
    <xf numFmtId="0" fontId="26" fillId="0" borderId="23" xfId="0" applyFont="1" applyBorder="1" applyAlignment="1" applyProtection="1">
      <protection locked="0"/>
    </xf>
    <xf numFmtId="39" fontId="26" fillId="0" borderId="23" xfId="0" applyNumberFormat="1" applyFont="1" applyBorder="1" applyAlignment="1" applyProtection="1">
      <protection locked="0"/>
    </xf>
    <xf numFmtId="0" fontId="26" fillId="0" borderId="35" xfId="0" applyFont="1" applyBorder="1" applyAlignment="1" applyProtection="1">
      <protection locked="0"/>
    </xf>
    <xf numFmtId="170" fontId="26" fillId="0" borderId="24" xfId="0" applyNumberFormat="1" applyFont="1" applyBorder="1" applyAlignment="1" applyProtection="1">
      <protection locked="0"/>
    </xf>
    <xf numFmtId="0" fontId="22" fillId="0" borderId="0" xfId="0" applyFont="1" applyAlignment="1" applyProtection="1">
      <protection locked="0"/>
    </xf>
    <xf numFmtId="171" fontId="19" fillId="0" borderId="36" xfId="0" applyNumberFormat="1" applyFont="1" applyBorder="1" applyAlignment="1" applyProtection="1">
      <alignment horizontal="left"/>
      <protection locked="0"/>
    </xf>
    <xf numFmtId="0" fontId="22" fillId="0" borderId="36" xfId="0" applyFont="1" applyBorder="1" applyAlignment="1" applyProtection="1">
      <protection locked="0"/>
    </xf>
    <xf numFmtId="171" fontId="19" fillId="0" borderId="36" xfId="0" applyNumberFormat="1" applyFont="1" applyBorder="1" applyAlignment="1" applyProtection="1">
      <protection locked="0"/>
    </xf>
    <xf numFmtId="0" fontId="33" fillId="0" borderId="0" xfId="0" applyFont="1" applyAlignment="1" applyProtection="1">
      <protection locked="0"/>
    </xf>
    <xf numFmtId="0" fontId="26" fillId="0" borderId="37" xfId="0" applyFont="1" applyBorder="1" applyAlignment="1" applyProtection="1">
      <protection locked="0"/>
    </xf>
    <xf numFmtId="0" fontId="26" fillId="0" borderId="28" xfId="0" applyFont="1" applyBorder="1" applyAlignment="1" applyProtection="1">
      <protection locked="0"/>
    </xf>
    <xf numFmtId="39" fontId="14" fillId="0" borderId="12" xfId="0" applyNumberFormat="1" applyFont="1" applyBorder="1" applyAlignment="1" applyProtection="1">
      <protection locked="0"/>
    </xf>
    <xf numFmtId="0" fontId="15" fillId="0" borderId="8" xfId="0" applyFont="1" applyBorder="1" applyAlignment="1" applyProtection="1">
      <protection locked="0"/>
    </xf>
    <xf numFmtId="0" fontId="34" fillId="0" borderId="35" xfId="0" applyFont="1" applyBorder="1" applyAlignment="1" applyProtection="1">
      <protection locked="0"/>
    </xf>
    <xf numFmtId="170" fontId="22" fillId="0" borderId="38" xfId="0" applyNumberFormat="1" applyFont="1" applyBorder="1" applyAlignment="1" applyProtection="1">
      <alignment horizontal="right"/>
      <protection locked="0"/>
    </xf>
    <xf numFmtId="39" fontId="35" fillId="0" borderId="37" xfId="0" applyNumberFormat="1" applyFont="1" applyBorder="1" applyAlignment="1" applyProtection="1">
      <alignment horizontal="center"/>
      <protection locked="0"/>
    </xf>
    <xf numFmtId="7" fontId="22" fillId="0" borderId="28" xfId="0" applyNumberFormat="1" applyFont="1" applyBorder="1" applyAlignment="1" applyProtection="1">
      <protection locked="0"/>
    </xf>
    <xf numFmtId="0" fontId="16" fillId="0" borderId="38" xfId="0" applyFont="1" applyBorder="1" applyAlignment="1" applyProtection="1">
      <protection locked="0"/>
    </xf>
    <xf numFmtId="173" fontId="37" fillId="0" borderId="0" xfId="0" applyNumberFormat="1" applyFont="1" applyAlignment="1" applyProtection="1">
      <alignment horizontal="left"/>
      <protection locked="0"/>
    </xf>
    <xf numFmtId="43" fontId="38" fillId="0" borderId="0" xfId="0" applyNumberFormat="1" applyFont="1" applyAlignment="1" applyProtection="1">
      <protection locked="0"/>
    </xf>
    <xf numFmtId="172" fontId="37" fillId="0" borderId="30" xfId="0" applyNumberFormat="1" applyFont="1" applyBorder="1" applyAlignment="1" applyProtection="1">
      <protection locked="0"/>
    </xf>
    <xf numFmtId="173" fontId="39" fillId="0" borderId="0" xfId="0" applyNumberFormat="1" applyFont="1" applyAlignment="1" applyProtection="1">
      <alignment horizontal="left"/>
      <protection locked="0"/>
    </xf>
    <xf numFmtId="43" fontId="39" fillId="0" borderId="0" xfId="0" applyNumberFormat="1" applyFont="1" applyAlignment="1" applyProtection="1">
      <protection locked="0"/>
    </xf>
    <xf numFmtId="174" fontId="39" fillId="0" borderId="30" xfId="0" applyNumberFormat="1" applyFont="1" applyBorder="1" applyAlignment="1" applyProtection="1">
      <protection locked="0"/>
    </xf>
    <xf numFmtId="175" fontId="39" fillId="0" borderId="30" xfId="0" applyNumberFormat="1" applyFont="1" applyBorder="1" applyAlignment="1" applyProtection="1">
      <protection locked="0"/>
    </xf>
    <xf numFmtId="173" fontId="38" fillId="0" borderId="0" xfId="0" applyNumberFormat="1" applyFont="1" applyAlignment="1" applyProtection="1">
      <alignment horizontal="left"/>
      <protection locked="0"/>
    </xf>
    <xf numFmtId="174" fontId="38" fillId="0" borderId="30" xfId="0" applyNumberFormat="1" applyFont="1" applyBorder="1" applyAlignment="1" applyProtection="1">
      <protection locked="0"/>
    </xf>
    <xf numFmtId="37" fontId="6" fillId="0" borderId="0" xfId="0" applyNumberFormat="1" applyFont="1" applyAlignment="1" applyProtection="1">
      <protection locked="0"/>
    </xf>
    <xf numFmtId="0" fontId="42" fillId="0" borderId="36" xfId="0" applyFont="1" applyBorder="1" applyAlignment="1" applyProtection="1">
      <protection locked="0"/>
    </xf>
    <xf numFmtId="39" fontId="14" fillId="0" borderId="30" xfId="0" applyNumberFormat="1" applyFont="1" applyBorder="1" applyAlignment="1" applyProtection="1">
      <protection locked="0"/>
    </xf>
    <xf numFmtId="0" fontId="18" fillId="0" borderId="0" xfId="0" applyFont="1" applyAlignment="1" applyProtection="1">
      <alignment horizontal="center"/>
      <protection locked="0"/>
    </xf>
    <xf numFmtId="0" fontId="14" fillId="0" borderId="41" xfId="0" applyFont="1" applyBorder="1" applyAlignment="1" applyProtection="1">
      <protection locked="0"/>
    </xf>
    <xf numFmtId="0" fontId="43" fillId="0" borderId="29" xfId="0" applyFont="1" applyBorder="1" applyAlignment="1" applyProtection="1">
      <protection locked="0"/>
    </xf>
    <xf numFmtId="0" fontId="14" fillId="0" borderId="30" xfId="0" applyFont="1" applyBorder="1" applyAlignment="1" applyProtection="1">
      <protection locked="0"/>
    </xf>
    <xf numFmtId="166" fontId="26" fillId="0" borderId="29" xfId="0" applyNumberFormat="1" applyFont="1" applyBorder="1" applyAlignment="1" applyProtection="1">
      <protection locked="0"/>
    </xf>
    <xf numFmtId="0" fontId="44" fillId="0" borderId="0" xfId="0" applyFont="1" applyAlignment="1" applyProtection="1">
      <protection locked="0"/>
    </xf>
    <xf numFmtId="0" fontId="26" fillId="0" borderId="30" xfId="0" applyFont="1" applyBorder="1" applyAlignment="1" applyProtection="1">
      <protection locked="0"/>
    </xf>
    <xf numFmtId="0" fontId="14" fillId="0" borderId="45" xfId="0" applyFont="1" applyBorder="1" applyAlignment="1" applyProtection="1">
      <protection locked="0"/>
    </xf>
    <xf numFmtId="0" fontId="14" fillId="0" borderId="46" xfId="0" applyFont="1" applyBorder="1" applyAlignment="1" applyProtection="1">
      <protection locked="0"/>
    </xf>
    <xf numFmtId="0" fontId="15" fillId="0" borderId="38" xfId="0" applyFont="1" applyBorder="1" applyAlignment="1" applyProtection="1">
      <protection locked="0"/>
    </xf>
    <xf numFmtId="0" fontId="22" fillId="0" borderId="29" xfId="0" applyFont="1" applyBorder="1" applyAlignment="1" applyProtection="1">
      <protection locked="0"/>
    </xf>
    <xf numFmtId="0" fontId="32" fillId="0" borderId="0" xfId="0" applyFont="1" applyAlignment="1" applyProtection="1">
      <protection locked="0"/>
    </xf>
    <xf numFmtId="0" fontId="22" fillId="0" borderId="30" xfId="0" applyFont="1" applyBorder="1" applyAlignment="1" applyProtection="1">
      <protection locked="0"/>
    </xf>
    <xf numFmtId="0" fontId="45" fillId="0" borderId="0" xfId="0" applyFont="1" applyAlignment="1" applyProtection="1">
      <protection locked="0"/>
    </xf>
    <xf numFmtId="0" fontId="45" fillId="0" borderId="0" xfId="0" applyFont="1" applyAlignment="1" applyProtection="1">
      <alignment horizontal="left"/>
      <protection locked="0"/>
    </xf>
    <xf numFmtId="0" fontId="46" fillId="0" borderId="0" xfId="0" applyFont="1" applyAlignment="1" applyProtection="1">
      <protection locked="0"/>
    </xf>
    <xf numFmtId="0" fontId="31" fillId="0" borderId="30" xfId="0" applyFont="1" applyBorder="1" applyAlignment="1" applyProtection="1">
      <protection locked="0"/>
    </xf>
    <xf numFmtId="0" fontId="47" fillId="0" borderId="0" xfId="0" applyFont="1" applyAlignment="1" applyProtection="1">
      <protection locked="0"/>
    </xf>
    <xf numFmtId="0" fontId="17" fillId="0" borderId="0" xfId="0" applyFont="1" applyAlignment="1" applyProtection="1">
      <alignment horizontal="left"/>
      <protection locked="0"/>
    </xf>
    <xf numFmtId="176" fontId="17" fillId="0" borderId="0" xfId="0" applyNumberFormat="1" applyFont="1" applyAlignment="1" applyProtection="1">
      <alignment horizontal="left"/>
      <protection locked="0"/>
    </xf>
    <xf numFmtId="7" fontId="14" fillId="0" borderId="0" xfId="0" applyNumberFormat="1" applyFont="1" applyAlignment="1" applyProtection="1">
      <protection locked="0"/>
    </xf>
    <xf numFmtId="0" fontId="15" fillId="0" borderId="27" xfId="0" applyFont="1" applyBorder="1" applyAlignment="1" applyProtection="1">
      <protection locked="0"/>
    </xf>
    <xf numFmtId="0" fontId="6" fillId="0" borderId="38" xfId="0" applyFont="1" applyBorder="1" applyAlignment="1" applyProtection="1">
      <protection locked="0"/>
    </xf>
    <xf numFmtId="0" fontId="15" fillId="0" borderId="41" xfId="0" applyFont="1" applyBorder="1" applyAlignment="1" applyProtection="1">
      <protection locked="0"/>
    </xf>
    <xf numFmtId="0" fontId="15" fillId="0" borderId="30" xfId="0" applyFont="1" applyBorder="1" applyAlignment="1" applyProtection="1">
      <protection locked="0"/>
    </xf>
    <xf numFmtId="0" fontId="20" fillId="0" borderId="27" xfId="0" applyFont="1" applyBorder="1" applyAlignment="1" applyProtection="1">
      <protection locked="0"/>
    </xf>
    <xf numFmtId="0" fontId="15" fillId="0" borderId="37" xfId="0" applyFont="1" applyBorder="1" applyAlignment="1" applyProtection="1">
      <protection locked="0"/>
    </xf>
    <xf numFmtId="0" fontId="15" fillId="0" borderId="42" xfId="0" applyFont="1" applyBorder="1" applyAlignment="1" applyProtection="1">
      <protection locked="0"/>
    </xf>
    <xf numFmtId="0" fontId="15" fillId="0" borderId="43" xfId="0" applyFont="1" applyBorder="1" applyAlignment="1" applyProtection="1">
      <protection locked="0"/>
    </xf>
    <xf numFmtId="0" fontId="15" fillId="0" borderId="47" xfId="0" applyFont="1" applyBorder="1" applyAlignment="1" applyProtection="1">
      <protection locked="0"/>
    </xf>
    <xf numFmtId="0" fontId="15" fillId="0" borderId="44" xfId="0" applyFont="1" applyBorder="1" applyAlignment="1" applyProtection="1">
      <protection locked="0"/>
    </xf>
    <xf numFmtId="0" fontId="2" fillId="0" borderId="0" xfId="0" applyFont="1" applyAlignment="1" applyProtection="1">
      <protection locked="0"/>
    </xf>
    <xf numFmtId="0" fontId="88" fillId="0" borderId="26" xfId="0" applyFont="1" applyBorder="1" applyAlignment="1" applyProtection="1">
      <protection locked="0"/>
    </xf>
    <xf numFmtId="0" fontId="89" fillId="0" borderId="26" xfId="0" applyFont="1" applyBorder="1" applyProtection="1">
      <protection locked="0"/>
    </xf>
    <xf numFmtId="0" fontId="86" fillId="16" borderId="0" xfId="0" applyFont="1" applyFill="1" applyAlignment="1" applyProtection="1">
      <alignment horizontal="center"/>
      <protection locked="0"/>
    </xf>
    <xf numFmtId="0" fontId="2" fillId="0" borderId="11" xfId="0" applyFont="1" applyBorder="1" applyAlignment="1" applyProtection="1">
      <protection locked="0"/>
    </xf>
    <xf numFmtId="164" fontId="2" fillId="0" borderId="12" xfId="0" applyNumberFormat="1" applyFont="1" applyBorder="1" applyAlignment="1" applyProtection="1">
      <protection locked="0"/>
    </xf>
    <xf numFmtId="0" fontId="2" fillId="0" borderId="14" xfId="0" applyFont="1" applyBorder="1" applyAlignment="1" applyProtection="1">
      <protection locked="0"/>
    </xf>
    <xf numFmtId="164" fontId="2" fillId="0" borderId="15" xfId="0" applyNumberFormat="1" applyFont="1" applyBorder="1" applyAlignment="1" applyProtection="1">
      <protection locked="0"/>
    </xf>
    <xf numFmtId="164" fontId="2" fillId="0" borderId="0" xfId="0" applyNumberFormat="1" applyFont="1" applyAlignment="1" applyProtection="1">
      <protection locked="0"/>
    </xf>
    <xf numFmtId="0" fontId="53" fillId="0" borderId="0" xfId="0" applyFont="1" applyAlignment="1" applyProtection="1">
      <alignment horizontal="left" vertical="center" wrapText="1"/>
      <protection locked="0"/>
    </xf>
    <xf numFmtId="0" fontId="88" fillId="0" borderId="110" xfId="0" applyFont="1" applyBorder="1" applyAlignment="1" applyProtection="1">
      <protection locked="0"/>
    </xf>
    <xf numFmtId="164" fontId="88" fillId="0" borderId="110" xfId="0" applyNumberFormat="1" applyFont="1" applyBorder="1" applyAlignment="1" applyProtection="1"/>
    <xf numFmtId="164" fontId="88" fillId="32" borderId="86" xfId="0" applyNumberFormat="1" applyFont="1" applyFill="1" applyBorder="1" applyAlignment="1" applyProtection="1"/>
    <xf numFmtId="0" fontId="2" fillId="0" borderId="26" xfId="5"/>
    <xf numFmtId="0" fontId="53" fillId="0" borderId="91" xfId="5" applyFont="1" applyBorder="1"/>
    <xf numFmtId="0" fontId="2" fillId="0" borderId="26" xfId="5" applyAlignment="1">
      <alignment wrapText="1"/>
    </xf>
    <xf numFmtId="0" fontId="2" fillId="0" borderId="26" xfId="5" applyAlignment="1">
      <alignment vertical="top"/>
    </xf>
    <xf numFmtId="9" fontId="52" fillId="18" borderId="55" xfId="6" applyFont="1" applyFill="1" applyBorder="1" applyAlignment="1" applyProtection="1">
      <alignment vertical="center" wrapText="1"/>
    </xf>
    <xf numFmtId="0" fontId="78" fillId="34" borderId="97" xfId="5" applyFont="1" applyFill="1" applyBorder="1" applyAlignment="1">
      <alignment horizontal="center" vertical="center"/>
    </xf>
    <xf numFmtId="0" fontId="2" fillId="0" borderId="26" xfId="5" applyAlignment="1">
      <alignment horizontal="left" wrapText="1"/>
    </xf>
    <xf numFmtId="0" fontId="52" fillId="0" borderId="26" xfId="5" applyFont="1"/>
    <xf numFmtId="0" fontId="86" fillId="15" borderId="91" xfId="0" applyFont="1" applyFill="1" applyBorder="1" applyAlignment="1" applyProtection="1">
      <alignment wrapText="1"/>
      <protection locked="0"/>
    </xf>
    <xf numFmtId="0" fontId="85" fillId="0" borderId="0" xfId="0" applyFont="1" applyProtection="1">
      <protection locked="0"/>
    </xf>
    <xf numFmtId="0" fontId="0" fillId="0" borderId="0" xfId="0" applyProtection="1">
      <protection locked="0"/>
    </xf>
    <xf numFmtId="0" fontId="86" fillId="15" borderId="90" xfId="0" applyFont="1" applyFill="1" applyBorder="1" applyAlignment="1" applyProtection="1">
      <alignment wrapText="1"/>
      <protection locked="0"/>
    </xf>
    <xf numFmtId="0" fontId="86" fillId="40" borderId="97" xfId="0" applyFont="1" applyFill="1" applyBorder="1" applyAlignment="1" applyProtection="1">
      <alignment wrapText="1"/>
      <protection locked="0"/>
    </xf>
    <xf numFmtId="164" fontId="88" fillId="15" borderId="26" xfId="0" applyNumberFormat="1" applyFont="1" applyFill="1" applyBorder="1" applyProtection="1">
      <protection locked="0"/>
    </xf>
    <xf numFmtId="0" fontId="0" fillId="16" borderId="0" xfId="0" applyFill="1" applyProtection="1">
      <protection locked="0"/>
    </xf>
    <xf numFmtId="0" fontId="92" fillId="41" borderId="15" xfId="0" applyFont="1" applyFill="1" applyBorder="1" applyAlignment="1">
      <alignment wrapText="1"/>
    </xf>
    <xf numFmtId="164" fontId="93" fillId="42" borderId="15" xfId="0" applyNumberFormat="1" applyFont="1" applyFill="1" applyBorder="1" applyAlignment="1">
      <alignment wrapText="1"/>
    </xf>
    <xf numFmtId="0" fontId="94" fillId="43" borderId="112" xfId="0" applyFont="1" applyFill="1" applyBorder="1" applyAlignment="1">
      <alignment horizontal="center" vertical="top" wrapText="1"/>
    </xf>
    <xf numFmtId="43" fontId="92" fillId="41" borderId="15" xfId="0" applyNumberFormat="1" applyFont="1" applyFill="1" applyBorder="1" applyAlignment="1">
      <alignment wrapText="1"/>
    </xf>
    <xf numFmtId="177" fontId="92" fillId="41" borderId="15" xfId="0" applyNumberFormat="1" applyFont="1" applyFill="1" applyBorder="1" applyAlignment="1">
      <alignment wrapText="1"/>
    </xf>
    <xf numFmtId="0" fontId="93" fillId="0" borderId="0" xfId="0" applyFont="1" applyAlignment="1">
      <alignment horizontal="left" wrapText="1"/>
    </xf>
    <xf numFmtId="0" fontId="95" fillId="0" borderId="15" xfId="0" applyFont="1" applyBorder="1" applyAlignment="1">
      <alignment wrapText="1"/>
    </xf>
    <xf numFmtId="0" fontId="96" fillId="0" borderId="15" xfId="0" applyFont="1" applyBorder="1" applyAlignment="1">
      <alignment horizontal="right" wrapText="1"/>
    </xf>
    <xf numFmtId="3" fontId="96" fillId="37" borderId="15" xfId="0" applyNumberFormat="1" applyFont="1" applyFill="1" applyBorder="1" applyAlignment="1">
      <alignment horizontal="right" wrapText="1"/>
    </xf>
    <xf numFmtId="10" fontId="94" fillId="44" borderId="12" xfId="0" applyNumberFormat="1" applyFont="1" applyFill="1" applyBorder="1" applyAlignment="1">
      <alignment horizontal="center" vertical="top" wrapText="1"/>
    </xf>
    <xf numFmtId="164" fontId="95" fillId="0" borderId="15" xfId="0" applyNumberFormat="1" applyFont="1" applyBorder="1" applyAlignment="1">
      <alignment horizontal="right" wrapText="1"/>
    </xf>
    <xf numFmtId="164" fontId="92" fillId="0" borderId="15" xfId="0" applyNumberFormat="1" applyFont="1" applyBorder="1" applyAlignment="1">
      <alignment horizontal="right" wrapText="1"/>
    </xf>
    <xf numFmtId="177" fontId="95" fillId="0" borderId="15" xfId="0" applyNumberFormat="1" applyFont="1" applyBorder="1" applyAlignment="1">
      <alignment horizontal="right" wrapText="1"/>
    </xf>
    <xf numFmtId="0" fontId="95" fillId="0" borderId="0" xfId="0" applyFont="1" applyAlignment="1">
      <alignment wrapText="1"/>
    </xf>
    <xf numFmtId="0" fontId="95" fillId="0" borderId="15" xfId="0" applyFont="1" applyBorder="1" applyAlignment="1">
      <alignment horizontal="right" wrapText="1"/>
    </xf>
    <xf numFmtId="0" fontId="96" fillId="0" borderId="15" xfId="0" applyFont="1" applyBorder="1" applyAlignment="1">
      <alignment wrapText="1"/>
    </xf>
    <xf numFmtId="164" fontId="96" fillId="37" borderId="15" xfId="0" applyNumberFormat="1" applyFont="1" applyFill="1" applyBorder="1" applyAlignment="1">
      <alignment horizontal="right" wrapText="1"/>
    </xf>
    <xf numFmtId="0" fontId="95" fillId="0" borderId="0" xfId="0" applyFont="1" applyAlignment="1">
      <alignment horizontal="left" wrapText="1"/>
    </xf>
    <xf numFmtId="3" fontId="95" fillId="37" borderId="15" xfId="0" applyNumberFormat="1" applyFont="1" applyFill="1" applyBorder="1" applyAlignment="1">
      <alignment horizontal="right" wrapText="1"/>
    </xf>
    <xf numFmtId="164" fontId="95" fillId="37" borderId="15" xfId="0" applyNumberFormat="1" applyFont="1" applyFill="1" applyBorder="1" applyAlignment="1">
      <alignment horizontal="right" wrapText="1"/>
    </xf>
    <xf numFmtId="0" fontId="95" fillId="0" borderId="0" xfId="0" applyFont="1" applyAlignment="1">
      <alignment horizontal="center" wrapText="1"/>
    </xf>
    <xf numFmtId="0" fontId="96" fillId="0" borderId="0" xfId="0" applyFont="1" applyAlignment="1">
      <alignment horizontal="center" wrapText="1"/>
    </xf>
    <xf numFmtId="0" fontId="95" fillId="0" borderId="36" xfId="0" applyFont="1" applyBorder="1" applyAlignment="1">
      <alignment horizontal="center" wrapText="1"/>
    </xf>
    <xf numFmtId="0" fontId="93" fillId="45" borderId="15" xfId="0" applyFont="1" applyFill="1" applyBorder="1" applyAlignment="1">
      <alignment wrapText="1"/>
    </xf>
    <xf numFmtId="0" fontId="92" fillId="45" borderId="15" xfId="0" applyFont="1" applyFill="1" applyBorder="1" applyAlignment="1">
      <alignment wrapText="1"/>
    </xf>
    <xf numFmtId="3" fontId="92" fillId="45" borderId="15" xfId="0" applyNumberFormat="1" applyFont="1" applyFill="1" applyBorder="1" applyAlignment="1">
      <alignment wrapText="1"/>
    </xf>
    <xf numFmtId="164" fontId="92" fillId="45" borderId="15" xfId="0" applyNumberFormat="1" applyFont="1" applyFill="1" applyBorder="1" applyAlignment="1">
      <alignment wrapText="1"/>
    </xf>
    <xf numFmtId="43" fontId="92" fillId="45" borderId="15" xfId="0" applyNumberFormat="1" applyFont="1" applyFill="1" applyBorder="1" applyAlignment="1">
      <alignment wrapText="1"/>
    </xf>
    <xf numFmtId="0" fontId="71" fillId="0" borderId="26" xfId="2" applyFont="1" applyProtection="1"/>
    <xf numFmtId="0" fontId="88" fillId="33" borderId="14" xfId="0" applyFont="1" applyFill="1" applyBorder="1" applyAlignment="1" applyProtection="1">
      <protection locked="0"/>
    </xf>
    <xf numFmtId="164" fontId="2" fillId="0" borderId="13" xfId="0" applyNumberFormat="1" applyFont="1" applyBorder="1" applyAlignment="1" applyProtection="1">
      <protection locked="0"/>
    </xf>
    <xf numFmtId="164" fontId="86" fillId="15" borderId="92" xfId="0" applyNumberFormat="1" applyFont="1" applyFill="1" applyBorder="1" applyAlignment="1" applyProtection="1">
      <alignment wrapText="1"/>
    </xf>
    <xf numFmtId="164" fontId="86" fillId="15" borderId="93" xfId="0" applyNumberFormat="1" applyFont="1" applyFill="1" applyBorder="1" applyAlignment="1" applyProtection="1">
      <alignment wrapText="1"/>
    </xf>
    <xf numFmtId="164" fontId="86" fillId="15" borderId="111" xfId="0" applyNumberFormat="1" applyFont="1" applyFill="1" applyBorder="1" applyAlignment="1" applyProtection="1">
      <alignment wrapText="1"/>
    </xf>
    <xf numFmtId="164" fontId="86" fillId="40" borderId="98" xfId="0" applyNumberFormat="1" applyFont="1" applyFill="1" applyBorder="1" applyAlignment="1" applyProtection="1">
      <alignment wrapText="1"/>
    </xf>
    <xf numFmtId="164" fontId="86" fillId="40" borderId="99" xfId="0" applyNumberFormat="1" applyFont="1" applyFill="1" applyBorder="1" applyAlignment="1" applyProtection="1">
      <alignment wrapText="1"/>
    </xf>
    <xf numFmtId="164" fontId="52" fillId="2" borderId="17" xfId="0" applyNumberFormat="1" applyFont="1" applyFill="1" applyBorder="1" applyAlignment="1" applyProtection="1">
      <protection locked="0"/>
    </xf>
    <xf numFmtId="164" fontId="86" fillId="22" borderId="98" xfId="0" applyNumberFormat="1" applyFont="1" applyFill="1" applyBorder="1" applyAlignment="1" applyProtection="1">
      <protection locked="0"/>
    </xf>
    <xf numFmtId="164" fontId="88" fillId="23" borderId="99" xfId="0" applyNumberFormat="1" applyFont="1" applyFill="1" applyBorder="1" applyAlignment="1" applyProtection="1">
      <protection locked="0"/>
    </xf>
    <xf numFmtId="164" fontId="86" fillId="22" borderId="19" xfId="0" applyNumberFormat="1" applyFont="1" applyFill="1" applyBorder="1" applyAlignment="1" applyProtection="1">
      <protection locked="0"/>
    </xf>
    <xf numFmtId="164" fontId="86" fillId="22" borderId="20" xfId="0" applyNumberFormat="1" applyFont="1" applyFill="1" applyBorder="1" applyAlignment="1" applyProtection="1">
      <protection locked="0"/>
    </xf>
    <xf numFmtId="164" fontId="86" fillId="22" borderId="69" xfId="0" applyNumberFormat="1" applyFont="1" applyFill="1" applyBorder="1" applyAlignment="1" applyProtection="1">
      <protection locked="0"/>
    </xf>
    <xf numFmtId="164" fontId="88" fillId="23" borderId="68" xfId="0" applyNumberFormat="1" applyFont="1" applyFill="1" applyBorder="1" applyAlignment="1" applyProtection="1">
      <protection locked="0"/>
    </xf>
    <xf numFmtId="164" fontId="2" fillId="2" borderId="25" xfId="0" applyNumberFormat="1" applyFont="1" applyFill="1" applyBorder="1" applyAlignment="1" applyProtection="1">
      <protection locked="0"/>
    </xf>
    <xf numFmtId="164" fontId="88" fillId="31" borderId="86" xfId="0" applyNumberFormat="1" applyFont="1" applyFill="1" applyBorder="1" applyAlignment="1" applyProtection="1">
      <protection locked="0"/>
    </xf>
    <xf numFmtId="0" fontId="97" fillId="0" borderId="0" xfId="0" applyFont="1"/>
    <xf numFmtId="43" fontId="97" fillId="0" borderId="0" xfId="1" applyFont="1"/>
    <xf numFmtId="0" fontId="97" fillId="0" borderId="0" xfId="0" applyFont="1" applyAlignment="1">
      <alignment horizontal="center"/>
    </xf>
    <xf numFmtId="0" fontId="98" fillId="0" borderId="0" xfId="0" applyFont="1"/>
    <xf numFmtId="43" fontId="98" fillId="0" borderId="0" xfId="1" applyFont="1"/>
    <xf numFmtId="0" fontId="99" fillId="0" borderId="0" xfId="0" applyFont="1" applyAlignment="1">
      <alignment horizontal="center"/>
    </xf>
    <xf numFmtId="0" fontId="99" fillId="0" borderId="0" xfId="0" applyFont="1"/>
    <xf numFmtId="43" fontId="99" fillId="0" borderId="0" xfId="1" applyFont="1"/>
    <xf numFmtId="0" fontId="102" fillId="0" borderId="116" xfId="0" applyFont="1" applyBorder="1" applyAlignment="1">
      <alignment horizontal="center"/>
    </xf>
    <xf numFmtId="0" fontId="50" fillId="0" borderId="0" xfId="0" applyFont="1"/>
    <xf numFmtId="0" fontId="105" fillId="0" borderId="0" xfId="0" applyFont="1"/>
    <xf numFmtId="43" fontId="106" fillId="0" borderId="117" xfId="0" applyNumberFormat="1" applyFont="1" applyBorder="1"/>
    <xf numFmtId="43" fontId="105" fillId="0" borderId="117" xfId="0" applyNumberFormat="1" applyFont="1" applyBorder="1"/>
    <xf numFmtId="0" fontId="107" fillId="0" borderId="121" xfId="0" applyFont="1" applyBorder="1" applyAlignment="1">
      <alignment horizontal="left"/>
    </xf>
    <xf numFmtId="43" fontId="105" fillId="0" borderId="122" xfId="1" applyFont="1" applyBorder="1"/>
    <xf numFmtId="164" fontId="107" fillId="0" borderId="122" xfId="1" applyNumberFormat="1" applyFont="1" applyBorder="1"/>
    <xf numFmtId="164" fontId="107" fillId="0" borderId="122" xfId="1" applyNumberFormat="1" applyFont="1" applyFill="1" applyBorder="1"/>
    <xf numFmtId="43" fontId="107" fillId="0" borderId="122" xfId="1" applyFont="1" applyFill="1" applyBorder="1"/>
    <xf numFmtId="43" fontId="107" fillId="0" borderId="122" xfId="1" applyFont="1" applyBorder="1"/>
    <xf numFmtId="183" fontId="103" fillId="0" borderId="48" xfId="0" applyNumberFormat="1" applyFont="1" applyBorder="1" applyAlignment="1">
      <alignment horizontal="left"/>
    </xf>
    <xf numFmtId="0" fontId="103" fillId="0" borderId="48" xfId="0" applyFont="1" applyBorder="1" applyAlignment="1">
      <alignment horizontal="center"/>
    </xf>
    <xf numFmtId="43" fontId="103" fillId="0" borderId="48" xfId="1" applyFont="1" applyFill="1" applyBorder="1" applyAlignment="1">
      <alignment horizontal="center"/>
    </xf>
    <xf numFmtId="183" fontId="105" fillId="0" borderId="48" xfId="0" applyNumberFormat="1" applyFont="1" applyBorder="1" applyAlignment="1">
      <alignment horizontal="left"/>
    </xf>
    <xf numFmtId="164" fontId="105" fillId="0" borderId="48" xfId="1" applyNumberFormat="1" applyFont="1" applyFill="1" applyBorder="1" applyAlignment="1">
      <alignment horizontal="left"/>
    </xf>
    <xf numFmtId="43" fontId="105" fillId="0" borderId="48" xfId="1" applyFont="1" applyFill="1" applyBorder="1" applyAlignment="1">
      <alignment horizontal="left"/>
    </xf>
    <xf numFmtId="43" fontId="105" fillId="0" borderId="48" xfId="1" applyFont="1" applyFill="1" applyBorder="1" applyAlignment="1">
      <alignment horizontal="center"/>
    </xf>
    <xf numFmtId="164" fontId="105" fillId="0" borderId="48" xfId="1" applyNumberFormat="1" applyFont="1" applyBorder="1"/>
    <xf numFmtId="43" fontId="105" fillId="0" borderId="48" xfId="1" applyFont="1" applyBorder="1"/>
    <xf numFmtId="164" fontId="105" fillId="0" borderId="48" xfId="1" applyNumberFormat="1" applyFont="1" applyFill="1" applyBorder="1" applyAlignment="1">
      <alignment horizontal="center"/>
    </xf>
    <xf numFmtId="183" fontId="105" fillId="0" borderId="48" xfId="0" applyNumberFormat="1" applyFont="1" applyBorder="1" applyAlignment="1">
      <alignment horizontal="center"/>
    </xf>
    <xf numFmtId="164" fontId="105" fillId="0" borderId="48" xfId="1" applyNumberFormat="1" applyFont="1" applyBorder="1" applyAlignment="1">
      <alignment horizontal="center"/>
    </xf>
    <xf numFmtId="43" fontId="105" fillId="0" borderId="48" xfId="1" applyFont="1" applyBorder="1" applyAlignment="1"/>
    <xf numFmtId="43" fontId="105" fillId="0" borderId="48" xfId="1" applyFont="1" applyBorder="1" applyAlignment="1">
      <alignment horizontal="right"/>
    </xf>
    <xf numFmtId="164" fontId="105" fillId="0" borderId="48" xfId="1" applyNumberFormat="1" applyFont="1" applyFill="1" applyBorder="1" applyAlignment="1"/>
    <xf numFmtId="164" fontId="105" fillId="0" borderId="48" xfId="1" applyNumberFormat="1" applyFont="1" applyFill="1" applyBorder="1" applyAlignment="1">
      <alignment horizontal="right"/>
    </xf>
    <xf numFmtId="43" fontId="105" fillId="0" borderId="48" xfId="1" applyFont="1" applyBorder="1" applyAlignment="1">
      <alignment horizontal="center"/>
    </xf>
    <xf numFmtId="164" fontId="105" fillId="0" borderId="48" xfId="1" applyNumberFormat="1" applyFont="1" applyFill="1" applyBorder="1"/>
    <xf numFmtId="43" fontId="105" fillId="0" borderId="48" xfId="1" applyFont="1" applyFill="1" applyBorder="1"/>
    <xf numFmtId="14" fontId="0" fillId="0" borderId="124" xfId="0" applyNumberFormat="1" applyBorder="1"/>
    <xf numFmtId="184" fontId="105" fillId="0" borderId="124" xfId="0" applyNumberFormat="1" applyFont="1" applyBorder="1" applyAlignment="1">
      <alignment horizontal="left"/>
    </xf>
    <xf numFmtId="0" fontId="103" fillId="0" borderId="125" xfId="0" applyFont="1" applyBorder="1" applyAlignment="1">
      <alignment horizontal="center"/>
    </xf>
    <xf numFmtId="43" fontId="105" fillId="0" borderId="125" xfId="1" applyFont="1" applyFill="1" applyBorder="1" applyAlignment="1">
      <alignment horizontal="center"/>
    </xf>
    <xf numFmtId="43" fontId="105" fillId="0" borderId="125" xfId="1" applyFont="1" applyBorder="1"/>
    <xf numFmtId="0" fontId="105" fillId="0" borderId="126" xfId="0" applyFont="1" applyBorder="1" applyAlignment="1">
      <alignment horizontal="left"/>
    </xf>
    <xf numFmtId="43" fontId="105" fillId="0" borderId="126" xfId="1" applyFont="1" applyBorder="1"/>
    <xf numFmtId="164" fontId="105" fillId="0" borderId="126" xfId="1" applyNumberFormat="1" applyFont="1" applyBorder="1"/>
    <xf numFmtId="14" fontId="0" fillId="0" borderId="127" xfId="0" applyNumberFormat="1" applyBorder="1"/>
    <xf numFmtId="0" fontId="105" fillId="0" borderId="123" xfId="0" applyFont="1" applyBorder="1" applyAlignment="1">
      <alignment horizontal="center"/>
    </xf>
    <xf numFmtId="43" fontId="105" fillId="0" borderId="123" xfId="1" applyFont="1" applyFill="1" applyBorder="1" applyAlignment="1">
      <alignment horizontal="center"/>
    </xf>
    <xf numFmtId="164" fontId="105" fillId="0" borderId="123" xfId="1" applyNumberFormat="1" applyFont="1" applyFill="1" applyBorder="1" applyAlignment="1">
      <alignment horizontal="center"/>
    </xf>
    <xf numFmtId="164" fontId="105" fillId="0" borderId="87" xfId="1" applyNumberFormat="1" applyFont="1" applyFill="1" applyBorder="1" applyAlignment="1">
      <alignment horizontal="center"/>
    </xf>
    <xf numFmtId="164" fontId="105" fillId="0" borderId="49" xfId="1" applyNumberFormat="1" applyFont="1" applyFill="1" applyBorder="1" applyAlignment="1">
      <alignment horizontal="center"/>
    </xf>
    <xf numFmtId="164" fontId="105" fillId="0" borderId="132" xfId="0" applyNumberFormat="1" applyFont="1" applyBorder="1" applyAlignment="1">
      <alignment horizontal="center"/>
    </xf>
    <xf numFmtId="164" fontId="86" fillId="22" borderId="32" xfId="0" applyNumberFormat="1" applyFont="1" applyFill="1" applyBorder="1" applyAlignment="1" applyProtection="1"/>
    <xf numFmtId="164" fontId="86" fillId="22" borderId="106" xfId="0" applyNumberFormat="1" applyFont="1" applyFill="1" applyBorder="1" applyAlignment="1" applyProtection="1">
      <protection locked="0"/>
    </xf>
    <xf numFmtId="164" fontId="86" fillId="22" borderId="133" xfId="0" applyNumberFormat="1" applyFont="1" applyFill="1" applyBorder="1" applyAlignment="1" applyProtection="1"/>
    <xf numFmtId="164" fontId="86" fillId="22" borderId="134" xfId="0" applyNumberFormat="1" applyFont="1" applyFill="1" applyBorder="1" applyAlignment="1" applyProtection="1">
      <protection locked="0"/>
    </xf>
    <xf numFmtId="164" fontId="88" fillId="0" borderId="23" xfId="0" applyNumberFormat="1" applyFont="1" applyBorder="1" applyAlignment="1" applyProtection="1">
      <protection locked="0"/>
    </xf>
    <xf numFmtId="164" fontId="86" fillId="22" borderId="135" xfId="0" applyNumberFormat="1" applyFont="1" applyFill="1" applyBorder="1" applyAlignment="1" applyProtection="1"/>
    <xf numFmtId="164" fontId="86" fillId="22" borderId="68" xfId="0" applyNumberFormat="1" applyFont="1" applyFill="1" applyBorder="1" applyAlignment="1" applyProtection="1">
      <protection locked="0"/>
    </xf>
    <xf numFmtId="0" fontId="80" fillId="0" borderId="0" xfId="0" applyFont="1" applyAlignment="1" applyProtection="1">
      <protection locked="0"/>
    </xf>
    <xf numFmtId="0" fontId="29" fillId="0" borderId="0" xfId="0" applyFont="1" applyFill="1" applyAlignment="1" applyProtection="1">
      <protection locked="0"/>
    </xf>
    <xf numFmtId="0" fontId="30" fillId="0" borderId="0" xfId="0" applyFont="1" applyFill="1" applyAlignment="1" applyProtection="1">
      <protection locked="0"/>
    </xf>
    <xf numFmtId="0" fontId="26" fillId="0" borderId="35" xfId="0" applyFont="1" applyFill="1" applyBorder="1" applyAlignment="1" applyProtection="1">
      <protection locked="0"/>
    </xf>
    <xf numFmtId="0" fontId="26" fillId="0" borderId="0" xfId="0" applyFont="1" applyFill="1" applyAlignment="1" applyProtection="1">
      <protection locked="0"/>
    </xf>
    <xf numFmtId="170" fontId="26" fillId="0" borderId="24" xfId="0" applyNumberFormat="1" applyFont="1" applyFill="1" applyBorder="1" applyAlignment="1" applyProtection="1">
      <protection locked="0"/>
    </xf>
    <xf numFmtId="0" fontId="26" fillId="0" borderId="0" xfId="0" applyFont="1" applyAlignment="1" applyProtection="1">
      <alignment horizontal="left"/>
      <protection locked="0"/>
    </xf>
    <xf numFmtId="164" fontId="26" fillId="0" borderId="24" xfId="0" applyNumberFormat="1" applyFont="1" applyBorder="1" applyAlignment="1" applyProtection="1">
      <protection locked="0"/>
    </xf>
    <xf numFmtId="164" fontId="32" fillId="0" borderId="24" xfId="0" applyNumberFormat="1" applyFont="1" applyBorder="1" applyAlignment="1" applyProtection="1">
      <protection locked="0"/>
    </xf>
    <xf numFmtId="164" fontId="33" fillId="0" borderId="24" xfId="0" applyNumberFormat="1" applyFont="1" applyBorder="1" applyAlignment="1" applyProtection="1">
      <protection locked="0"/>
    </xf>
    <xf numFmtId="164" fontId="14" fillId="0" borderId="13" xfId="0" applyNumberFormat="1" applyFont="1" applyBorder="1" applyAlignment="1" applyProtection="1">
      <protection locked="0"/>
    </xf>
    <xf numFmtId="164" fontId="22" fillId="0" borderId="24" xfId="0" applyNumberFormat="1" applyFont="1" applyBorder="1" applyAlignment="1" applyProtection="1">
      <protection locked="0"/>
    </xf>
    <xf numFmtId="0" fontId="58" fillId="0" borderId="36" xfId="0" applyFont="1" applyFill="1" applyBorder="1" applyAlignment="1" applyProtection="1">
      <alignment horizontal="center" vertical="center"/>
      <protection locked="0"/>
    </xf>
    <xf numFmtId="0" fontId="58" fillId="0" borderId="26" xfId="0" applyFont="1" applyFill="1" applyBorder="1" applyAlignment="1" applyProtection="1">
      <alignment horizontal="center" vertical="center"/>
      <protection locked="0"/>
    </xf>
    <xf numFmtId="0" fontId="58" fillId="0" borderId="137" xfId="0" applyFont="1" applyFill="1" applyBorder="1" applyAlignment="1" applyProtection="1">
      <alignment horizontal="center" vertical="center"/>
      <protection locked="0"/>
    </xf>
    <xf numFmtId="171" fontId="22" fillId="0" borderId="36" xfId="0" applyNumberFormat="1" applyFont="1" applyBorder="1" applyAlignment="1" applyProtection="1">
      <protection locked="0"/>
    </xf>
    <xf numFmtId="186" fontId="17" fillId="0" borderId="38" xfId="0" applyNumberFormat="1" applyFont="1" applyBorder="1" applyAlignment="1" applyProtection="1">
      <alignment horizontal="center"/>
      <protection locked="0"/>
    </xf>
    <xf numFmtId="44" fontId="22" fillId="0" borderId="38" xfId="0" applyNumberFormat="1" applyFont="1" applyBorder="1" applyAlignment="1" applyProtection="1">
      <alignment horizontal="center"/>
      <protection locked="0"/>
    </xf>
    <xf numFmtId="0" fontId="22" fillId="0" borderId="37" xfId="0" applyFont="1" applyFill="1" applyBorder="1" applyAlignment="1" applyProtection="1">
      <protection locked="0"/>
    </xf>
    <xf numFmtId="0" fontId="23" fillId="0" borderId="38" xfId="0" applyFont="1" applyFill="1" applyBorder="1" applyAlignment="1" applyProtection="1">
      <protection locked="0"/>
    </xf>
    <xf numFmtId="0" fontId="31" fillId="0" borderId="36" xfId="0" applyFont="1" applyFill="1" applyBorder="1" applyAlignment="1" applyProtection="1">
      <protection locked="0"/>
    </xf>
    <xf numFmtId="0" fontId="19" fillId="0" borderId="36" xfId="0" applyFont="1" applyFill="1" applyBorder="1" applyAlignment="1" applyProtection="1">
      <protection locked="0"/>
    </xf>
    <xf numFmtId="164" fontId="14" fillId="0" borderId="26" xfId="0" applyNumberFormat="1" applyFont="1" applyBorder="1" applyAlignment="1" applyProtection="1">
      <protection locked="0"/>
    </xf>
    <xf numFmtId="0" fontId="14" fillId="0" borderId="26" xfId="0" applyFont="1" applyBorder="1" applyAlignment="1" applyProtection="1">
      <protection locked="0"/>
    </xf>
    <xf numFmtId="7" fontId="22" fillId="0" borderId="30" xfId="0" applyNumberFormat="1" applyFont="1" applyBorder="1" applyAlignment="1" applyProtection="1">
      <protection locked="0"/>
    </xf>
    <xf numFmtId="0" fontId="15" fillId="0" borderId="138" xfId="0" applyFont="1" applyBorder="1" applyAlignment="1" applyProtection="1">
      <protection locked="0"/>
    </xf>
    <xf numFmtId="0" fontId="19" fillId="0" borderId="36" xfId="0" applyFont="1" applyBorder="1" applyAlignment="1" applyProtection="1">
      <protection locked="0"/>
    </xf>
    <xf numFmtId="0" fontId="0" fillId="0" borderId="36" xfId="0" applyFont="1" applyBorder="1" applyAlignment="1" applyProtection="1">
      <protection locked="0"/>
    </xf>
    <xf numFmtId="0" fontId="28" fillId="0" borderId="36" xfId="0" applyFont="1" applyFill="1" applyBorder="1" applyAlignment="1" applyProtection="1">
      <protection locked="0"/>
    </xf>
    <xf numFmtId="0" fontId="21" fillId="0" borderId="36" xfId="0" applyFont="1" applyBorder="1" applyAlignment="1" applyProtection="1">
      <protection locked="0"/>
    </xf>
    <xf numFmtId="165" fontId="21" fillId="0" borderId="37" xfId="0" applyNumberFormat="1" applyFont="1" applyFill="1" applyBorder="1" applyAlignment="1" applyProtection="1">
      <alignment horizontal="center"/>
      <protection locked="0"/>
    </xf>
    <xf numFmtId="166" fontId="17" fillId="0" borderId="38" xfId="0" applyNumberFormat="1" applyFont="1" applyFill="1" applyBorder="1" applyAlignment="1" applyProtection="1">
      <protection locked="0"/>
    </xf>
    <xf numFmtId="0" fontId="15" fillId="0" borderId="45" xfId="0" applyFont="1" applyBorder="1" applyAlignment="1" applyProtection="1">
      <protection locked="0"/>
    </xf>
    <xf numFmtId="172" fontId="35" fillId="0" borderId="46" xfId="0" applyNumberFormat="1" applyFont="1" applyBorder="1" applyAlignment="1" applyProtection="1">
      <protection locked="0"/>
    </xf>
    <xf numFmtId="173" fontId="36" fillId="0" borderId="36" xfId="0" applyNumberFormat="1" applyFont="1" applyBorder="1" applyAlignment="1" applyProtection="1">
      <alignment horizontal="left"/>
      <protection locked="0"/>
    </xf>
    <xf numFmtId="173" fontId="39" fillId="0" borderId="36" xfId="0" applyNumberFormat="1" applyFont="1" applyBorder="1" applyAlignment="1" applyProtection="1">
      <alignment horizontal="left"/>
      <protection locked="0"/>
    </xf>
    <xf numFmtId="173" fontId="38" fillId="0" borderId="36" xfId="0" applyNumberFormat="1" applyFont="1" applyBorder="1" applyAlignment="1" applyProtection="1">
      <alignment horizontal="left"/>
      <protection locked="0"/>
    </xf>
    <xf numFmtId="0" fontId="40" fillId="0" borderId="37" xfId="0" applyFont="1" applyBorder="1" applyAlignment="1" applyProtection="1">
      <protection locked="0"/>
    </xf>
    <xf numFmtId="0" fontId="40" fillId="0" borderId="38" xfId="0" applyFont="1" applyBorder="1" applyAlignment="1" applyProtection="1">
      <protection locked="0"/>
    </xf>
    <xf numFmtId="172" fontId="41" fillId="0" borderId="41" xfId="0" applyNumberFormat="1" applyFont="1" applyBorder="1" applyAlignment="1" applyProtection="1">
      <protection locked="0"/>
    </xf>
    <xf numFmtId="164" fontId="108" fillId="0" borderId="12" xfId="0" applyNumberFormat="1" applyFont="1" applyBorder="1" applyAlignment="1" applyProtection="1">
      <protection locked="0"/>
    </xf>
    <xf numFmtId="183" fontId="103" fillId="46" borderId="119" xfId="0" applyNumberFormat="1" applyFont="1" applyFill="1" applyBorder="1" applyAlignment="1">
      <alignment horizontal="left" vertical="center"/>
    </xf>
    <xf numFmtId="0" fontId="103" fillId="46" borderId="119" xfId="0" applyFont="1" applyFill="1" applyBorder="1" applyAlignment="1">
      <alignment horizontal="center" vertical="center" wrapText="1"/>
    </xf>
    <xf numFmtId="43" fontId="103" fillId="46" borderId="119" xfId="1" applyFont="1" applyFill="1" applyBorder="1" applyAlignment="1">
      <alignment horizontal="center" vertical="center" wrapText="1"/>
    </xf>
    <xf numFmtId="0" fontId="103" fillId="46" borderId="120" xfId="0" applyFont="1" applyFill="1" applyBorder="1" applyAlignment="1">
      <alignment horizontal="center" vertical="center" wrapText="1"/>
    </xf>
    <xf numFmtId="0" fontId="103" fillId="46" borderId="128" xfId="0" applyFont="1" applyFill="1" applyBorder="1" applyAlignment="1">
      <alignment horizontal="center" vertical="center"/>
    </xf>
    <xf numFmtId="0" fontId="103" fillId="46" borderId="129" xfId="0" applyFont="1" applyFill="1" applyBorder="1" applyAlignment="1">
      <alignment horizontal="center" vertical="center"/>
    </xf>
    <xf numFmtId="43" fontId="103" fillId="46" borderId="129" xfId="1" applyFont="1" applyFill="1" applyBorder="1" applyAlignment="1">
      <alignment horizontal="center" vertical="center" wrapText="1"/>
    </xf>
    <xf numFmtId="0" fontId="103" fillId="46" borderId="129" xfId="0" applyFont="1" applyFill="1" applyBorder="1" applyAlignment="1">
      <alignment horizontal="center" vertical="center" wrapText="1"/>
    </xf>
    <xf numFmtId="0" fontId="103" fillId="46" borderId="130" xfId="0" applyFont="1" applyFill="1" applyBorder="1" applyAlignment="1">
      <alignment horizontal="center" vertical="center" wrapText="1"/>
    </xf>
    <xf numFmtId="0" fontId="103" fillId="46" borderId="118" xfId="0" applyFont="1" applyFill="1" applyBorder="1" applyAlignment="1">
      <alignment horizontal="center" vertical="center" wrapText="1"/>
    </xf>
    <xf numFmtId="0" fontId="104" fillId="0" borderId="131" xfId="0" applyFont="1" applyBorder="1" applyAlignment="1">
      <alignment horizontal="center" vertical="center"/>
    </xf>
    <xf numFmtId="184" fontId="105" fillId="0" borderId="122" xfId="1" applyNumberFormat="1" applyFont="1" applyBorder="1" applyAlignment="1">
      <alignment horizontal="left"/>
    </xf>
    <xf numFmtId="183" fontId="105" fillId="0" borderId="122" xfId="0" applyNumberFormat="1" applyFont="1" applyBorder="1"/>
    <xf numFmtId="184" fontId="105" fillId="0" borderId="139" xfId="0" applyNumberFormat="1" applyFont="1" applyBorder="1" applyAlignment="1">
      <alignment horizontal="left"/>
    </xf>
    <xf numFmtId="183" fontId="105" fillId="0" borderId="139" xfId="0" applyNumberFormat="1" applyFont="1" applyBorder="1" applyAlignment="1">
      <alignment horizontal="center"/>
    </xf>
    <xf numFmtId="43" fontId="105" fillId="0" borderId="139" xfId="1" applyFont="1" applyFill="1" applyBorder="1" applyAlignment="1">
      <alignment horizontal="center"/>
    </xf>
    <xf numFmtId="164" fontId="105" fillId="0" borderId="139" xfId="1" applyNumberFormat="1" applyFont="1" applyFill="1" applyBorder="1"/>
    <xf numFmtId="43" fontId="105" fillId="0" borderId="139" xfId="1" applyFont="1" applyFill="1" applyBorder="1"/>
    <xf numFmtId="164" fontId="105" fillId="0" borderId="136" xfId="1" applyNumberFormat="1" applyFont="1" applyFill="1" applyBorder="1"/>
    <xf numFmtId="164" fontId="107" fillId="0" borderId="140" xfId="1" applyNumberFormat="1" applyFont="1" applyBorder="1"/>
    <xf numFmtId="164" fontId="105" fillId="0" borderId="142" xfId="1" applyNumberFormat="1" applyFont="1" applyFill="1" applyBorder="1" applyAlignment="1">
      <alignment horizontal="center"/>
    </xf>
    <xf numFmtId="164" fontId="107" fillId="0" borderId="143" xfId="1" applyNumberFormat="1" applyFont="1" applyBorder="1"/>
    <xf numFmtId="43" fontId="105" fillId="0" borderId="49" xfId="0" applyNumberFormat="1" applyFont="1" applyBorder="1" applyAlignment="1">
      <alignment horizontal="center"/>
    </xf>
    <xf numFmtId="164" fontId="105" fillId="0" borderId="144" xfId="0" applyNumberFormat="1" applyFont="1" applyBorder="1" applyAlignment="1">
      <alignment horizontal="center"/>
    </xf>
    <xf numFmtId="164" fontId="105" fillId="0" borderId="145" xfId="1" applyNumberFormat="1" applyFont="1" applyBorder="1"/>
    <xf numFmtId="0" fontId="104" fillId="0" borderId="146" xfId="0" applyFont="1" applyBorder="1"/>
    <xf numFmtId="0" fontId="105" fillId="0" borderId="146" xfId="0" applyFont="1" applyBorder="1"/>
    <xf numFmtId="0" fontId="106" fillId="0" borderId="146" xfId="0" applyFont="1" applyBorder="1"/>
    <xf numFmtId="43" fontId="106" fillId="0" borderId="146" xfId="0" applyNumberFormat="1" applyFont="1" applyBorder="1"/>
    <xf numFmtId="43" fontId="105" fillId="0" borderId="147" xfId="0" applyNumberFormat="1" applyFont="1" applyBorder="1" applyAlignment="1">
      <alignment horizontal="center"/>
    </xf>
    <xf numFmtId="43" fontId="107" fillId="0" borderId="141" xfId="0" applyNumberFormat="1" applyFont="1" applyBorder="1"/>
    <xf numFmtId="43" fontId="105" fillId="0" borderId="148" xfId="1" applyFont="1" applyBorder="1"/>
    <xf numFmtId="43" fontId="107" fillId="0" borderId="140" xfId="1" applyFont="1" applyBorder="1"/>
    <xf numFmtId="0" fontId="105" fillId="0" borderId="149" xfId="0" applyFont="1" applyBorder="1" applyAlignment="1">
      <alignment horizontal="left"/>
    </xf>
    <xf numFmtId="43" fontId="105" fillId="0" borderId="150" xfId="1" applyFont="1" applyBorder="1" applyAlignment="1">
      <alignment horizontal="left"/>
    </xf>
    <xf numFmtId="164" fontId="105" fillId="0" borderId="122" xfId="1" applyNumberFormat="1" applyFont="1" applyBorder="1"/>
    <xf numFmtId="0" fontId="105" fillId="0" borderId="151" xfId="0" applyFont="1" applyBorder="1"/>
    <xf numFmtId="0" fontId="106" fillId="0" borderId="151" xfId="0" applyFont="1" applyBorder="1"/>
    <xf numFmtId="43" fontId="106" fillId="0" borderId="151" xfId="0" applyNumberFormat="1" applyFont="1" applyBorder="1"/>
    <xf numFmtId="43" fontId="106" fillId="0" borderId="152" xfId="0" applyNumberFormat="1" applyFont="1" applyBorder="1"/>
    <xf numFmtId="43" fontId="105" fillId="0" borderId="152" xfId="0" applyNumberFormat="1" applyFont="1" applyBorder="1"/>
    <xf numFmtId="0" fontId="102" fillId="0" borderId="152" xfId="0" applyFont="1" applyBorder="1" applyAlignment="1">
      <alignment horizontal="center"/>
    </xf>
    <xf numFmtId="0" fontId="109" fillId="0" borderId="116" xfId="0" applyFont="1" applyBorder="1" applyAlignment="1">
      <alignment horizontal="center"/>
    </xf>
    <xf numFmtId="0" fontId="103" fillId="0" borderId="123" xfId="0" applyFont="1" applyBorder="1" applyAlignment="1">
      <alignment horizontal="center"/>
    </xf>
    <xf numFmtId="43" fontId="103" fillId="0" borderId="123" xfId="1" applyFont="1" applyFill="1" applyBorder="1" applyAlignment="1">
      <alignment horizontal="center"/>
    </xf>
    <xf numFmtId="0" fontId="103" fillId="0" borderId="154" xfId="0" applyFont="1" applyBorder="1" applyAlignment="1">
      <alignment horizontal="center"/>
    </xf>
    <xf numFmtId="0" fontId="103" fillId="46" borderId="155" xfId="0" applyFont="1" applyFill="1" applyBorder="1" applyAlignment="1">
      <alignment horizontal="center" vertical="center" wrapText="1"/>
    </xf>
    <xf numFmtId="43" fontId="103" fillId="46" borderId="155" xfId="1" applyFont="1" applyFill="1" applyBorder="1" applyAlignment="1">
      <alignment horizontal="center" vertical="center" wrapText="1"/>
    </xf>
    <xf numFmtId="0" fontId="103" fillId="46" borderId="153" xfId="0" applyFont="1" applyFill="1" applyBorder="1" applyAlignment="1">
      <alignment horizontal="center" vertical="center" wrapText="1"/>
    </xf>
    <xf numFmtId="164" fontId="105" fillId="0" borderId="156" xfId="0" applyNumberFormat="1" applyFont="1" applyBorder="1" applyAlignment="1">
      <alignment horizontal="center"/>
    </xf>
    <xf numFmtId="43" fontId="105" fillId="0" borderId="87" xfId="0" applyNumberFormat="1" applyFont="1" applyBorder="1" applyAlignment="1">
      <alignment horizontal="center"/>
    </xf>
    <xf numFmtId="0" fontId="104" fillId="0" borderId="157" xfId="0" applyFont="1" applyBorder="1"/>
    <xf numFmtId="0" fontId="103" fillId="46" borderId="158" xfId="0" applyFont="1" applyFill="1" applyBorder="1" applyAlignment="1">
      <alignment horizontal="center" vertical="center" wrapText="1"/>
    </xf>
    <xf numFmtId="0" fontId="104" fillId="0" borderId="159" xfId="0" applyFont="1" applyBorder="1" applyAlignment="1">
      <alignment horizontal="center" vertical="center"/>
    </xf>
    <xf numFmtId="183" fontId="103" fillId="46" borderId="158" xfId="0" applyNumberFormat="1" applyFont="1" applyFill="1" applyBorder="1" applyAlignment="1">
      <alignment horizontal="left" vertical="center"/>
    </xf>
    <xf numFmtId="183" fontId="103" fillId="0" borderId="156" xfId="0" applyNumberFormat="1" applyFont="1" applyBorder="1" applyAlignment="1">
      <alignment horizontal="left"/>
    </xf>
    <xf numFmtId="183" fontId="105" fillId="0" borderId="132" xfId="0" applyNumberFormat="1" applyFont="1" applyBorder="1" applyAlignment="1">
      <alignment horizontal="left"/>
    </xf>
    <xf numFmtId="0" fontId="105" fillId="0" borderId="160" xfId="0" applyFont="1" applyBorder="1" applyAlignment="1">
      <alignment horizontal="left"/>
    </xf>
    <xf numFmtId="8" fontId="17" fillId="0" borderId="26" xfId="0" applyNumberFormat="1" applyFont="1" applyBorder="1" applyAlignment="1" applyProtection="1">
      <protection locked="0"/>
    </xf>
    <xf numFmtId="185" fontId="17" fillId="0" borderId="26" xfId="0" applyNumberFormat="1" applyFont="1" applyBorder="1" applyAlignment="1" applyProtection="1">
      <protection locked="0"/>
    </xf>
    <xf numFmtId="0" fontId="45" fillId="0" borderId="0" xfId="0" applyFont="1" applyFill="1" applyAlignment="1" applyProtection="1">
      <protection locked="0"/>
    </xf>
    <xf numFmtId="8" fontId="45" fillId="0" borderId="0" xfId="0" applyNumberFormat="1" applyFont="1" applyAlignment="1" applyProtection="1">
      <protection locked="0"/>
    </xf>
    <xf numFmtId="17" fontId="45" fillId="0" borderId="0" xfId="0" applyNumberFormat="1" applyFont="1" applyAlignment="1" applyProtection="1">
      <protection locked="0"/>
    </xf>
    <xf numFmtId="8" fontId="22" fillId="0" borderId="26" xfId="0" applyNumberFormat="1" applyFont="1" applyBorder="1" applyAlignment="1" applyProtection="1">
      <protection locked="0"/>
    </xf>
    <xf numFmtId="0" fontId="45" fillId="0" borderId="29" xfId="0" applyFont="1" applyBorder="1" applyAlignment="1" applyProtection="1">
      <protection locked="0"/>
    </xf>
    <xf numFmtId="0" fontId="17" fillId="0" borderId="29" xfId="0" applyFont="1" applyBorder="1" applyAlignment="1" applyProtection="1">
      <protection locked="0"/>
    </xf>
    <xf numFmtId="164" fontId="22" fillId="0" borderId="24" xfId="1" applyNumberFormat="1" applyFont="1" applyBorder="1" applyAlignment="1" applyProtection="1">
      <protection locked="0"/>
    </xf>
    <xf numFmtId="43" fontId="22" fillId="0" borderId="24" xfId="0" applyNumberFormat="1" applyFont="1" applyBorder="1" applyAlignment="1" applyProtection="1">
      <protection locked="0"/>
    </xf>
    <xf numFmtId="17" fontId="22" fillId="0" borderId="26" xfId="0" applyNumberFormat="1" applyFont="1" applyFill="1" applyBorder="1" applyAlignment="1" applyProtection="1">
      <alignment horizontal="left"/>
      <protection locked="0"/>
    </xf>
    <xf numFmtId="0" fontId="22" fillId="0" borderId="26" xfId="0" applyFont="1" applyFill="1" applyBorder="1" applyAlignment="1" applyProtection="1">
      <protection locked="0"/>
    </xf>
    <xf numFmtId="0" fontId="17" fillId="0" borderId="0" xfId="0" applyFont="1" applyFill="1" applyAlignment="1" applyProtection="1">
      <protection locked="0"/>
    </xf>
    <xf numFmtId="8" fontId="17" fillId="0" borderId="0" xfId="0" applyNumberFormat="1" applyFont="1" applyAlignment="1" applyProtection="1">
      <protection locked="0"/>
    </xf>
    <xf numFmtId="185" fontId="17" fillId="0" borderId="0" xfId="0" applyNumberFormat="1" applyFont="1" applyAlignment="1" applyProtection="1">
      <protection locked="0"/>
    </xf>
    <xf numFmtId="0" fontId="22" fillId="0" borderId="36" xfId="0" applyFont="1" applyFill="1" applyBorder="1" applyAlignment="1" applyProtection="1">
      <protection locked="0"/>
    </xf>
    <xf numFmtId="0" fontId="22" fillId="0" borderId="0" xfId="0" applyFont="1" applyAlignment="1" applyProtection="1">
      <alignment horizontal="left"/>
      <protection locked="0"/>
    </xf>
    <xf numFmtId="0" fontId="45" fillId="0" borderId="39" xfId="0" applyFont="1" applyBorder="1" applyAlignment="1" applyProtection="1">
      <protection locked="0"/>
    </xf>
    <xf numFmtId="0" fontId="45" fillId="0" borderId="23" xfId="0" applyFont="1" applyBorder="1" applyAlignment="1" applyProtection="1">
      <protection locked="0"/>
    </xf>
    <xf numFmtId="39" fontId="45" fillId="0" borderId="23" xfId="0" applyNumberFormat="1" applyFont="1" applyBorder="1" applyAlignment="1" applyProtection="1">
      <protection locked="0"/>
    </xf>
    <xf numFmtId="43" fontId="22" fillId="0" borderId="24" xfId="1" applyNumberFormat="1" applyFont="1" applyBorder="1" applyAlignment="1" applyProtection="1">
      <protection locked="0"/>
    </xf>
    <xf numFmtId="164" fontId="45" fillId="0" borderId="24" xfId="0" applyNumberFormat="1" applyFont="1" applyBorder="1" applyAlignment="1" applyProtection="1">
      <protection locked="0"/>
    </xf>
    <xf numFmtId="0" fontId="13" fillId="0" borderId="34" xfId="0" applyFont="1" applyBorder="1" applyAlignment="1" applyProtection="1">
      <alignment horizontal="center"/>
      <protection locked="0"/>
    </xf>
    <xf numFmtId="0" fontId="16" fillId="0" borderId="35" xfId="0" applyFont="1" applyBorder="1" applyAlignment="1" applyProtection="1">
      <protection locked="0"/>
    </xf>
    <xf numFmtId="0" fontId="13" fillId="0" borderId="11" xfId="0" applyFont="1" applyBorder="1" applyAlignment="1" applyProtection="1">
      <protection locked="0"/>
    </xf>
    <xf numFmtId="0" fontId="13" fillId="0" borderId="29" xfId="0" applyFont="1" applyBorder="1" applyAlignment="1" applyProtection="1">
      <alignment horizontal="center"/>
      <protection locked="0"/>
    </xf>
    <xf numFmtId="0" fontId="16" fillId="0" borderId="29" xfId="0" applyFont="1" applyBorder="1" applyAlignment="1" applyProtection="1">
      <alignment horizontal="center"/>
      <protection locked="0"/>
    </xf>
    <xf numFmtId="0" fontId="13" fillId="0" borderId="36" xfId="0" applyFont="1" applyBorder="1" applyAlignment="1" applyProtection="1">
      <alignment horizontal="left"/>
      <protection locked="0"/>
    </xf>
    <xf numFmtId="0" fontId="13" fillId="0" borderId="36" xfId="0" applyFont="1" applyBorder="1" applyAlignment="1" applyProtection="1">
      <protection locked="0"/>
    </xf>
    <xf numFmtId="0" fontId="16" fillId="0" borderId="39" xfId="0" applyFont="1" applyBorder="1" applyAlignment="1" applyProtection="1">
      <alignment horizontal="center"/>
      <protection locked="0"/>
    </xf>
    <xf numFmtId="0" fontId="13" fillId="0" borderId="40" xfId="0" applyFont="1" applyBorder="1" applyAlignment="1" applyProtection="1">
      <alignment horizontal="center"/>
      <protection locked="0"/>
    </xf>
    <xf numFmtId="0" fontId="13" fillId="0" borderId="24" xfId="0" applyFont="1" applyBorder="1" applyAlignment="1" applyProtection="1">
      <alignment horizontal="center"/>
      <protection locked="0"/>
    </xf>
    <xf numFmtId="0" fontId="110" fillId="0" borderId="0" xfId="0" applyFont="1" applyAlignment="1" applyProtection="1">
      <protection locked="0"/>
    </xf>
    <xf numFmtId="0" fontId="13" fillId="0" borderId="38" xfId="0" applyFont="1" applyBorder="1" applyAlignment="1" applyProtection="1">
      <protection locked="0"/>
    </xf>
    <xf numFmtId="0" fontId="17" fillId="0" borderId="38" xfId="0" applyFont="1" applyBorder="1" applyAlignment="1" applyProtection="1">
      <protection locked="0"/>
    </xf>
    <xf numFmtId="0" fontId="28" fillId="0" borderId="0" xfId="0" applyFont="1" applyFill="1" applyAlignment="1" applyProtection="1">
      <protection locked="0"/>
    </xf>
    <xf numFmtId="0" fontId="111" fillId="0" borderId="0" xfId="0" applyFont="1" applyFill="1" applyAlignment="1" applyProtection="1">
      <protection locked="0"/>
    </xf>
    <xf numFmtId="0" fontId="111" fillId="0" borderId="0" xfId="0" applyFont="1" applyAlignment="1" applyProtection="1">
      <protection locked="0"/>
    </xf>
    <xf numFmtId="0" fontId="35" fillId="0" borderId="0" xfId="0" applyFont="1" applyAlignment="1" applyProtection="1">
      <protection locked="0"/>
    </xf>
    <xf numFmtId="0" fontId="112" fillId="0" borderId="137" xfId="0" applyFont="1" applyFill="1" applyBorder="1" applyAlignment="1" applyProtection="1">
      <alignment horizontal="center" vertical="center"/>
      <protection locked="0"/>
    </xf>
    <xf numFmtId="0" fontId="112" fillId="0" borderId="26" xfId="0" applyFont="1" applyFill="1" applyBorder="1" applyAlignment="1" applyProtection="1">
      <alignment horizontal="center" vertical="center"/>
      <protection locked="0"/>
    </xf>
    <xf numFmtId="0" fontId="16" fillId="0" borderId="43" xfId="0" applyFont="1" applyBorder="1" applyAlignment="1" applyProtection="1">
      <protection locked="0"/>
    </xf>
    <xf numFmtId="0" fontId="16" fillId="0" borderId="24" xfId="0" applyFont="1" applyBorder="1" applyAlignment="1" applyProtection="1">
      <alignment horizontal="center"/>
      <protection locked="0"/>
    </xf>
    <xf numFmtId="0" fontId="13" fillId="0" borderId="29" xfId="0" applyFont="1" applyBorder="1" applyAlignment="1" applyProtection="1">
      <protection locked="0"/>
    </xf>
    <xf numFmtId="0" fontId="16" fillId="0" borderId="0" xfId="0" applyFont="1" applyAlignment="1" applyProtection="1">
      <alignment horizontal="center"/>
      <protection locked="0"/>
    </xf>
    <xf numFmtId="0" fontId="13" fillId="0" borderId="35" xfId="0" applyFont="1" applyBorder="1" applyAlignment="1" applyProtection="1">
      <alignment horizontal="center"/>
      <protection locked="0"/>
    </xf>
    <xf numFmtId="0" fontId="13" fillId="0" borderId="11" xfId="0" applyFont="1" applyBorder="1" applyAlignment="1" applyProtection="1">
      <alignment horizontal="center"/>
      <protection locked="0"/>
    </xf>
    <xf numFmtId="0" fontId="16" fillId="0" borderId="36" xfId="0" applyFont="1" applyBorder="1" applyAlignment="1" applyProtection="1">
      <alignment horizontal="center"/>
      <protection locked="0"/>
    </xf>
    <xf numFmtId="0" fontId="16" fillId="0" borderId="37" xfId="0" applyFont="1" applyBorder="1" applyAlignment="1" applyProtection="1">
      <alignment horizontal="center"/>
      <protection locked="0"/>
    </xf>
    <xf numFmtId="0" fontId="16" fillId="0" borderId="36" xfId="0" applyFont="1" applyBorder="1" applyAlignment="1" applyProtection="1">
      <protection locked="0"/>
    </xf>
    <xf numFmtId="0" fontId="13" fillId="0" borderId="12" xfId="0" applyFont="1" applyBorder="1" applyAlignment="1" applyProtection="1">
      <alignment horizontal="center"/>
      <protection locked="0"/>
    </xf>
    <xf numFmtId="0" fontId="16" fillId="0" borderId="3" xfId="0" applyFont="1" applyBorder="1" applyAlignment="1" applyProtection="1">
      <alignment horizontal="center"/>
      <protection locked="0"/>
    </xf>
    <xf numFmtId="0" fontId="13" fillId="0" borderId="23" xfId="0" applyFont="1" applyBorder="1" applyAlignment="1" applyProtection="1">
      <protection locked="0"/>
    </xf>
    <xf numFmtId="0" fontId="13" fillId="0" borderId="38" xfId="0" applyFont="1" applyBorder="1" applyAlignment="1" applyProtection="1">
      <alignment horizontal="center"/>
      <protection locked="0"/>
    </xf>
    <xf numFmtId="0" fontId="13" fillId="0" borderId="41" xfId="0" applyFont="1" applyBorder="1" applyAlignment="1" applyProtection="1">
      <alignment horizontal="center"/>
      <protection locked="0"/>
    </xf>
    <xf numFmtId="0" fontId="13" fillId="0" borderId="39" xfId="0" applyFont="1" applyBorder="1" applyAlignment="1" applyProtection="1">
      <alignment horizontal="center"/>
      <protection locked="0"/>
    </xf>
    <xf numFmtId="0" fontId="113" fillId="0" borderId="35" xfId="0" applyFont="1" applyBorder="1" applyAlignment="1" applyProtection="1">
      <protection locked="0"/>
    </xf>
    <xf numFmtId="0" fontId="114" fillId="0" borderId="0" xfId="0" applyFont="1" applyAlignment="1" applyProtection="1">
      <alignment horizontal="center"/>
      <protection locked="0"/>
    </xf>
    <xf numFmtId="0" fontId="112" fillId="0" borderId="36" xfId="0" applyFont="1" applyFill="1" applyBorder="1" applyAlignment="1" applyProtection="1">
      <alignment horizontal="left" vertical="center"/>
      <protection locked="0"/>
    </xf>
    <xf numFmtId="0" fontId="115" fillId="0" borderId="36" xfId="0" applyFont="1" applyBorder="1" applyAlignment="1" applyProtection="1">
      <protection locked="0"/>
    </xf>
    <xf numFmtId="0" fontId="13" fillId="0" borderId="138" xfId="0" applyFont="1" applyBorder="1" applyAlignment="1" applyProtection="1">
      <protection locked="0"/>
    </xf>
    <xf numFmtId="0" fontId="115" fillId="0" borderId="11" xfId="0" applyFont="1" applyBorder="1" applyAlignment="1" applyProtection="1">
      <protection locked="0"/>
    </xf>
    <xf numFmtId="0" fontId="13" fillId="0" borderId="31" xfId="0" applyFont="1" applyBorder="1" applyAlignment="1" applyProtection="1">
      <alignment horizontal="center"/>
      <protection locked="0"/>
    </xf>
    <xf numFmtId="0" fontId="13" fillId="0" borderId="45" xfId="0" applyFont="1" applyBorder="1" applyAlignment="1" applyProtection="1">
      <protection locked="0"/>
    </xf>
    <xf numFmtId="0" fontId="16" fillId="0" borderId="38" xfId="0" applyFont="1" applyBorder="1" applyAlignment="1" applyProtection="1">
      <alignment horizontal="center"/>
      <protection locked="0"/>
    </xf>
    <xf numFmtId="0" fontId="16" fillId="0" borderId="29" xfId="0" applyFont="1" applyBorder="1" applyAlignment="1" applyProtection="1">
      <protection locked="0"/>
    </xf>
    <xf numFmtId="0" fontId="116" fillId="0" borderId="27" xfId="0" applyFont="1" applyBorder="1" applyAlignment="1" applyProtection="1">
      <protection locked="0"/>
    </xf>
    <xf numFmtId="0" fontId="16" fillId="0" borderId="37" xfId="0" applyFont="1" applyBorder="1" applyAlignment="1" applyProtection="1">
      <protection locked="0"/>
    </xf>
    <xf numFmtId="0" fontId="16" fillId="0" borderId="27" xfId="0" applyFont="1" applyBorder="1" applyAlignment="1" applyProtection="1">
      <protection locked="0"/>
    </xf>
    <xf numFmtId="0" fontId="16" fillId="0" borderId="42" xfId="0" applyFont="1" applyBorder="1" applyAlignment="1" applyProtection="1">
      <protection locked="0"/>
    </xf>
    <xf numFmtId="0" fontId="16" fillId="0" borderId="47" xfId="0" applyFont="1" applyBorder="1" applyAlignment="1" applyProtection="1">
      <protection locked="0"/>
    </xf>
    <xf numFmtId="164" fontId="85" fillId="23" borderId="48" xfId="1" applyNumberFormat="1" applyFont="1" applyFill="1" applyBorder="1" applyAlignment="1" applyProtection="1"/>
    <xf numFmtId="0" fontId="17" fillId="0" borderId="13" xfId="0" applyFont="1" applyBorder="1" applyAlignment="1" applyProtection="1">
      <protection locked="0"/>
    </xf>
    <xf numFmtId="0" fontId="17" fillId="0" borderId="27" xfId="0" applyFont="1" applyBorder="1" applyAlignment="1" applyProtection="1">
      <protection locked="0"/>
    </xf>
    <xf numFmtId="0" fontId="13" fillId="0" borderId="27" xfId="0" applyFont="1" applyBorder="1" applyAlignment="1" applyProtection="1">
      <protection locked="0"/>
    </xf>
    <xf numFmtId="0" fontId="13" fillId="0" borderId="39" xfId="0" applyFont="1" applyBorder="1" applyAlignment="1" applyProtection="1">
      <protection locked="0"/>
    </xf>
    <xf numFmtId="0" fontId="16" fillId="0" borderId="23" xfId="0" applyFont="1" applyBorder="1" applyAlignment="1" applyProtection="1">
      <protection locked="0"/>
    </xf>
    <xf numFmtId="0" fontId="13" fillId="0" borderId="28" xfId="0" applyFont="1" applyBorder="1" applyAlignment="1" applyProtection="1">
      <protection locked="0"/>
    </xf>
    <xf numFmtId="0" fontId="13" fillId="0" borderId="12" xfId="0" applyFont="1" applyBorder="1" applyAlignment="1" applyProtection="1">
      <protection locked="0"/>
    </xf>
    <xf numFmtId="0" fontId="16" fillId="0" borderId="8" xfId="0" applyFont="1" applyBorder="1" applyAlignment="1" applyProtection="1">
      <protection locked="0"/>
    </xf>
    <xf numFmtId="0" fontId="16" fillId="0" borderId="45" xfId="0" applyFont="1" applyBorder="1" applyAlignment="1" applyProtection="1">
      <protection locked="0"/>
    </xf>
    <xf numFmtId="0" fontId="13" fillId="0" borderId="30" xfId="0" applyFont="1" applyBorder="1" applyAlignment="1" applyProtection="1">
      <protection locked="0"/>
    </xf>
    <xf numFmtId="166" fontId="17" fillId="0" borderId="29" xfId="0" applyNumberFormat="1" applyFont="1" applyBorder="1" applyAlignment="1" applyProtection="1">
      <protection locked="0"/>
    </xf>
    <xf numFmtId="0" fontId="17" fillId="0" borderId="30" xfId="0" applyFont="1" applyBorder="1" applyAlignment="1" applyProtection="1">
      <protection locked="0"/>
    </xf>
    <xf numFmtId="0" fontId="13" fillId="0" borderId="46" xfId="0" applyFont="1" applyBorder="1" applyAlignment="1" applyProtection="1">
      <protection locked="0"/>
    </xf>
    <xf numFmtId="0" fontId="13" fillId="0" borderId="41" xfId="0" applyFont="1" applyBorder="1" applyAlignment="1" applyProtection="1">
      <protection locked="0"/>
    </xf>
    <xf numFmtId="167" fontId="13" fillId="0" borderId="24" xfId="0" applyNumberFormat="1" applyFont="1" applyBorder="1" applyAlignment="1" applyProtection="1">
      <protection locked="0"/>
    </xf>
    <xf numFmtId="0" fontId="118" fillId="0" borderId="24" xfId="0" applyFont="1" applyBorder="1" applyAlignment="1" applyProtection="1">
      <alignment horizontal="center"/>
      <protection locked="0"/>
    </xf>
    <xf numFmtId="0" fontId="16" fillId="0" borderId="24" xfId="0" applyFont="1" applyBorder="1" applyAlignment="1" applyProtection="1">
      <protection locked="0"/>
    </xf>
    <xf numFmtId="0" fontId="17" fillId="0" borderId="35" xfId="0" applyFont="1" applyBorder="1" applyAlignment="1" applyProtection="1">
      <protection locked="0"/>
    </xf>
    <xf numFmtId="0" fontId="112" fillId="0" borderId="36" xfId="0" applyFont="1" applyFill="1" applyBorder="1" applyAlignment="1" applyProtection="1">
      <alignment horizontal="center" vertical="center"/>
      <protection locked="0"/>
    </xf>
    <xf numFmtId="0" fontId="17" fillId="0" borderId="37" xfId="0" applyFont="1" applyBorder="1" applyAlignment="1" applyProtection="1">
      <protection locked="0"/>
    </xf>
    <xf numFmtId="173" fontId="119" fillId="0" borderId="36" xfId="0" applyNumberFormat="1" applyFont="1" applyBorder="1" applyAlignment="1" applyProtection="1">
      <alignment horizontal="left"/>
      <protection locked="0"/>
    </xf>
    <xf numFmtId="173" fontId="120" fillId="0" borderId="0" xfId="0" applyNumberFormat="1" applyFont="1" applyAlignment="1" applyProtection="1">
      <alignment horizontal="left"/>
      <protection locked="0"/>
    </xf>
    <xf numFmtId="43" fontId="121" fillId="0" borderId="0" xfId="0" applyNumberFormat="1" applyFont="1" applyAlignment="1" applyProtection="1">
      <protection locked="0"/>
    </xf>
    <xf numFmtId="173" fontId="122" fillId="0" borderId="36" xfId="0" applyNumberFormat="1" applyFont="1" applyBorder="1" applyAlignment="1" applyProtection="1">
      <alignment horizontal="left"/>
      <protection locked="0"/>
    </xf>
    <xf numFmtId="173" fontId="122" fillId="0" borderId="0" xfId="0" applyNumberFormat="1" applyFont="1" applyAlignment="1" applyProtection="1">
      <alignment horizontal="left"/>
      <protection locked="0"/>
    </xf>
    <xf numFmtId="43" fontId="122" fillId="0" borderId="0" xfId="0" applyNumberFormat="1" applyFont="1" applyAlignment="1" applyProtection="1">
      <protection locked="0"/>
    </xf>
    <xf numFmtId="173" fontId="121" fillId="0" borderId="36" xfId="0" applyNumberFormat="1" applyFont="1" applyBorder="1" applyAlignment="1" applyProtection="1">
      <alignment horizontal="left"/>
      <protection locked="0"/>
    </xf>
    <xf numFmtId="173" fontId="121" fillId="0" borderId="0" xfId="0" applyNumberFormat="1" applyFont="1" applyAlignment="1" applyProtection="1">
      <alignment horizontal="left"/>
      <protection locked="0"/>
    </xf>
    <xf numFmtId="0" fontId="41" fillId="0" borderId="37" xfId="0" applyFont="1" applyBorder="1" applyAlignment="1" applyProtection="1">
      <protection locked="0"/>
    </xf>
    <xf numFmtId="0" fontId="41" fillId="0" borderId="38" xfId="0" applyFont="1" applyBorder="1" applyAlignment="1" applyProtection="1">
      <protection locked="0"/>
    </xf>
    <xf numFmtId="0" fontId="52" fillId="25" borderId="90" xfId="5" applyFont="1" applyFill="1" applyBorder="1" applyAlignment="1">
      <alignment horizontal="center" vertical="center" wrapText="1"/>
    </xf>
    <xf numFmtId="0" fontId="52" fillId="25" borderId="55" xfId="5" applyFont="1" applyFill="1" applyBorder="1" applyAlignment="1">
      <alignment horizontal="center" vertical="center" wrapText="1"/>
    </xf>
    <xf numFmtId="0" fontId="52" fillId="25" borderId="104" xfId="5" applyFont="1" applyFill="1" applyBorder="1" applyAlignment="1">
      <alignment horizontal="center" vertical="center" wrapText="1"/>
    </xf>
    <xf numFmtId="0" fontId="2" fillId="25" borderId="53" xfId="5" applyFill="1" applyBorder="1" applyAlignment="1">
      <alignment horizontal="left" vertical="top" wrapText="1"/>
    </xf>
    <xf numFmtId="0" fontId="2" fillId="25" borderId="54" xfId="5" applyFill="1" applyBorder="1" applyAlignment="1">
      <alignment horizontal="left" vertical="top" wrapText="1"/>
    </xf>
    <xf numFmtId="0" fontId="2" fillId="25" borderId="56" xfId="5" applyFill="1" applyBorder="1" applyAlignment="1">
      <alignment horizontal="left" vertical="top" wrapText="1"/>
    </xf>
    <xf numFmtId="0" fontId="2" fillId="25" borderId="57" xfId="5" applyFill="1" applyBorder="1" applyAlignment="1">
      <alignment horizontal="left" vertical="top" wrapText="1"/>
    </xf>
    <xf numFmtId="0" fontId="2" fillId="25" borderId="87" xfId="5" applyFill="1" applyBorder="1" applyAlignment="1">
      <alignment horizontal="left" vertical="top" wrapText="1"/>
    </xf>
    <xf numFmtId="0" fontId="2" fillId="25" borderId="105" xfId="5" applyFill="1" applyBorder="1" applyAlignment="1">
      <alignment horizontal="left" vertical="top" wrapText="1"/>
    </xf>
    <xf numFmtId="0" fontId="52" fillId="35" borderId="90" xfId="5" applyFont="1" applyFill="1" applyBorder="1" applyAlignment="1">
      <alignment horizontal="center" vertical="center"/>
    </xf>
    <xf numFmtId="0" fontId="52" fillId="35" borderId="55" xfId="5" applyFont="1" applyFill="1" applyBorder="1" applyAlignment="1">
      <alignment horizontal="center" vertical="center"/>
    </xf>
    <xf numFmtId="0" fontId="2" fillId="35" borderId="53" xfId="5" applyFill="1" applyBorder="1" applyAlignment="1">
      <alignment horizontal="left" vertical="top" wrapText="1"/>
    </xf>
    <xf numFmtId="0" fontId="2" fillId="35" borderId="54" xfId="5" applyFill="1" applyBorder="1" applyAlignment="1">
      <alignment horizontal="left" vertical="top" wrapText="1"/>
    </xf>
    <xf numFmtId="0" fontId="2" fillId="35" borderId="56" xfId="5" applyFill="1" applyBorder="1" applyAlignment="1">
      <alignment horizontal="left" vertical="top" wrapText="1"/>
    </xf>
    <xf numFmtId="0" fontId="2" fillId="35" borderId="57" xfId="5" applyFill="1" applyBorder="1" applyAlignment="1">
      <alignment horizontal="left" vertical="top" wrapText="1"/>
    </xf>
    <xf numFmtId="0" fontId="79" fillId="34" borderId="106" xfId="5" applyFont="1" applyFill="1" applyBorder="1" applyAlignment="1">
      <alignment horizontal="left" vertical="top" wrapText="1"/>
    </xf>
    <xf numFmtId="0" fontId="79" fillId="34" borderId="52" xfId="5" applyFont="1" applyFill="1" applyBorder="1" applyAlignment="1">
      <alignment horizontal="left" vertical="top" wrapText="1"/>
    </xf>
    <xf numFmtId="9" fontId="52" fillId="18" borderId="90" xfId="6" applyFont="1" applyFill="1" applyBorder="1" applyAlignment="1" applyProtection="1">
      <alignment horizontal="center" vertical="center"/>
    </xf>
    <xf numFmtId="9" fontId="52" fillId="18" borderId="55" xfId="6" applyFont="1" applyFill="1" applyBorder="1" applyAlignment="1" applyProtection="1">
      <alignment horizontal="center" vertical="center"/>
    </xf>
    <xf numFmtId="9" fontId="52" fillId="18" borderId="104" xfId="6" applyFont="1" applyFill="1" applyBorder="1" applyAlignment="1" applyProtection="1">
      <alignment horizontal="center" vertical="center"/>
    </xf>
    <xf numFmtId="0" fontId="2" fillId="18" borderId="53" xfId="5" applyFill="1" applyBorder="1" applyAlignment="1">
      <alignment horizontal="left" vertical="top" wrapText="1"/>
    </xf>
    <xf numFmtId="0" fontId="2" fillId="18" borderId="54" xfId="5" applyFill="1" applyBorder="1" applyAlignment="1">
      <alignment horizontal="left" vertical="top" wrapText="1"/>
    </xf>
    <xf numFmtId="0" fontId="2" fillId="18" borderId="56" xfId="5" applyFill="1" applyBorder="1" applyAlignment="1">
      <alignment horizontal="left" vertical="top" wrapText="1"/>
    </xf>
    <xf numFmtId="0" fontId="2" fillId="18" borderId="57" xfId="5" applyFill="1" applyBorder="1" applyAlignment="1">
      <alignment horizontal="left" vertical="top" wrapText="1"/>
    </xf>
    <xf numFmtId="0" fontId="2" fillId="18" borderId="87" xfId="5" applyFill="1" applyBorder="1" applyAlignment="1">
      <alignment horizontal="left" vertical="top" wrapText="1"/>
    </xf>
    <xf numFmtId="0" fontId="2" fillId="18" borderId="105" xfId="5" applyFill="1" applyBorder="1" applyAlignment="1">
      <alignment horizontal="left" vertical="top" wrapText="1"/>
    </xf>
    <xf numFmtId="9" fontId="52" fillId="18" borderId="55" xfId="6" applyFont="1" applyFill="1" applyBorder="1" applyAlignment="1" applyProtection="1">
      <alignment horizontal="center" vertical="center" wrapText="1"/>
    </xf>
    <xf numFmtId="0" fontId="55" fillId="0" borderId="26" xfId="5" applyFont="1" applyAlignment="1">
      <alignment horizontal="left"/>
    </xf>
    <xf numFmtId="0" fontId="53" fillId="0" borderId="102" xfId="5" applyFont="1" applyBorder="1" applyAlignment="1">
      <alignment horizontal="center"/>
    </xf>
    <xf numFmtId="0" fontId="53" fillId="0" borderId="103" xfId="5" applyFont="1" applyBorder="1" applyAlignment="1">
      <alignment horizontal="center"/>
    </xf>
    <xf numFmtId="0" fontId="52" fillId="26" borderId="58" xfId="5" applyFont="1" applyFill="1" applyBorder="1" applyAlignment="1">
      <alignment horizontal="center" vertical="center"/>
    </xf>
    <xf numFmtId="0" fontId="52" fillId="26" borderId="55" xfId="5" applyFont="1" applyFill="1" applyBorder="1" applyAlignment="1">
      <alignment horizontal="center" vertical="center"/>
    </xf>
    <xf numFmtId="0" fontId="52" fillId="26" borderId="61" xfId="5" applyFont="1" applyFill="1" applyBorder="1" applyAlignment="1">
      <alignment horizontal="center" vertical="center"/>
    </xf>
    <xf numFmtId="0" fontId="2" fillId="26" borderId="59" xfId="5" applyFill="1" applyBorder="1" applyAlignment="1">
      <alignment horizontal="left" vertical="center" wrapText="1"/>
    </xf>
    <xf numFmtId="0" fontId="2" fillId="26" borderId="60" xfId="5" applyFill="1" applyBorder="1" applyAlignment="1">
      <alignment horizontal="left" vertical="center" wrapText="1"/>
    </xf>
    <xf numFmtId="0" fontId="2" fillId="26" borderId="56" xfId="5" applyFill="1" applyBorder="1" applyAlignment="1">
      <alignment horizontal="left" vertical="center" wrapText="1"/>
    </xf>
    <xf numFmtId="0" fontId="2" fillId="26" borderId="57" xfId="5" applyFill="1" applyBorder="1" applyAlignment="1">
      <alignment horizontal="left" vertical="center" wrapText="1"/>
    </xf>
    <xf numFmtId="0" fontId="2" fillId="26" borderId="62" xfId="5" applyFill="1" applyBorder="1" applyAlignment="1">
      <alignment horizontal="left" vertical="center" wrapText="1"/>
    </xf>
    <xf numFmtId="0" fontId="2" fillId="26" borderId="63" xfId="5" applyFill="1" applyBorder="1" applyAlignment="1">
      <alignment horizontal="left" vertical="center" wrapText="1"/>
    </xf>
    <xf numFmtId="0" fontId="86" fillId="29" borderId="85" xfId="0" applyFont="1" applyFill="1" applyBorder="1" applyAlignment="1" applyProtection="1">
      <alignment horizontal="left"/>
      <protection locked="0"/>
    </xf>
    <xf numFmtId="0" fontId="89" fillId="14" borderId="51" xfId="0" applyFont="1" applyFill="1" applyBorder="1" applyProtection="1">
      <protection locked="0"/>
    </xf>
    <xf numFmtId="0" fontId="86" fillId="5" borderId="70" xfId="0" applyFont="1" applyFill="1" applyBorder="1" applyAlignment="1" applyProtection="1">
      <alignment horizontal="center" vertical="center"/>
      <protection locked="0"/>
    </xf>
    <xf numFmtId="0" fontId="89" fillId="0" borderId="72" xfId="0" applyFont="1" applyBorder="1" applyProtection="1">
      <protection locked="0"/>
    </xf>
    <xf numFmtId="0" fontId="86" fillId="28" borderId="78" xfId="0" applyFont="1" applyFill="1" applyBorder="1" applyAlignment="1" applyProtection="1">
      <alignment horizontal="left" wrapText="1"/>
      <protection locked="0"/>
    </xf>
    <xf numFmtId="0" fontId="89" fillId="28" borderId="79" xfId="0" applyFont="1" applyFill="1" applyBorder="1" applyProtection="1">
      <protection locked="0"/>
    </xf>
    <xf numFmtId="0" fontId="3" fillId="0" borderId="82" xfId="0" applyFont="1" applyBorder="1" applyAlignment="1" applyProtection="1">
      <alignment horizontal="left"/>
      <protection locked="0"/>
    </xf>
    <xf numFmtId="0" fontId="89" fillId="0" borderId="3" xfId="0" applyFont="1" applyBorder="1" applyProtection="1">
      <protection locked="0"/>
    </xf>
    <xf numFmtId="0" fontId="80" fillId="0" borderId="1" xfId="0" applyFont="1" applyBorder="1" applyAlignment="1" applyProtection="1">
      <alignment wrapText="1"/>
      <protection locked="0"/>
    </xf>
    <xf numFmtId="0" fontId="81" fillId="0" borderId="2" xfId="0" applyFont="1" applyBorder="1" applyAlignment="1" applyProtection="1">
      <protection locked="0"/>
    </xf>
    <xf numFmtId="0" fontId="81" fillId="0" borderId="3" xfId="0" applyFont="1" applyBorder="1" applyAlignment="1" applyProtection="1">
      <protection locked="0"/>
    </xf>
    <xf numFmtId="0" fontId="54" fillId="0" borderId="1" xfId="0" applyFont="1" applyBorder="1" applyAlignment="1" applyProtection="1">
      <alignment wrapText="1"/>
      <protection locked="0"/>
    </xf>
    <xf numFmtId="0" fontId="82" fillId="0" borderId="2" xfId="0" applyFont="1" applyBorder="1" applyAlignment="1" applyProtection="1">
      <alignment wrapText="1"/>
      <protection locked="0"/>
    </xf>
    <xf numFmtId="0" fontId="82" fillId="0" borderId="3" xfId="0" applyFont="1" applyBorder="1" applyAlignment="1" applyProtection="1">
      <alignment wrapText="1"/>
      <protection locked="0"/>
    </xf>
    <xf numFmtId="0" fontId="53" fillId="0" borderId="1" xfId="0" applyFont="1" applyBorder="1" applyAlignment="1" applyProtection="1">
      <protection locked="0"/>
    </xf>
    <xf numFmtId="0" fontId="83" fillId="0" borderId="3" xfId="0" applyFont="1" applyBorder="1" applyAlignment="1" applyProtection="1">
      <protection locked="0"/>
    </xf>
    <xf numFmtId="182" fontId="53" fillId="0" borderId="1" xfId="0" applyNumberFormat="1" applyFont="1" applyBorder="1" applyAlignment="1" applyProtection="1">
      <alignment horizontal="left"/>
      <protection locked="0"/>
    </xf>
    <xf numFmtId="182" fontId="83" fillId="0" borderId="3" xfId="0" applyNumberFormat="1" applyFont="1" applyBorder="1" applyAlignment="1" applyProtection="1">
      <alignment horizontal="left"/>
      <protection locked="0"/>
    </xf>
    <xf numFmtId="0" fontId="85" fillId="23" borderId="64" xfId="0" applyFont="1" applyFill="1" applyBorder="1" applyAlignment="1" applyProtection="1">
      <alignment horizontal="center" vertical="center"/>
      <protection locked="0"/>
    </xf>
    <xf numFmtId="0" fontId="85" fillId="23" borderId="65" xfId="0" applyFont="1" applyFill="1" applyBorder="1" applyAlignment="1" applyProtection="1">
      <alignment horizontal="center" vertical="center"/>
      <protection locked="0"/>
    </xf>
    <xf numFmtId="0" fontId="85" fillId="23" borderId="56" xfId="0" applyFont="1" applyFill="1" applyBorder="1" applyAlignment="1" applyProtection="1">
      <alignment horizontal="center" vertical="center"/>
      <protection locked="0"/>
    </xf>
    <xf numFmtId="0" fontId="85" fillId="23" borderId="87" xfId="0" applyFont="1" applyFill="1" applyBorder="1" applyAlignment="1" applyProtection="1">
      <alignment horizontal="center" vertical="center"/>
      <protection locked="0"/>
    </xf>
    <xf numFmtId="0" fontId="85" fillId="20" borderId="53" xfId="0" applyFont="1" applyFill="1" applyBorder="1" applyAlignment="1" applyProtection="1">
      <alignment horizontal="center" vertical="center"/>
      <protection locked="0"/>
    </xf>
    <xf numFmtId="0" fontId="85" fillId="20" borderId="56" xfId="0" applyFont="1" applyFill="1" applyBorder="1" applyAlignment="1" applyProtection="1">
      <alignment horizontal="center" vertical="center"/>
      <protection locked="0"/>
    </xf>
    <xf numFmtId="0" fontId="85" fillId="20" borderId="87" xfId="0" applyFont="1" applyFill="1" applyBorder="1" applyAlignment="1" applyProtection="1">
      <alignment horizontal="center" vertical="center"/>
      <protection locked="0"/>
    </xf>
    <xf numFmtId="0" fontId="3" fillId="0" borderId="3" xfId="0" applyFont="1" applyBorder="1" applyAlignment="1" applyProtection="1">
      <alignment horizontal="left"/>
      <protection locked="0"/>
    </xf>
    <xf numFmtId="0" fontId="3" fillId="0" borderId="84" xfId="0" applyFont="1" applyBorder="1" applyAlignment="1" applyProtection="1">
      <alignment horizontal="left"/>
      <protection locked="0"/>
    </xf>
    <xf numFmtId="0" fontId="89" fillId="0" borderId="8" xfId="0" applyFont="1" applyBorder="1" applyProtection="1">
      <protection locked="0"/>
    </xf>
    <xf numFmtId="0" fontId="80" fillId="0" borderId="48" xfId="0" applyFont="1" applyBorder="1" applyAlignment="1" applyProtection="1">
      <alignment horizontal="left" wrapText="1"/>
      <protection locked="0"/>
    </xf>
    <xf numFmtId="0" fontId="53" fillId="0" borderId="48" xfId="0" applyFont="1" applyBorder="1" applyAlignment="1" applyProtection="1">
      <alignment horizontal="left" wrapText="1"/>
      <protection locked="0"/>
    </xf>
    <xf numFmtId="0" fontId="86" fillId="21" borderId="4" xfId="0" applyFont="1" applyFill="1" applyBorder="1" applyAlignment="1" applyProtection="1">
      <alignment vertical="center" wrapText="1"/>
      <protection locked="0"/>
    </xf>
    <xf numFmtId="0" fontId="89" fillId="17" borderId="7" xfId="0" applyFont="1" applyFill="1" applyBorder="1" applyProtection="1">
      <protection locked="0"/>
    </xf>
    <xf numFmtId="0" fontId="53" fillId="0" borderId="1" xfId="0" applyFont="1" applyBorder="1" applyAlignment="1" applyProtection="1">
      <alignment horizontal="left"/>
      <protection locked="0"/>
    </xf>
    <xf numFmtId="0" fontId="83" fillId="0" borderId="3" xfId="0" applyFont="1" applyBorder="1" applyAlignment="1" applyProtection="1">
      <alignment horizontal="left"/>
      <protection locked="0"/>
    </xf>
    <xf numFmtId="0" fontId="54" fillId="0" borderId="1" xfId="0" applyFont="1" applyBorder="1" applyAlignment="1" applyProtection="1">
      <alignment horizontal="left"/>
      <protection locked="0"/>
    </xf>
    <xf numFmtId="0" fontId="82" fillId="0" borderId="2" xfId="0" applyFont="1" applyBorder="1" applyAlignment="1" applyProtection="1">
      <alignment horizontal="left"/>
      <protection locked="0"/>
    </xf>
    <xf numFmtId="0" fontId="82" fillId="0" borderId="3" xfId="0" applyFont="1" applyBorder="1" applyAlignment="1" applyProtection="1">
      <alignment horizontal="left"/>
      <protection locked="0"/>
    </xf>
    <xf numFmtId="0" fontId="86" fillId="3" borderId="4" xfId="0" applyFont="1" applyFill="1" applyBorder="1" applyAlignment="1" applyProtection="1">
      <alignment vertical="center" wrapText="1"/>
      <protection locked="0"/>
    </xf>
    <xf numFmtId="0" fontId="89" fillId="0" borderId="7" xfId="0" applyFont="1" applyBorder="1" applyProtection="1">
      <protection locked="0"/>
    </xf>
    <xf numFmtId="43" fontId="88" fillId="8" borderId="1" xfId="0" applyNumberFormat="1" applyFont="1" applyFill="1" applyBorder="1" applyAlignment="1" applyProtection="1">
      <alignment horizontal="center"/>
      <protection locked="0"/>
    </xf>
    <xf numFmtId="0" fontId="89" fillId="0" borderId="2" xfId="0" applyFont="1" applyBorder="1" applyProtection="1">
      <protection locked="0"/>
    </xf>
    <xf numFmtId="0" fontId="86" fillId="3" borderId="4" xfId="0" applyFont="1" applyFill="1" applyBorder="1" applyAlignment="1" applyProtection="1">
      <alignment horizontal="center" vertical="center"/>
      <protection locked="0"/>
    </xf>
    <xf numFmtId="0" fontId="88" fillId="0" borderId="109" xfId="0" applyFont="1" applyBorder="1" applyAlignment="1" applyProtection="1">
      <alignment horizontal="left"/>
      <protection locked="0"/>
    </xf>
    <xf numFmtId="0" fontId="89" fillId="0" borderId="28" xfId="0" applyFont="1" applyBorder="1" applyProtection="1">
      <protection locked="0"/>
    </xf>
    <xf numFmtId="0" fontId="53" fillId="0" borderId="0" xfId="0" applyFont="1" applyAlignment="1" applyProtection="1">
      <alignment horizontal="left" vertical="center" wrapText="1"/>
      <protection locked="0"/>
    </xf>
    <xf numFmtId="0" fontId="86" fillId="30" borderId="78" xfId="0" applyFont="1" applyFill="1" applyBorder="1" applyAlignment="1" applyProtection="1">
      <alignment horizontal="center"/>
      <protection locked="0"/>
    </xf>
    <xf numFmtId="0" fontId="86" fillId="30" borderId="107" xfId="0" applyFont="1" applyFill="1" applyBorder="1" applyAlignment="1" applyProtection="1">
      <alignment horizontal="center"/>
      <protection locked="0"/>
    </xf>
    <xf numFmtId="0" fontId="86" fillId="30" borderId="108" xfId="0" applyFont="1" applyFill="1" applyBorder="1" applyAlignment="1" applyProtection="1">
      <alignment horizontal="center"/>
      <protection locked="0"/>
    </xf>
    <xf numFmtId="17" fontId="54" fillId="0" borderId="1" xfId="0" applyNumberFormat="1" applyFont="1" applyBorder="1" applyAlignment="1" applyProtection="1">
      <alignment horizontal="left"/>
      <protection locked="0"/>
    </xf>
    <xf numFmtId="0" fontId="88" fillId="0" borderId="82" xfId="0" applyFont="1" applyBorder="1" applyAlignment="1" applyProtection="1">
      <alignment horizontal="left"/>
      <protection locked="0"/>
    </xf>
    <xf numFmtId="0" fontId="86" fillId="0" borderId="82" xfId="0" applyFont="1" applyBorder="1" applyAlignment="1" applyProtection="1">
      <alignment horizontal="left" wrapText="1"/>
      <protection locked="0"/>
    </xf>
    <xf numFmtId="0" fontId="88" fillId="31" borderId="85" xfId="0" applyFont="1" applyFill="1" applyBorder="1" applyAlignment="1" applyProtection="1">
      <alignment horizontal="left"/>
      <protection locked="0"/>
    </xf>
    <xf numFmtId="0" fontId="100" fillId="0" borderId="113" xfId="0" applyFont="1" applyBorder="1" applyAlignment="1">
      <alignment horizontal="center"/>
    </xf>
    <xf numFmtId="0" fontId="100" fillId="0" borderId="114" xfId="0" applyFont="1" applyBorder="1" applyAlignment="1">
      <alignment horizontal="center"/>
    </xf>
    <xf numFmtId="0" fontId="100" fillId="0" borderId="115" xfId="0" applyFont="1" applyBorder="1" applyAlignment="1">
      <alignment horizontal="center"/>
    </xf>
    <xf numFmtId="0" fontId="101" fillId="0" borderId="113" xfId="0" applyFont="1" applyBorder="1" applyAlignment="1">
      <alignment horizontal="center"/>
    </xf>
    <xf numFmtId="0" fontId="101" fillId="0" borderId="114" xfId="0" applyFont="1" applyBorder="1" applyAlignment="1">
      <alignment horizontal="center"/>
    </xf>
    <xf numFmtId="0" fontId="22" fillId="0" borderId="38" xfId="0" applyFont="1" applyBorder="1" applyAlignment="1" applyProtection="1">
      <alignment horizontal="center"/>
      <protection locked="0"/>
    </xf>
    <xf numFmtId="0" fontId="117" fillId="0" borderId="38" xfId="0" applyFont="1" applyBorder="1" applyProtection="1">
      <protection locked="0"/>
    </xf>
    <xf numFmtId="0" fontId="7" fillId="0" borderId="38" xfId="0" applyFont="1" applyBorder="1" applyProtection="1">
      <protection locked="0"/>
    </xf>
    <xf numFmtId="0" fontId="83" fillId="0" borderId="2" xfId="0" applyFont="1" applyBorder="1" applyAlignment="1" applyProtection="1">
      <alignment horizontal="left"/>
      <protection locked="0"/>
    </xf>
    <xf numFmtId="0" fontId="80" fillId="0" borderId="1" xfId="0" applyFont="1" applyBorder="1" applyAlignment="1" applyProtection="1">
      <alignment horizontal="left" wrapText="1"/>
      <protection locked="0"/>
    </xf>
    <xf numFmtId="0" fontId="81" fillId="0" borderId="2" xfId="0" applyFont="1" applyBorder="1" applyAlignment="1" applyProtection="1">
      <alignment horizontal="left"/>
      <protection locked="0"/>
    </xf>
    <xf numFmtId="0" fontId="81" fillId="0" borderId="3" xfId="0" applyFont="1" applyBorder="1" applyAlignment="1" applyProtection="1">
      <alignment horizontal="left"/>
      <protection locked="0"/>
    </xf>
    <xf numFmtId="0" fontId="53" fillId="0" borderId="1" xfId="0" applyFont="1" applyBorder="1" applyAlignment="1" applyProtection="1">
      <alignment wrapText="1"/>
      <protection locked="0"/>
    </xf>
    <xf numFmtId="0" fontId="83" fillId="0" borderId="2" xfId="0" applyFont="1" applyBorder="1" applyAlignment="1" applyProtection="1">
      <alignment wrapText="1"/>
      <protection locked="0"/>
    </xf>
    <xf numFmtId="0" fontId="83" fillId="0" borderId="3" xfId="0" applyFont="1" applyBorder="1" applyAlignment="1" applyProtection="1">
      <alignment wrapText="1"/>
      <protection locked="0"/>
    </xf>
    <xf numFmtId="0" fontId="88" fillId="32" borderId="85" xfId="0" applyFont="1" applyFill="1" applyBorder="1" applyAlignment="1" applyProtection="1">
      <alignment horizontal="left"/>
      <protection locked="0"/>
    </xf>
    <xf numFmtId="0" fontId="89" fillId="28" borderId="51" xfId="0" applyFont="1" applyFill="1" applyBorder="1" applyProtection="1">
      <protection locked="0"/>
    </xf>
    <xf numFmtId="0" fontId="53" fillId="0" borderId="1" xfId="0" applyFont="1" applyBorder="1" applyAlignment="1" applyProtection="1">
      <alignment horizontal="left" wrapText="1"/>
      <protection locked="0"/>
    </xf>
    <xf numFmtId="0" fontId="83" fillId="0" borderId="2" xfId="0" applyFont="1" applyBorder="1" applyAlignment="1" applyProtection="1">
      <alignment horizontal="left" wrapText="1"/>
      <protection locked="0"/>
    </xf>
    <xf numFmtId="0" fontId="83" fillId="0" borderId="3" xfId="0" applyFont="1" applyBorder="1" applyAlignment="1" applyProtection="1">
      <alignment horizontal="left" wrapText="1"/>
      <protection locked="0"/>
    </xf>
    <xf numFmtId="0" fontId="95" fillId="0" borderId="36" xfId="0" applyFont="1" applyBorder="1" applyAlignment="1">
      <alignment horizontal="left" wrapText="1"/>
    </xf>
    <xf numFmtId="0" fontId="63" fillId="0" borderId="36" xfId="0" applyFont="1" applyBorder="1"/>
    <xf numFmtId="177" fontId="66" fillId="38" borderId="22" xfId="0" applyNumberFormat="1" applyFont="1" applyFill="1" applyBorder="1" applyAlignment="1" applyProtection="1">
      <alignment horizontal="right" vertical="top"/>
    </xf>
    <xf numFmtId="0" fontId="63" fillId="0" borderId="12" xfId="0" applyFont="1" applyBorder="1" applyProtection="1"/>
    <xf numFmtId="0" fontId="51" fillId="0" borderId="22" xfId="0" applyFont="1" applyBorder="1" applyAlignment="1" applyProtection="1">
      <alignment horizontal="left" vertical="top" wrapText="1"/>
    </xf>
    <xf numFmtId="0" fontId="63" fillId="0" borderId="23" xfId="0" applyFont="1" applyBorder="1" applyProtection="1"/>
    <xf numFmtId="0" fontId="51" fillId="0" borderId="22" xfId="0" applyFont="1" applyBorder="1" applyAlignment="1" applyProtection="1">
      <alignment horizontal="left" vertical="center" wrapText="1"/>
    </xf>
    <xf numFmtId="3" fontId="76" fillId="37" borderId="0" xfId="0" applyNumberFormat="1" applyFont="1" applyFill="1" applyAlignment="1" applyProtection="1">
      <alignment vertical="top"/>
    </xf>
    <xf numFmtId="0" fontId="63" fillId="0" borderId="38" xfId="0" applyFont="1" applyBorder="1" applyProtection="1"/>
    <xf numFmtId="177" fontId="60" fillId="37" borderId="22" xfId="0" applyNumberFormat="1" applyFont="1" applyFill="1" applyBorder="1" applyAlignment="1" applyProtection="1">
      <alignment horizontal="right" vertical="top" wrapText="1"/>
    </xf>
    <xf numFmtId="0" fontId="59" fillId="9" borderId="1" xfId="0" applyFont="1" applyFill="1" applyBorder="1" applyAlignment="1" applyProtection="1">
      <alignment horizontal="left" vertical="center" wrapText="1"/>
    </xf>
    <xf numFmtId="0" fontId="63" fillId="0" borderId="2" xfId="0" applyFont="1" applyBorder="1" applyProtection="1"/>
    <xf numFmtId="0" fontId="63" fillId="0" borderId="3" xfId="0" applyFont="1" applyBorder="1" applyProtection="1"/>
    <xf numFmtId="0" fontId="51" fillId="0" borderId="8" xfId="0" applyFont="1" applyBorder="1" applyAlignment="1" applyProtection="1">
      <alignment horizontal="left" vertical="center" wrapText="1"/>
    </xf>
    <xf numFmtId="0" fontId="63" fillId="0" borderId="28" xfId="0" applyFont="1" applyBorder="1" applyProtection="1"/>
    <xf numFmtId="0" fontId="71" fillId="9" borderId="1" xfId="0" applyFont="1" applyFill="1" applyBorder="1" applyAlignment="1" applyProtection="1">
      <alignment horizontal="center"/>
    </xf>
    <xf numFmtId="0" fontId="59" fillId="10" borderId="1" xfId="0" applyFont="1" applyFill="1" applyBorder="1" applyAlignment="1" applyProtection="1">
      <alignment horizontal="center"/>
    </xf>
    <xf numFmtId="164" fontId="51" fillId="11" borderId="22" xfId="0" applyNumberFormat="1" applyFont="1" applyFill="1" applyBorder="1" applyAlignment="1" applyProtection="1">
      <alignment vertical="top" wrapText="1"/>
    </xf>
    <xf numFmtId="164" fontId="51" fillId="11" borderId="23" xfId="0" applyNumberFormat="1" applyFont="1" applyFill="1" applyBorder="1" applyAlignment="1" applyProtection="1">
      <alignment vertical="top" wrapText="1"/>
    </xf>
    <xf numFmtId="3" fontId="51" fillId="12" borderId="22" xfId="0" applyNumberFormat="1" applyFont="1" applyFill="1" applyBorder="1" applyAlignment="1" applyProtection="1">
      <alignment vertical="top" wrapText="1"/>
    </xf>
    <xf numFmtId="177" fontId="62" fillId="36" borderId="1" xfId="0" applyNumberFormat="1" applyFont="1" applyFill="1" applyBorder="1" applyAlignment="1" applyProtection="1">
      <alignment horizontal="center" vertical="top"/>
    </xf>
    <xf numFmtId="0" fontId="9" fillId="0" borderId="38" xfId="0" applyFont="1" applyBorder="1" applyAlignment="1" applyProtection="1">
      <protection locked="0"/>
    </xf>
    <xf numFmtId="0" fontId="16" fillId="0" borderId="41" xfId="0" applyFont="1" applyBorder="1" applyAlignment="1" applyProtection="1">
      <protection locked="0"/>
    </xf>
    <xf numFmtId="0" fontId="16" fillId="0" borderId="30" xfId="0" applyFont="1" applyBorder="1" applyAlignment="1" applyProtection="1">
      <protection locked="0"/>
    </xf>
    <xf numFmtId="0" fontId="16" fillId="0" borderId="44" xfId="0" applyFont="1" applyBorder="1" applyAlignment="1" applyProtection="1">
      <protection locked="0"/>
    </xf>
    <xf numFmtId="164" fontId="0" fillId="0" borderId="0" xfId="0" applyNumberFormat="1" applyFont="1" applyAlignment="1"/>
    <xf numFmtId="43" fontId="0" fillId="0" borderId="0" xfId="0" applyNumberFormat="1" applyFont="1" applyAlignment="1"/>
  </cellXfs>
  <cellStyles count="7">
    <cellStyle name="Comma" xfId="1" builtinId="3"/>
    <cellStyle name="Normal" xfId="0" builtinId="0"/>
    <cellStyle name="Normal 2" xfId="2"/>
    <cellStyle name="Normal 3" xfId="3"/>
    <cellStyle name="Normal 3 2" xfId="5"/>
    <cellStyle name="Percent 2" xfId="4"/>
    <cellStyle name="Percent 2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4</xdr:col>
      <xdr:colOff>530225</xdr:colOff>
      <xdr:row>4</xdr:row>
      <xdr:rowOff>79375</xdr:rowOff>
    </xdr:to>
    <xdr:pic>
      <xdr:nvPicPr>
        <xdr:cNvPr id="2" name="Picture 1">
          <a:extLst>
            <a:ext uri="{FF2B5EF4-FFF2-40B4-BE49-F238E27FC236}">
              <a16:creationId xmlns:a16="http://schemas.microsoft.com/office/drawing/2014/main" id="{60730F92-133A-42AA-841B-81EF35F86A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3" name="Picture 1">
          <a:extLst>
            <a:ext uri="{FF2B5EF4-FFF2-40B4-BE49-F238E27FC236}">
              <a16:creationId xmlns:a16="http://schemas.microsoft.com/office/drawing/2014/main" id="{A014E24A-9C27-4DFA-96E7-72829A7EF7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4" name="Picture 1">
          <a:extLst>
            <a:ext uri="{FF2B5EF4-FFF2-40B4-BE49-F238E27FC236}">
              <a16:creationId xmlns:a16="http://schemas.microsoft.com/office/drawing/2014/main" id="{39327984-F7E7-40AC-B389-AEFEEF78A0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5" name="Picture 1">
          <a:extLst>
            <a:ext uri="{FF2B5EF4-FFF2-40B4-BE49-F238E27FC236}">
              <a16:creationId xmlns:a16="http://schemas.microsoft.com/office/drawing/2014/main" id="{CC19FB61-4736-402D-8520-3E4F7B2D3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6" name="Picture 1">
          <a:extLst>
            <a:ext uri="{FF2B5EF4-FFF2-40B4-BE49-F238E27FC236}">
              <a16:creationId xmlns:a16="http://schemas.microsoft.com/office/drawing/2014/main" id="{6ADBC422-C1CB-448B-A13E-C908B6B6B4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7" name="Picture 1">
          <a:extLst>
            <a:ext uri="{FF2B5EF4-FFF2-40B4-BE49-F238E27FC236}">
              <a16:creationId xmlns:a16="http://schemas.microsoft.com/office/drawing/2014/main" id="{CE5B06F0-6D88-48B2-8D8D-F74AEDB28C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8" name="Picture 1">
          <a:extLst>
            <a:ext uri="{FF2B5EF4-FFF2-40B4-BE49-F238E27FC236}">
              <a16:creationId xmlns:a16="http://schemas.microsoft.com/office/drawing/2014/main" id="{61DA4264-655B-4EB9-BBAA-6471574C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9" name="Picture 1">
          <a:extLst>
            <a:ext uri="{FF2B5EF4-FFF2-40B4-BE49-F238E27FC236}">
              <a16:creationId xmlns:a16="http://schemas.microsoft.com/office/drawing/2014/main" id="{C38C46D6-7181-4EF6-A33F-9A771C4F32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0" name="Picture 1">
          <a:extLst>
            <a:ext uri="{FF2B5EF4-FFF2-40B4-BE49-F238E27FC236}">
              <a16:creationId xmlns:a16="http://schemas.microsoft.com/office/drawing/2014/main" id="{97DD008C-0F58-4A0D-AE20-732E84D59D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1" name="Picture 1">
          <a:extLst>
            <a:ext uri="{FF2B5EF4-FFF2-40B4-BE49-F238E27FC236}">
              <a16:creationId xmlns:a16="http://schemas.microsoft.com/office/drawing/2014/main" id="{049FC376-0A85-4BE2-B42A-7C63177FFC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2" name="Picture 1">
          <a:extLst>
            <a:ext uri="{FF2B5EF4-FFF2-40B4-BE49-F238E27FC236}">
              <a16:creationId xmlns:a16="http://schemas.microsoft.com/office/drawing/2014/main" id="{48EF1E90-FB5A-42EE-A731-65F38CEC8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3" name="Picture 1">
          <a:extLst>
            <a:ext uri="{FF2B5EF4-FFF2-40B4-BE49-F238E27FC236}">
              <a16:creationId xmlns:a16="http://schemas.microsoft.com/office/drawing/2014/main" id="{7B44AB13-FD7F-4DF7-A4F5-47A924BF38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4" name="Picture 1">
          <a:extLst>
            <a:ext uri="{FF2B5EF4-FFF2-40B4-BE49-F238E27FC236}">
              <a16:creationId xmlns:a16="http://schemas.microsoft.com/office/drawing/2014/main" id="{3575D548-3E1E-4DCA-82FF-13BFB94857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5" name="Picture 1">
          <a:extLst>
            <a:ext uri="{FF2B5EF4-FFF2-40B4-BE49-F238E27FC236}">
              <a16:creationId xmlns:a16="http://schemas.microsoft.com/office/drawing/2014/main" id="{D1ED5E08-6DD2-4904-9C61-A117F56607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6" name="Picture 1">
          <a:extLst>
            <a:ext uri="{FF2B5EF4-FFF2-40B4-BE49-F238E27FC236}">
              <a16:creationId xmlns:a16="http://schemas.microsoft.com/office/drawing/2014/main" id="{B808BB1B-11E5-4DB1-A02C-B49012978E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7" name="Picture 1">
          <a:extLst>
            <a:ext uri="{FF2B5EF4-FFF2-40B4-BE49-F238E27FC236}">
              <a16:creationId xmlns:a16="http://schemas.microsoft.com/office/drawing/2014/main" id="{94EC7C2F-1EC9-4EA5-9772-7A3BD83662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8" name="Picture 1">
          <a:extLst>
            <a:ext uri="{FF2B5EF4-FFF2-40B4-BE49-F238E27FC236}">
              <a16:creationId xmlns:a16="http://schemas.microsoft.com/office/drawing/2014/main" id="{1E084A0F-3CF1-4CE4-B90A-501F572876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19" name="Picture 1">
          <a:extLst>
            <a:ext uri="{FF2B5EF4-FFF2-40B4-BE49-F238E27FC236}">
              <a16:creationId xmlns:a16="http://schemas.microsoft.com/office/drawing/2014/main" id="{AE487E03-A1B9-41C8-9669-C1FAC92E94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0" name="Picture 1">
          <a:extLst>
            <a:ext uri="{FF2B5EF4-FFF2-40B4-BE49-F238E27FC236}">
              <a16:creationId xmlns:a16="http://schemas.microsoft.com/office/drawing/2014/main" id="{C90A8F64-8D8A-4B0D-A262-7A29A15E8E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1" name="Picture 1">
          <a:extLst>
            <a:ext uri="{FF2B5EF4-FFF2-40B4-BE49-F238E27FC236}">
              <a16:creationId xmlns:a16="http://schemas.microsoft.com/office/drawing/2014/main" id="{2974786E-B8E2-4633-8ECF-66727220F8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2" name="Picture 1">
          <a:extLst>
            <a:ext uri="{FF2B5EF4-FFF2-40B4-BE49-F238E27FC236}">
              <a16:creationId xmlns:a16="http://schemas.microsoft.com/office/drawing/2014/main" id="{8E00D177-58CB-4B28-B50C-5ECB71BED2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3" name="Picture 1">
          <a:extLst>
            <a:ext uri="{FF2B5EF4-FFF2-40B4-BE49-F238E27FC236}">
              <a16:creationId xmlns:a16="http://schemas.microsoft.com/office/drawing/2014/main" id="{BC77BE81-16E1-4A72-9292-95EA3FEEAA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4" name="Picture 1">
          <a:extLst>
            <a:ext uri="{FF2B5EF4-FFF2-40B4-BE49-F238E27FC236}">
              <a16:creationId xmlns:a16="http://schemas.microsoft.com/office/drawing/2014/main" id="{7329416C-101C-4D10-AFD1-DCBC5BE78F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5" name="Picture 1">
          <a:extLst>
            <a:ext uri="{FF2B5EF4-FFF2-40B4-BE49-F238E27FC236}">
              <a16:creationId xmlns:a16="http://schemas.microsoft.com/office/drawing/2014/main" id="{65CE0E19-C555-49F8-8D2A-A83662870C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6" name="Picture 1">
          <a:extLst>
            <a:ext uri="{FF2B5EF4-FFF2-40B4-BE49-F238E27FC236}">
              <a16:creationId xmlns:a16="http://schemas.microsoft.com/office/drawing/2014/main" id="{6A4B49F7-305A-45B0-AEED-0272BA38D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530225</xdr:colOff>
      <xdr:row>4</xdr:row>
      <xdr:rowOff>79375</xdr:rowOff>
    </xdr:to>
    <xdr:pic>
      <xdr:nvPicPr>
        <xdr:cNvPr id="27" name="Picture 1">
          <a:extLst>
            <a:ext uri="{FF2B5EF4-FFF2-40B4-BE49-F238E27FC236}">
              <a16:creationId xmlns:a16="http://schemas.microsoft.com/office/drawing/2014/main" id="{7C1237C8-246F-4727-B1FE-9D7F97EEDC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4</xdr:col>
      <xdr:colOff>568325</xdr:colOff>
      <xdr:row>4</xdr:row>
      <xdr:rowOff>79375</xdr:rowOff>
    </xdr:to>
    <xdr:pic>
      <xdr:nvPicPr>
        <xdr:cNvPr id="57" name="Picture 1">
          <a:extLst>
            <a:ext uri="{FF2B5EF4-FFF2-40B4-BE49-F238E27FC236}">
              <a16:creationId xmlns:a16="http://schemas.microsoft.com/office/drawing/2014/main" id="{93DD081D-CD16-438D-B8A0-061F650923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2" name="Picture 1">
          <a:extLst>
            <a:ext uri="{FF2B5EF4-FFF2-40B4-BE49-F238E27FC236}">
              <a16:creationId xmlns:a16="http://schemas.microsoft.com/office/drawing/2014/main" id="{9AB7B13F-9D38-4B2F-8AEB-14B868707A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3" name="Picture 1">
          <a:extLst>
            <a:ext uri="{FF2B5EF4-FFF2-40B4-BE49-F238E27FC236}">
              <a16:creationId xmlns:a16="http://schemas.microsoft.com/office/drawing/2014/main" id="{7E620BF5-71E7-45D0-B254-E3F46FC46B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4" name="Picture 1">
          <a:extLst>
            <a:ext uri="{FF2B5EF4-FFF2-40B4-BE49-F238E27FC236}">
              <a16:creationId xmlns:a16="http://schemas.microsoft.com/office/drawing/2014/main" id="{876886EE-3E1A-452A-9D9C-DFB1029C6A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5" name="Picture 1">
          <a:extLst>
            <a:ext uri="{FF2B5EF4-FFF2-40B4-BE49-F238E27FC236}">
              <a16:creationId xmlns:a16="http://schemas.microsoft.com/office/drawing/2014/main" id="{108B7B44-D334-4B35-A55E-10B6AE279E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6" name="Picture 1">
          <a:extLst>
            <a:ext uri="{FF2B5EF4-FFF2-40B4-BE49-F238E27FC236}">
              <a16:creationId xmlns:a16="http://schemas.microsoft.com/office/drawing/2014/main" id="{F0BDCFEE-B955-4BC2-BC76-61A65675E3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7" name="Picture 1">
          <a:extLst>
            <a:ext uri="{FF2B5EF4-FFF2-40B4-BE49-F238E27FC236}">
              <a16:creationId xmlns:a16="http://schemas.microsoft.com/office/drawing/2014/main" id="{6C8AB491-C4A0-43EA-B529-9B87F0E683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8" name="Picture 1">
          <a:extLst>
            <a:ext uri="{FF2B5EF4-FFF2-40B4-BE49-F238E27FC236}">
              <a16:creationId xmlns:a16="http://schemas.microsoft.com/office/drawing/2014/main" id="{170B282B-28ED-4EBE-8A41-7829109A02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9" name="Picture 1">
          <a:extLst>
            <a:ext uri="{FF2B5EF4-FFF2-40B4-BE49-F238E27FC236}">
              <a16:creationId xmlns:a16="http://schemas.microsoft.com/office/drawing/2014/main" id="{016EB95F-6F60-4771-BC32-5F5FAE2432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0" name="Picture 1">
          <a:extLst>
            <a:ext uri="{FF2B5EF4-FFF2-40B4-BE49-F238E27FC236}">
              <a16:creationId xmlns:a16="http://schemas.microsoft.com/office/drawing/2014/main" id="{F11C4EA9-31DC-4FB0-9893-6D15AB16EF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1" name="Picture 1">
          <a:extLst>
            <a:ext uri="{FF2B5EF4-FFF2-40B4-BE49-F238E27FC236}">
              <a16:creationId xmlns:a16="http://schemas.microsoft.com/office/drawing/2014/main" id="{7AFAA582-6476-433A-B021-EDB8E16386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2" name="Picture 1">
          <a:extLst>
            <a:ext uri="{FF2B5EF4-FFF2-40B4-BE49-F238E27FC236}">
              <a16:creationId xmlns:a16="http://schemas.microsoft.com/office/drawing/2014/main" id="{CF3E44B0-AA46-45D6-A01A-C7891D2564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3" name="Picture 1">
          <a:extLst>
            <a:ext uri="{FF2B5EF4-FFF2-40B4-BE49-F238E27FC236}">
              <a16:creationId xmlns:a16="http://schemas.microsoft.com/office/drawing/2014/main" id="{5394A5AC-BD27-40F5-925A-8165F148A3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4" name="Picture 1">
          <a:extLst>
            <a:ext uri="{FF2B5EF4-FFF2-40B4-BE49-F238E27FC236}">
              <a16:creationId xmlns:a16="http://schemas.microsoft.com/office/drawing/2014/main" id="{43C2C39D-7377-4847-B07C-465028CA2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5" name="Picture 1">
          <a:extLst>
            <a:ext uri="{FF2B5EF4-FFF2-40B4-BE49-F238E27FC236}">
              <a16:creationId xmlns:a16="http://schemas.microsoft.com/office/drawing/2014/main" id="{D76F9F74-1B6A-4A85-A848-EB8BDB0338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6" name="Picture 1">
          <a:extLst>
            <a:ext uri="{FF2B5EF4-FFF2-40B4-BE49-F238E27FC236}">
              <a16:creationId xmlns:a16="http://schemas.microsoft.com/office/drawing/2014/main" id="{B3815BA2-7836-4AA6-B10B-2ADB6C181F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7" name="Picture 1">
          <a:extLst>
            <a:ext uri="{FF2B5EF4-FFF2-40B4-BE49-F238E27FC236}">
              <a16:creationId xmlns:a16="http://schemas.microsoft.com/office/drawing/2014/main" id="{65FBBE99-43BE-4603-A1C2-94C0E4D561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8" name="Picture 1">
          <a:extLst>
            <a:ext uri="{FF2B5EF4-FFF2-40B4-BE49-F238E27FC236}">
              <a16:creationId xmlns:a16="http://schemas.microsoft.com/office/drawing/2014/main" id="{90800A09-DC96-4D18-AAA3-0D0DDD97AF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9" name="Picture 1">
          <a:extLst>
            <a:ext uri="{FF2B5EF4-FFF2-40B4-BE49-F238E27FC236}">
              <a16:creationId xmlns:a16="http://schemas.microsoft.com/office/drawing/2014/main" id="{21AD7402-7E48-40A6-B7C3-052623B5D4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0" name="Picture 1">
          <a:extLst>
            <a:ext uri="{FF2B5EF4-FFF2-40B4-BE49-F238E27FC236}">
              <a16:creationId xmlns:a16="http://schemas.microsoft.com/office/drawing/2014/main" id="{45C7888E-0486-40F2-8EB7-BCA4859B3C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1" name="Picture 1">
          <a:extLst>
            <a:ext uri="{FF2B5EF4-FFF2-40B4-BE49-F238E27FC236}">
              <a16:creationId xmlns:a16="http://schemas.microsoft.com/office/drawing/2014/main" id="{87579BD7-F170-4A54-AF43-D7AFA9F083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2" name="Picture 1">
          <a:extLst>
            <a:ext uri="{FF2B5EF4-FFF2-40B4-BE49-F238E27FC236}">
              <a16:creationId xmlns:a16="http://schemas.microsoft.com/office/drawing/2014/main" id="{8E52E5A5-384F-4FF4-9434-03BD1CCACC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3" name="Picture 1">
          <a:extLst>
            <a:ext uri="{FF2B5EF4-FFF2-40B4-BE49-F238E27FC236}">
              <a16:creationId xmlns:a16="http://schemas.microsoft.com/office/drawing/2014/main" id="{8D038C7C-3D0E-4D6F-96F6-FABC9D5671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4" name="Picture 1">
          <a:extLst>
            <a:ext uri="{FF2B5EF4-FFF2-40B4-BE49-F238E27FC236}">
              <a16:creationId xmlns:a16="http://schemas.microsoft.com/office/drawing/2014/main" id="{BD5E63BF-D0BC-4F52-8231-6142ADFFAC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5" name="Picture 1">
          <a:extLst>
            <a:ext uri="{FF2B5EF4-FFF2-40B4-BE49-F238E27FC236}">
              <a16:creationId xmlns:a16="http://schemas.microsoft.com/office/drawing/2014/main" id="{C6902DD4-A8F0-4963-B657-20204932A1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6" name="Picture 1">
          <a:extLst>
            <a:ext uri="{FF2B5EF4-FFF2-40B4-BE49-F238E27FC236}">
              <a16:creationId xmlns:a16="http://schemas.microsoft.com/office/drawing/2014/main" id="{D8D44DEF-27DE-4B79-8EC9-65CED9F8E9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6417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J29"/>
  <sheetViews>
    <sheetView showGridLines="0" workbookViewId="0">
      <selection activeCell="B7" sqref="B7:C9"/>
    </sheetView>
  </sheetViews>
  <sheetFormatPr defaultColWidth="9.140625" defaultRowHeight="15"/>
  <cols>
    <col min="1" max="1" width="19" style="326" customWidth="1"/>
    <col min="2" max="2" width="11.85546875" style="326" customWidth="1"/>
    <col min="3" max="3" width="109" style="326" customWidth="1"/>
    <col min="4" max="16384" width="9.140625" style="326"/>
  </cols>
  <sheetData>
    <row r="1" spans="1:10">
      <c r="A1" s="674" t="s">
        <v>248</v>
      </c>
      <c r="B1" s="674"/>
      <c r="C1" s="674"/>
    </row>
    <row r="2" spans="1:10" ht="15.75" thickBot="1">
      <c r="A2" s="674"/>
      <c r="B2" s="674"/>
      <c r="C2" s="674"/>
    </row>
    <row r="3" spans="1:10" ht="16.5" thickBot="1">
      <c r="A3" s="327" t="s">
        <v>161</v>
      </c>
      <c r="B3" s="675" t="s">
        <v>9</v>
      </c>
      <c r="C3" s="676"/>
    </row>
    <row r="4" spans="1:10" ht="23.45" customHeight="1">
      <c r="A4" s="677" t="s">
        <v>158</v>
      </c>
      <c r="B4" s="680" t="s">
        <v>249</v>
      </c>
      <c r="C4" s="681"/>
      <c r="D4" s="328"/>
      <c r="E4" s="328"/>
      <c r="F4" s="328"/>
      <c r="G4" s="328"/>
      <c r="H4" s="328"/>
      <c r="I4" s="328"/>
      <c r="J4" s="328"/>
    </row>
    <row r="5" spans="1:10" ht="30" customHeight="1">
      <c r="A5" s="678"/>
      <c r="B5" s="682" t="s">
        <v>263</v>
      </c>
      <c r="C5" s="683"/>
      <c r="D5" s="328"/>
      <c r="E5" s="328"/>
      <c r="F5" s="328"/>
      <c r="G5" s="328"/>
      <c r="H5" s="328"/>
      <c r="I5" s="328"/>
      <c r="J5" s="328"/>
    </row>
    <row r="6" spans="1:10" ht="50.1" customHeight="1" thickBot="1">
      <c r="A6" s="679"/>
      <c r="B6" s="684" t="s">
        <v>264</v>
      </c>
      <c r="C6" s="685"/>
      <c r="D6" s="328"/>
      <c r="E6" s="328"/>
      <c r="F6" s="328"/>
      <c r="G6" s="328"/>
      <c r="H6" s="328"/>
      <c r="I6" s="328"/>
      <c r="J6" s="328"/>
    </row>
    <row r="7" spans="1:10" ht="15.75" customHeight="1">
      <c r="A7" s="664" t="s">
        <v>160</v>
      </c>
      <c r="B7" s="667" t="s">
        <v>265</v>
      </c>
      <c r="C7" s="668"/>
      <c r="D7" s="329"/>
      <c r="E7" s="329"/>
      <c r="F7" s="329"/>
      <c r="G7" s="329"/>
      <c r="H7" s="329"/>
      <c r="I7" s="329"/>
      <c r="J7" s="329"/>
    </row>
    <row r="8" spans="1:10" ht="15.75" customHeight="1">
      <c r="A8" s="665"/>
      <c r="B8" s="669"/>
      <c r="C8" s="670"/>
    </row>
    <row r="9" spans="1:10" ht="74.45" customHeight="1">
      <c r="A9" s="666"/>
      <c r="B9" s="671"/>
      <c r="C9" s="672"/>
    </row>
    <row r="10" spans="1:10" ht="27" customHeight="1">
      <c r="A10" s="673" t="s">
        <v>163</v>
      </c>
      <c r="B10" s="669" t="s">
        <v>266</v>
      </c>
      <c r="C10" s="670"/>
      <c r="D10" s="328"/>
      <c r="E10" s="328"/>
      <c r="F10" s="328"/>
      <c r="G10" s="328"/>
      <c r="H10" s="328"/>
      <c r="I10" s="328"/>
      <c r="J10" s="328"/>
    </row>
    <row r="11" spans="1:10" ht="29.25" customHeight="1">
      <c r="A11" s="673"/>
      <c r="B11" s="669"/>
      <c r="C11" s="670"/>
      <c r="D11" s="328"/>
      <c r="E11" s="328"/>
      <c r="F11" s="328"/>
      <c r="G11" s="328"/>
      <c r="H11" s="328"/>
      <c r="I11" s="328"/>
      <c r="J11" s="328"/>
    </row>
    <row r="12" spans="1:10" ht="69.95" customHeight="1">
      <c r="A12" s="330"/>
      <c r="B12" s="669"/>
      <c r="C12" s="670"/>
      <c r="D12" s="328"/>
      <c r="E12" s="328"/>
      <c r="F12" s="328"/>
      <c r="G12" s="328"/>
      <c r="H12" s="328"/>
      <c r="I12" s="328"/>
      <c r="J12" s="328"/>
    </row>
    <row r="13" spans="1:10" ht="30" customHeight="1">
      <c r="A13" s="647" t="s">
        <v>174</v>
      </c>
      <c r="B13" s="650" t="s">
        <v>267</v>
      </c>
      <c r="C13" s="651"/>
      <c r="D13" s="328"/>
      <c r="E13" s="328"/>
      <c r="F13" s="328"/>
      <c r="G13" s="328"/>
      <c r="H13" s="328"/>
      <c r="I13" s="328"/>
      <c r="J13" s="328"/>
    </row>
    <row r="14" spans="1:10" ht="17.25" customHeight="1">
      <c r="A14" s="648"/>
      <c r="B14" s="652"/>
      <c r="C14" s="653"/>
      <c r="D14" s="328"/>
      <c r="E14" s="328"/>
      <c r="F14" s="328"/>
      <c r="G14" s="328"/>
      <c r="H14" s="328"/>
      <c r="I14" s="328"/>
      <c r="J14" s="328"/>
    </row>
    <row r="15" spans="1:10" ht="70.5" customHeight="1">
      <c r="A15" s="649"/>
      <c r="B15" s="654"/>
      <c r="C15" s="655"/>
    </row>
    <row r="16" spans="1:10" ht="30" customHeight="1">
      <c r="A16" s="647" t="s">
        <v>175</v>
      </c>
      <c r="B16" s="650" t="s">
        <v>268</v>
      </c>
      <c r="C16" s="651"/>
      <c r="D16" s="328"/>
      <c r="E16" s="328"/>
      <c r="F16" s="328"/>
      <c r="G16" s="328"/>
      <c r="H16" s="328"/>
      <c r="I16" s="328"/>
      <c r="J16" s="328"/>
    </row>
    <row r="17" spans="1:10" ht="17.25" customHeight="1">
      <c r="A17" s="648"/>
      <c r="B17" s="652"/>
      <c r="C17" s="653"/>
      <c r="D17" s="328"/>
      <c r="E17" s="328"/>
      <c r="F17" s="328"/>
      <c r="G17" s="328"/>
      <c r="H17" s="328"/>
      <c r="I17" s="328"/>
      <c r="J17" s="328"/>
    </row>
    <row r="18" spans="1:10" ht="78" customHeight="1">
      <c r="A18" s="649"/>
      <c r="B18" s="654"/>
      <c r="C18" s="655"/>
    </row>
    <row r="19" spans="1:10" ht="14.45" customHeight="1">
      <c r="A19" s="656" t="s">
        <v>176</v>
      </c>
      <c r="B19" s="658" t="s">
        <v>250</v>
      </c>
      <c r="C19" s="659"/>
    </row>
    <row r="20" spans="1:10">
      <c r="A20" s="657"/>
      <c r="B20" s="660"/>
      <c r="C20" s="661"/>
    </row>
    <row r="21" spans="1:10">
      <c r="A21" s="657"/>
      <c r="B21" s="660"/>
      <c r="C21" s="661"/>
    </row>
    <row r="22" spans="1:10">
      <c r="A22" s="657"/>
      <c r="B22" s="660"/>
      <c r="C22" s="661"/>
    </row>
    <row r="23" spans="1:10">
      <c r="A23" s="657"/>
      <c r="B23" s="660"/>
      <c r="C23" s="661"/>
    </row>
    <row r="24" spans="1:10" ht="126" customHeight="1" thickBot="1">
      <c r="A24" s="657"/>
      <c r="B24" s="660"/>
      <c r="C24" s="661"/>
    </row>
    <row r="25" spans="1:10" ht="14.25" customHeight="1" thickBot="1">
      <c r="A25" s="331" t="s">
        <v>159</v>
      </c>
      <c r="B25" s="662" t="s">
        <v>162</v>
      </c>
      <c r="C25" s="663"/>
      <c r="D25" s="328"/>
      <c r="E25" s="328"/>
      <c r="F25" s="328"/>
      <c r="G25" s="328"/>
      <c r="H25" s="328"/>
      <c r="I25" s="328"/>
      <c r="J25" s="332"/>
    </row>
    <row r="27" spans="1:10">
      <c r="A27" s="333" t="s">
        <v>269</v>
      </c>
    </row>
    <row r="28" spans="1:10">
      <c r="A28" s="326" t="s">
        <v>270</v>
      </c>
    </row>
    <row r="29" spans="1:10">
      <c r="A29" s="326" t="s">
        <v>271</v>
      </c>
    </row>
  </sheetData>
  <sheetProtection algorithmName="SHA-512" hashValue="U4hmeOL/mgWTSKLkBovDQUJeF+LTYwgMWqi4ITXjZy1jVB6o00xheSnmmRszCKpObNaWmv17ecYbikBBhvhQBA==" saltValue="jbc0tBunRDIqOfI1jW4DjQ==" spinCount="100000" sheet="1" objects="1" scenarios="1"/>
  <mergeCells count="17">
    <mergeCell ref="A1:C2"/>
    <mergeCell ref="B3:C3"/>
    <mergeCell ref="A4:A6"/>
    <mergeCell ref="B4:C4"/>
    <mergeCell ref="B5:C5"/>
    <mergeCell ref="B6:C6"/>
    <mergeCell ref="A7:A9"/>
    <mergeCell ref="B7:C9"/>
    <mergeCell ref="A10:A11"/>
    <mergeCell ref="B10:C12"/>
    <mergeCell ref="A13:A15"/>
    <mergeCell ref="B13:C15"/>
    <mergeCell ref="A16:A18"/>
    <mergeCell ref="B16:C18"/>
    <mergeCell ref="A19:A24"/>
    <mergeCell ref="B19:C24"/>
    <mergeCell ref="B25:C25"/>
  </mergeCells>
  <pageMargins left="0.25" right="0.25" top="0.75" bottom="0.75" header="0.3" footer="0.3"/>
  <pageSetup scale="65"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N1001"/>
  <sheetViews>
    <sheetView topLeftCell="A19" zoomScale="60" zoomScaleNormal="60" workbookViewId="0">
      <selection activeCell="A48" sqref="A48"/>
    </sheetView>
  </sheetViews>
  <sheetFormatPr defaultColWidth="14.42578125" defaultRowHeight="15" customHeight="1"/>
  <cols>
    <col min="1" max="1" width="22.5703125" style="1" customWidth="1"/>
    <col min="2" max="2" width="29.5703125" style="1" customWidth="1"/>
    <col min="3" max="3" width="22.140625" style="1" customWidth="1"/>
    <col min="4" max="4" width="24.28515625" style="1" customWidth="1"/>
    <col min="5" max="5" width="15.140625" style="1" customWidth="1"/>
    <col min="6" max="6" width="20.28515625" style="1" customWidth="1"/>
    <col min="7" max="7" width="10" style="1" hidden="1" customWidth="1"/>
    <col min="8" max="8" width="13.42578125" style="1" customWidth="1"/>
    <col min="9" max="9" width="11.28515625" style="1" customWidth="1"/>
    <col min="10" max="10" width="10" style="1" customWidth="1"/>
    <col min="11" max="11" width="22.7109375" style="1" customWidth="1"/>
    <col min="12" max="12" width="28.28515625" style="1" customWidth="1"/>
    <col min="13" max="13" width="25.42578125" style="1" customWidth="1"/>
    <col min="14" max="14" width="18" style="1" customWidth="1"/>
    <col min="15" max="26" width="8" style="1" customWidth="1"/>
    <col min="27" max="16384" width="14.42578125" style="1"/>
  </cols>
  <sheetData>
    <row r="1" spans="1:12" ht="21" customHeight="1" thickBot="1"/>
    <row r="2" spans="1:12" ht="24" customHeight="1">
      <c r="A2" s="196" t="s">
        <v>62</v>
      </c>
      <c r="B2" s="197"/>
      <c r="C2" s="198"/>
      <c r="D2" s="199"/>
      <c r="E2" s="199"/>
      <c r="F2" s="199"/>
      <c r="G2" s="200"/>
      <c r="H2" s="199"/>
      <c r="I2" s="201"/>
      <c r="J2" s="201"/>
      <c r="K2" s="199"/>
      <c r="L2" s="202" t="s">
        <v>63</v>
      </c>
    </row>
    <row r="3" spans="1:12" ht="24" customHeight="1">
      <c r="A3" s="203" t="s">
        <v>64</v>
      </c>
      <c r="B3" s="204"/>
      <c r="C3" s="205"/>
      <c r="D3" s="206" t="s">
        <v>65</v>
      </c>
      <c r="E3" s="206"/>
      <c r="F3" s="206"/>
      <c r="G3" s="207"/>
      <c r="H3" s="208"/>
      <c r="I3" s="209"/>
      <c r="J3" s="209"/>
      <c r="K3" s="208"/>
      <c r="L3" s="210"/>
    </row>
    <row r="4" spans="1:12" ht="24" customHeight="1">
      <c r="A4" s="568" t="s">
        <v>66</v>
      </c>
      <c r="B4" s="208"/>
      <c r="C4" s="208"/>
      <c r="D4" s="206" t="s">
        <v>67</v>
      </c>
      <c r="E4" s="206"/>
      <c r="F4" s="206"/>
      <c r="G4" s="205"/>
      <c r="H4" s="208"/>
      <c r="I4" s="209"/>
      <c r="J4" s="209"/>
      <c r="K4" s="209"/>
      <c r="L4" s="211"/>
    </row>
    <row r="5" spans="1:12" ht="24" customHeight="1">
      <c r="A5" s="569" t="s">
        <v>68</v>
      </c>
      <c r="B5" s="213"/>
      <c r="C5" s="214"/>
      <c r="D5" s="214"/>
      <c r="E5" s="214"/>
      <c r="F5" s="214"/>
      <c r="G5" s="214"/>
      <c r="H5" s="214"/>
      <c r="I5" s="214"/>
      <c r="J5" s="214"/>
      <c r="K5" s="214"/>
      <c r="L5" s="215"/>
    </row>
    <row r="6" spans="1:12" ht="24" customHeight="1">
      <c r="A6" s="610"/>
      <c r="B6" s="471"/>
      <c r="C6" s="208"/>
      <c r="D6" s="208"/>
      <c r="E6" s="208"/>
      <c r="F6" s="208"/>
      <c r="G6" s="208"/>
      <c r="H6" s="572" t="s">
        <v>69</v>
      </c>
      <c r="I6" s="208"/>
      <c r="J6" s="208"/>
      <c r="K6" s="217"/>
      <c r="L6" s="575" t="s">
        <v>70</v>
      </c>
    </row>
    <row r="7" spans="1:12" ht="24" customHeight="1">
      <c r="A7" s="610"/>
      <c r="B7" s="472" t="s">
        <v>71</v>
      </c>
      <c r="C7" s="218"/>
      <c r="D7" s="219"/>
      <c r="E7" s="219"/>
      <c r="F7" s="219"/>
      <c r="G7" s="208"/>
      <c r="H7" s="476">
        <f ca="1">(NOW())</f>
        <v>44179.699666087959</v>
      </c>
      <c r="I7" s="477"/>
      <c r="J7" s="220"/>
      <c r="K7" s="221"/>
      <c r="L7" s="222" t="s">
        <v>73</v>
      </c>
    </row>
    <row r="8" spans="1:12" ht="24" customHeight="1">
      <c r="A8" s="610"/>
      <c r="B8" s="472" t="s">
        <v>348</v>
      </c>
      <c r="C8" s="218"/>
      <c r="D8" s="219"/>
      <c r="E8" s="219"/>
      <c r="F8" s="219"/>
      <c r="G8" s="208"/>
      <c r="H8" s="573" t="s">
        <v>74</v>
      </c>
      <c r="I8" s="208"/>
      <c r="J8" s="208"/>
      <c r="K8" s="574" t="s">
        <v>75</v>
      </c>
      <c r="L8" s="210" t="s">
        <v>73</v>
      </c>
    </row>
    <row r="9" spans="1:12" ht="24" customHeight="1">
      <c r="A9" s="610"/>
      <c r="B9" s="472" t="s">
        <v>76</v>
      </c>
      <c r="C9" s="218"/>
      <c r="D9" s="208"/>
      <c r="E9" s="208"/>
      <c r="F9" s="208"/>
      <c r="G9" s="208"/>
      <c r="H9" s="464" t="s">
        <v>342</v>
      </c>
      <c r="I9" s="465"/>
      <c r="J9" s="465"/>
      <c r="K9" s="223"/>
      <c r="L9" s="224"/>
    </row>
    <row r="10" spans="1:12" ht="24" customHeight="1">
      <c r="A10" s="610"/>
      <c r="B10" s="204"/>
      <c r="C10" s="205"/>
      <c r="E10" s="225"/>
      <c r="F10" s="208"/>
      <c r="G10" s="208"/>
      <c r="H10" s="573" t="s">
        <v>77</v>
      </c>
      <c r="I10" s="208"/>
      <c r="J10" s="208"/>
      <c r="K10" s="574" t="s">
        <v>75</v>
      </c>
      <c r="L10" s="210"/>
    </row>
    <row r="11" spans="1:12" ht="24" customHeight="1">
      <c r="A11" s="618" t="s">
        <v>73</v>
      </c>
      <c r="B11" s="261"/>
      <c r="C11" s="227"/>
      <c r="D11" s="227"/>
      <c r="E11" s="227"/>
      <c r="F11" s="227"/>
      <c r="G11" s="227"/>
      <c r="H11" s="228"/>
      <c r="I11" s="227"/>
      <c r="J11" s="227"/>
      <c r="K11" s="229"/>
      <c r="L11" s="230"/>
    </row>
    <row r="12" spans="1:12" ht="24" customHeight="1">
      <c r="A12" s="588"/>
      <c r="B12" s="473"/>
      <c r="C12" s="205"/>
      <c r="D12" s="205"/>
      <c r="E12" s="205"/>
      <c r="F12" s="205"/>
      <c r="G12" s="205"/>
      <c r="H12" s="205"/>
      <c r="I12" s="205"/>
      <c r="J12" s="205"/>
      <c r="K12" s="205"/>
      <c r="L12" s="230"/>
    </row>
    <row r="13" spans="1:12" ht="24" customHeight="1">
      <c r="A13" s="570" t="s">
        <v>78</v>
      </c>
      <c r="B13" s="474" t="s">
        <v>222</v>
      </c>
      <c r="C13" s="447"/>
      <c r="D13" s="447"/>
      <c r="E13" s="231"/>
      <c r="F13" s="232"/>
      <c r="G13" s="232"/>
      <c r="H13" s="232"/>
      <c r="I13" s="232"/>
      <c r="J13" s="232"/>
      <c r="K13" s="205"/>
      <c r="L13" s="576" t="s">
        <v>79</v>
      </c>
    </row>
    <row r="14" spans="1:12" ht="24" customHeight="1">
      <c r="A14" s="570" t="s">
        <v>80</v>
      </c>
      <c r="B14" s="474" t="s">
        <v>340</v>
      </c>
      <c r="C14" s="447"/>
      <c r="D14" s="447"/>
      <c r="E14" s="231"/>
      <c r="F14" s="232"/>
      <c r="G14" s="232"/>
      <c r="H14" s="232"/>
      <c r="I14" s="232"/>
      <c r="J14" s="232"/>
      <c r="K14" s="205"/>
      <c r="L14" s="233"/>
    </row>
    <row r="15" spans="1:12" ht="24" customHeight="1">
      <c r="A15" s="571" t="s">
        <v>81</v>
      </c>
      <c r="B15" s="474" t="s">
        <v>341</v>
      </c>
      <c r="C15" s="448"/>
      <c r="D15" s="448"/>
      <c r="E15" s="234"/>
      <c r="F15" s="235"/>
      <c r="G15" s="235"/>
      <c r="H15" s="232"/>
      <c r="I15" s="232"/>
      <c r="J15" s="232"/>
      <c r="K15" s="205"/>
      <c r="L15" s="576" t="s">
        <v>82</v>
      </c>
    </row>
    <row r="16" spans="1:12" ht="24" customHeight="1">
      <c r="A16" s="571" t="s">
        <v>83</v>
      </c>
      <c r="B16" s="474"/>
      <c r="C16" s="448"/>
      <c r="D16" s="448"/>
      <c r="E16" s="234"/>
      <c r="F16" s="235"/>
      <c r="G16" s="235"/>
      <c r="H16" s="232"/>
      <c r="I16" s="232"/>
      <c r="J16" s="232"/>
      <c r="K16" s="205"/>
      <c r="L16" s="236"/>
    </row>
    <row r="17" spans="1:12" ht="24" customHeight="1">
      <c r="A17" s="610"/>
      <c r="B17" s="475"/>
      <c r="C17" s="234"/>
      <c r="D17" s="234"/>
      <c r="E17" s="234"/>
      <c r="F17" s="235"/>
      <c r="G17" s="235"/>
      <c r="H17" s="232"/>
      <c r="I17" s="232"/>
      <c r="J17" s="232"/>
      <c r="K17" s="205"/>
      <c r="L17" s="575" t="s">
        <v>84</v>
      </c>
    </row>
    <row r="18" spans="1:12" ht="24" customHeight="1">
      <c r="A18" s="610"/>
      <c r="B18" s="475"/>
      <c r="C18" s="234"/>
      <c r="D18" s="234"/>
      <c r="E18" s="234"/>
      <c r="F18" s="235"/>
      <c r="G18" s="235"/>
      <c r="H18" s="232"/>
      <c r="I18" s="232"/>
      <c r="J18" s="232"/>
      <c r="K18" s="205"/>
      <c r="L18" s="237"/>
    </row>
    <row r="19" spans="1:12" ht="24" customHeight="1">
      <c r="A19" s="619" t="s">
        <v>73</v>
      </c>
      <c r="B19" s="213"/>
      <c r="C19" s="214"/>
      <c r="D19" s="214"/>
      <c r="E19" s="214"/>
      <c r="F19" s="214"/>
      <c r="G19" s="214"/>
      <c r="H19" s="214"/>
      <c r="I19" s="214"/>
      <c r="J19" s="214"/>
      <c r="K19" s="214"/>
      <c r="L19" s="238"/>
    </row>
    <row r="20" spans="1:12" ht="24" customHeight="1">
      <c r="A20" s="588" t="s">
        <v>85</v>
      </c>
      <c r="B20" s="205"/>
      <c r="C20" s="205"/>
      <c r="D20" s="209"/>
      <c r="E20" s="209" t="s">
        <v>86</v>
      </c>
      <c r="F20" s="209"/>
      <c r="G20" s="207"/>
      <c r="H20" s="209" t="s">
        <v>87</v>
      </c>
      <c r="I20" s="589" t="s">
        <v>88</v>
      </c>
      <c r="J20" s="589"/>
      <c r="K20" s="207"/>
      <c r="L20" s="587" t="s">
        <v>89</v>
      </c>
    </row>
    <row r="21" spans="1:12" ht="24" customHeight="1">
      <c r="A21" s="619" t="s">
        <v>73</v>
      </c>
      <c r="B21" s="214"/>
      <c r="C21" s="214"/>
      <c r="D21" s="578"/>
      <c r="E21" s="578" t="s">
        <v>73</v>
      </c>
      <c r="F21" s="578"/>
      <c r="G21" s="578"/>
      <c r="H21" s="578"/>
      <c r="I21" s="578"/>
      <c r="J21" s="578"/>
      <c r="K21" s="578"/>
      <c r="L21" s="617"/>
    </row>
    <row r="22" spans="1:12" ht="24" customHeight="1">
      <c r="A22" s="590" t="s">
        <v>90</v>
      </c>
      <c r="B22" s="204"/>
      <c r="C22" s="205"/>
      <c r="D22" s="209"/>
      <c r="E22" s="209"/>
      <c r="F22" s="209"/>
      <c r="G22" s="620"/>
      <c r="H22" s="621"/>
      <c r="I22" s="593" t="s">
        <v>91</v>
      </c>
      <c r="J22" s="609"/>
      <c r="K22" s="596" t="s">
        <v>92</v>
      </c>
      <c r="L22" s="599" t="s">
        <v>93</v>
      </c>
    </row>
    <row r="23" spans="1:12" ht="24" customHeight="1">
      <c r="A23" s="590" t="s">
        <v>94</v>
      </c>
      <c r="B23" s="204"/>
      <c r="C23" s="205"/>
      <c r="D23" s="209" t="s">
        <v>95</v>
      </c>
      <c r="E23" s="209"/>
      <c r="F23" s="209"/>
      <c r="G23" s="207"/>
      <c r="H23" s="592" t="s">
        <v>96</v>
      </c>
      <c r="I23" s="594"/>
      <c r="J23" s="594"/>
      <c r="K23" s="597"/>
      <c r="L23" s="576" t="s">
        <v>97</v>
      </c>
    </row>
    <row r="24" spans="1:12" ht="24" customHeight="1">
      <c r="A24" s="591" t="s">
        <v>98</v>
      </c>
      <c r="B24" s="213"/>
      <c r="C24" s="214"/>
      <c r="D24" s="578"/>
      <c r="E24" s="578"/>
      <c r="F24" s="578"/>
      <c r="G24" s="622"/>
      <c r="H24" s="623"/>
      <c r="I24" s="595" t="s">
        <v>99</v>
      </c>
      <c r="J24" s="595"/>
      <c r="K24" s="598" t="s">
        <v>100</v>
      </c>
      <c r="L24" s="250" t="s">
        <v>147</v>
      </c>
    </row>
    <row r="25" spans="1:12" ht="24" customHeight="1">
      <c r="A25" s="449" t="s">
        <v>73</v>
      </c>
      <c r="B25" s="467" t="s">
        <v>369</v>
      </c>
      <c r="C25" s="450"/>
      <c r="D25" s="450"/>
      <c r="E25" s="450"/>
      <c r="F25" s="450"/>
      <c r="G25" s="251"/>
      <c r="H25" s="252"/>
      <c r="I25" s="253"/>
      <c r="J25" s="253"/>
      <c r="K25" s="252"/>
      <c r="L25" s="451"/>
    </row>
    <row r="26" spans="1:12" ht="24" customHeight="1">
      <c r="A26" s="449" t="s">
        <v>73</v>
      </c>
      <c r="B26" s="466"/>
      <c r="C26" s="556" t="s">
        <v>359</v>
      </c>
      <c r="D26" s="547"/>
      <c r="E26" s="547"/>
      <c r="F26" s="450"/>
      <c r="G26" s="251"/>
      <c r="H26" s="252"/>
      <c r="I26" s="253"/>
      <c r="J26" s="253"/>
      <c r="K26" s="252"/>
      <c r="L26" s="255"/>
    </row>
    <row r="27" spans="1:12" ht="24" customHeight="1">
      <c r="A27" s="254"/>
      <c r="B27" s="232"/>
      <c r="C27" s="548"/>
      <c r="D27" s="549"/>
      <c r="E27" s="555">
        <v>44197</v>
      </c>
      <c r="F27" s="452"/>
      <c r="G27" s="251"/>
      <c r="H27" s="252"/>
      <c r="I27" s="253"/>
      <c r="J27" s="253"/>
      <c r="K27" s="252"/>
      <c r="L27" s="553">
        <f>'FAR- Advance Request '!E26</f>
        <v>160723657</v>
      </c>
    </row>
    <row r="28" spans="1:12" ht="24" customHeight="1">
      <c r="A28" s="254"/>
      <c r="B28" s="232"/>
      <c r="C28" s="548"/>
      <c r="D28" s="549"/>
      <c r="E28" s="555">
        <v>44228</v>
      </c>
      <c r="F28" s="452"/>
      <c r="G28" s="251"/>
      <c r="H28" s="252"/>
      <c r="I28" s="253"/>
      <c r="J28" s="253"/>
      <c r="K28" s="252"/>
      <c r="L28" s="553">
        <f>'FAR- Advance Request '!F26</f>
        <v>132610229</v>
      </c>
    </row>
    <row r="29" spans="1:12" ht="24" customHeight="1">
      <c r="A29" s="254"/>
      <c r="B29" s="258"/>
      <c r="C29" s="550"/>
      <c r="D29" s="549"/>
      <c r="E29" s="555">
        <v>44256</v>
      </c>
      <c r="F29" s="452"/>
      <c r="G29" s="251"/>
      <c r="H29" s="252"/>
      <c r="I29" s="253"/>
      <c r="J29" s="253"/>
      <c r="K29" s="252"/>
      <c r="L29" s="553">
        <f>'FAR- Advance Request '!G26</f>
        <v>155279372</v>
      </c>
    </row>
    <row r="30" spans="1:12" ht="24" customHeight="1">
      <c r="A30" s="254"/>
      <c r="B30" s="257"/>
      <c r="C30" s="232"/>
      <c r="D30" s="232"/>
      <c r="E30" s="232"/>
      <c r="F30" s="232"/>
      <c r="G30" s="251"/>
      <c r="H30" s="252"/>
      <c r="I30" s="253"/>
      <c r="J30" s="253"/>
      <c r="K30" s="252"/>
      <c r="L30" s="454"/>
    </row>
    <row r="31" spans="1:12" ht="24" customHeight="1">
      <c r="A31" s="254" t="s">
        <v>73</v>
      </c>
      <c r="B31" s="259"/>
      <c r="C31" s="260"/>
      <c r="D31" s="232"/>
      <c r="E31" s="232"/>
      <c r="F31" s="232"/>
      <c r="G31" s="251"/>
      <c r="H31" s="252"/>
      <c r="I31" s="253"/>
      <c r="J31" s="253"/>
      <c r="K31" s="252"/>
      <c r="L31" s="454"/>
    </row>
    <row r="32" spans="1:12" ht="24" customHeight="1">
      <c r="A32" s="254"/>
      <c r="B32" s="461" t="s">
        <v>347</v>
      </c>
      <c r="C32" s="260"/>
      <c r="D32" s="232"/>
      <c r="E32" s="232"/>
      <c r="F32" s="232"/>
      <c r="G32" s="251"/>
      <c r="H32" s="252"/>
      <c r="I32" s="253"/>
      <c r="J32" s="253"/>
      <c r="K32" s="252"/>
      <c r="L32" s="454"/>
    </row>
    <row r="33" spans="1:14" ht="24" customHeight="1">
      <c r="A33" s="254"/>
      <c r="B33" s="458"/>
      <c r="C33" s="460"/>
      <c r="D33" s="460"/>
      <c r="E33" s="459"/>
      <c r="F33" s="232"/>
      <c r="G33" s="251"/>
      <c r="H33" s="252"/>
      <c r="I33" s="253"/>
      <c r="J33" s="253"/>
      <c r="K33" s="252"/>
      <c r="L33" s="455"/>
    </row>
    <row r="34" spans="1:14" ht="24" customHeight="1">
      <c r="A34" s="254"/>
      <c r="B34" s="458"/>
      <c r="C34" s="459"/>
      <c r="D34" s="459"/>
      <c r="E34" s="459"/>
      <c r="F34" s="232"/>
      <c r="G34" s="251"/>
      <c r="H34" s="252"/>
      <c r="I34" s="253"/>
      <c r="J34" s="253"/>
      <c r="K34" s="252"/>
      <c r="L34" s="453"/>
    </row>
    <row r="35" spans="1:14" ht="24" customHeight="1">
      <c r="A35" s="254" t="s">
        <v>73</v>
      </c>
      <c r="B35" s="603" t="s">
        <v>177</v>
      </c>
      <c r="C35" s="459"/>
      <c r="D35" s="459"/>
      <c r="E35" s="459"/>
      <c r="F35" s="232"/>
      <c r="G35" s="251"/>
      <c r="H35" s="252"/>
      <c r="I35" s="253"/>
      <c r="J35" s="253"/>
      <c r="K35" s="252"/>
      <c r="L35" s="453"/>
    </row>
    <row r="36" spans="1:14" ht="24" customHeight="1">
      <c r="A36" s="254" t="s">
        <v>73</v>
      </c>
      <c r="B36" s="458"/>
      <c r="C36" s="459"/>
      <c r="D36" s="459"/>
      <c r="E36" s="459"/>
      <c r="F36" s="232"/>
      <c r="G36" s="251"/>
      <c r="H36" s="252"/>
      <c r="I36" s="253"/>
      <c r="J36" s="253"/>
      <c r="K36" s="252"/>
      <c r="L36" s="453"/>
    </row>
    <row r="37" spans="1:14" ht="24" customHeight="1">
      <c r="A37" s="212" t="s">
        <v>73</v>
      </c>
      <c r="B37" s="261"/>
      <c r="C37" s="227"/>
      <c r="D37" s="227"/>
      <c r="E37" s="227"/>
      <c r="F37" s="227"/>
      <c r="G37" s="262"/>
      <c r="H37" s="248"/>
      <c r="I37" s="263"/>
      <c r="J37" s="263"/>
      <c r="K37" s="248"/>
      <c r="L37" s="456" t="s">
        <v>73</v>
      </c>
    </row>
    <row r="38" spans="1:14" ht="24" customHeight="1">
      <c r="A38" s="241"/>
      <c r="B38" s="214"/>
      <c r="C38" s="214"/>
      <c r="D38" s="578"/>
      <c r="E38" s="578"/>
      <c r="F38" s="578"/>
      <c r="G38" s="578"/>
      <c r="H38" s="209"/>
      <c r="I38" s="209"/>
      <c r="J38" s="209"/>
      <c r="K38" s="600" t="s">
        <v>101</v>
      </c>
      <c r="L38" s="457">
        <f>SUM(L25:L37)</f>
        <v>448613258</v>
      </c>
    </row>
    <row r="39" spans="1:14" ht="24" customHeight="1">
      <c r="A39" s="590" t="s">
        <v>102</v>
      </c>
      <c r="B39" s="209" t="s">
        <v>103</v>
      </c>
      <c r="C39" s="205"/>
      <c r="D39" s="602" t="s">
        <v>104</v>
      </c>
      <c r="E39" s="594" t="s">
        <v>105</v>
      </c>
      <c r="F39" s="624"/>
      <c r="G39" s="209"/>
      <c r="H39" s="605" t="s">
        <v>106</v>
      </c>
      <c r="I39" s="625"/>
      <c r="J39" s="625"/>
      <c r="K39" s="608"/>
      <c r="L39" s="479"/>
    </row>
    <row r="40" spans="1:14" ht="24" customHeight="1">
      <c r="A40" s="601" t="s">
        <v>107</v>
      </c>
      <c r="B40" s="462"/>
      <c r="C40" s="266" t="s">
        <v>108</v>
      </c>
      <c r="D40" s="463"/>
      <c r="E40" s="267"/>
      <c r="F40" s="268">
        <v>1</v>
      </c>
      <c r="G40" s="269" t="s">
        <v>109</v>
      </c>
      <c r="H40" s="480"/>
      <c r="I40" s="270"/>
      <c r="J40" s="271"/>
      <c r="K40" s="271"/>
      <c r="L40" s="272"/>
    </row>
    <row r="41" spans="1:14" ht="24" customHeight="1">
      <c r="A41" s="601" t="s">
        <v>110</v>
      </c>
      <c r="B41" s="209" t="s">
        <v>111</v>
      </c>
      <c r="C41" s="205"/>
      <c r="D41" s="205"/>
      <c r="E41" s="205"/>
      <c r="F41" s="243"/>
      <c r="G41" s="205"/>
      <c r="H41" s="481"/>
      <c r="I41" s="273"/>
      <c r="J41" s="274"/>
      <c r="K41" s="274"/>
      <c r="L41" s="275"/>
    </row>
    <row r="42" spans="1:14" ht="24" customHeight="1">
      <c r="A42" s="601"/>
      <c r="B42" s="209"/>
      <c r="C42" s="205"/>
      <c r="D42" s="205"/>
      <c r="E42" s="205"/>
      <c r="F42" s="243"/>
      <c r="G42" s="205"/>
      <c r="H42" s="481"/>
      <c r="I42" s="273"/>
      <c r="J42" s="274"/>
      <c r="K42" s="274"/>
      <c r="L42" s="276"/>
    </row>
    <row r="43" spans="1:14" ht="24" customHeight="1">
      <c r="A43" s="601" t="s">
        <v>112</v>
      </c>
      <c r="B43" s="209"/>
      <c r="C43" s="205"/>
      <c r="D43" s="205"/>
      <c r="E43" s="205"/>
      <c r="F43" s="243"/>
      <c r="G43" s="205"/>
      <c r="H43" s="482"/>
      <c r="I43" s="277"/>
      <c r="J43" s="271"/>
      <c r="K43" s="271"/>
      <c r="L43" s="278"/>
      <c r="N43" s="279"/>
    </row>
    <row r="44" spans="1:14" ht="24" customHeight="1">
      <c r="A44" s="601" t="s">
        <v>113</v>
      </c>
      <c r="B44" s="578"/>
      <c r="C44" s="214"/>
      <c r="D44" s="214"/>
      <c r="E44" s="214"/>
      <c r="F44" s="247"/>
      <c r="G44" s="214"/>
      <c r="H44" s="483"/>
      <c r="I44" s="484"/>
      <c r="J44" s="484"/>
      <c r="K44" s="484"/>
      <c r="L44" s="485"/>
      <c r="N44" s="279"/>
    </row>
    <row r="45" spans="1:14" ht="24" customHeight="1">
      <c r="A45" s="601" t="s">
        <v>114</v>
      </c>
      <c r="B45" s="209" t="s">
        <v>115</v>
      </c>
      <c r="C45" s="209" t="s">
        <v>116</v>
      </c>
      <c r="D45" s="205"/>
      <c r="E45" s="205"/>
      <c r="F45" s="205"/>
      <c r="G45" s="205"/>
      <c r="H45" s="604" t="s">
        <v>117</v>
      </c>
      <c r="I45" s="205"/>
      <c r="J45" s="205"/>
      <c r="K45" s="205"/>
      <c r="L45" s="281"/>
    </row>
    <row r="46" spans="1:14" ht="24" customHeight="1">
      <c r="A46" s="601" t="s">
        <v>118</v>
      </c>
      <c r="B46" s="209"/>
      <c r="C46" s="282"/>
      <c r="D46" s="205"/>
      <c r="E46" s="205"/>
      <c r="F46" s="205"/>
      <c r="G46" s="205"/>
      <c r="H46" s="280"/>
      <c r="I46" s="205"/>
      <c r="J46" s="205"/>
      <c r="K46" s="205"/>
      <c r="L46" s="281"/>
    </row>
    <row r="47" spans="1:14" ht="24" customHeight="1">
      <c r="A47" s="606" t="s">
        <v>119</v>
      </c>
      <c r="B47" s="578"/>
      <c r="C47" s="214"/>
      <c r="D47" s="214"/>
      <c r="E47" s="214"/>
      <c r="F47" s="214"/>
      <c r="G47" s="214"/>
      <c r="H47" s="213"/>
      <c r="I47" s="214"/>
      <c r="J47" s="214"/>
      <c r="K47" s="214"/>
      <c r="L47" s="283"/>
    </row>
    <row r="48" spans="1:14" ht="24" customHeight="1">
      <c r="A48" s="284" t="s">
        <v>120</v>
      </c>
      <c r="B48" s="209"/>
      <c r="C48" s="209"/>
      <c r="D48" s="209"/>
      <c r="E48" s="209"/>
      <c r="F48" s="209"/>
      <c r="G48" s="209"/>
      <c r="H48" s="209"/>
      <c r="I48" s="209"/>
      <c r="J48" s="209"/>
      <c r="K48" s="209"/>
      <c r="L48" s="626"/>
    </row>
    <row r="49" spans="1:12" ht="24" customHeight="1">
      <c r="A49" s="588"/>
      <c r="B49" s="209"/>
      <c r="C49" s="209"/>
      <c r="D49" s="209"/>
      <c r="E49" s="209"/>
      <c r="F49" s="209"/>
      <c r="G49" s="209"/>
      <c r="H49" s="209"/>
      <c r="I49" s="209"/>
      <c r="J49" s="209"/>
      <c r="K49" s="209"/>
      <c r="L49" s="626"/>
    </row>
    <row r="50" spans="1:12" ht="24" customHeight="1">
      <c r="A50" s="627"/>
      <c r="B50" s="209"/>
      <c r="C50" s="209"/>
      <c r="D50" s="743"/>
      <c r="E50" s="744"/>
      <c r="F50" s="744"/>
      <c r="G50" s="209"/>
      <c r="H50" s="209"/>
      <c r="I50" s="206"/>
      <c r="J50" s="577"/>
      <c r="K50" s="287"/>
      <c r="L50" s="628"/>
    </row>
    <row r="51" spans="1:12" ht="24" customHeight="1">
      <c r="A51" s="607" t="s">
        <v>121</v>
      </c>
      <c r="B51" s="209"/>
      <c r="C51" s="209"/>
      <c r="D51" s="608" t="s">
        <v>122</v>
      </c>
      <c r="E51" s="608"/>
      <c r="F51" s="608"/>
      <c r="G51" s="608"/>
      <c r="H51" s="209"/>
      <c r="I51" s="608"/>
      <c r="J51" s="608"/>
      <c r="K51" s="608" t="s">
        <v>123</v>
      </c>
      <c r="L51" s="629"/>
    </row>
    <row r="52" spans="1:12" ht="24" customHeight="1">
      <c r="A52" s="619"/>
      <c r="B52" s="578"/>
      <c r="C52" s="578"/>
      <c r="D52" s="578"/>
      <c r="E52" s="578"/>
      <c r="F52" s="578"/>
      <c r="G52" s="578"/>
      <c r="H52" s="578"/>
      <c r="I52" s="578"/>
      <c r="J52" s="578"/>
      <c r="K52" s="578"/>
      <c r="L52" s="630"/>
    </row>
    <row r="53" spans="1:12" ht="24" customHeight="1">
      <c r="A53" s="619"/>
      <c r="B53" s="578"/>
      <c r="C53" s="578"/>
      <c r="D53" s="578"/>
      <c r="E53" s="578" t="s">
        <v>124</v>
      </c>
      <c r="F53" s="578"/>
      <c r="G53" s="269"/>
      <c r="H53" s="578"/>
      <c r="I53" s="578"/>
      <c r="J53" s="578"/>
      <c r="K53" s="578"/>
      <c r="L53" s="630"/>
    </row>
    <row r="54" spans="1:12" ht="24" customHeight="1">
      <c r="A54" s="239"/>
      <c r="B54" s="205"/>
      <c r="C54" s="205"/>
      <c r="D54" s="205"/>
      <c r="E54" s="205"/>
      <c r="F54" s="205"/>
      <c r="G54" s="208"/>
      <c r="H54" s="205"/>
      <c r="I54" s="205"/>
      <c r="J54" s="205"/>
      <c r="K54" s="205"/>
      <c r="L54" s="285"/>
    </row>
    <row r="55" spans="1:12" ht="24" customHeight="1">
      <c r="A55" s="292"/>
      <c r="B55" s="256"/>
      <c r="C55" s="256"/>
      <c r="D55" s="256"/>
      <c r="E55" s="256"/>
      <c r="F55" s="256"/>
      <c r="G55" s="293"/>
      <c r="H55" s="256"/>
      <c r="I55" s="256"/>
      <c r="J55" s="256"/>
      <c r="K55" s="256"/>
      <c r="L55" s="294"/>
    </row>
    <row r="56" spans="1:12" ht="24" customHeight="1">
      <c r="A56" s="551"/>
      <c r="B56" s="295"/>
      <c r="C56" s="296"/>
      <c r="D56" s="297"/>
      <c r="E56" s="205"/>
      <c r="F56" s="205"/>
      <c r="G56" s="205"/>
      <c r="H56" s="205"/>
      <c r="I56" s="205"/>
      <c r="J56" s="205"/>
      <c r="K56" s="205"/>
      <c r="L56" s="298"/>
    </row>
    <row r="57" spans="1:12" ht="24" customHeight="1">
      <c r="A57" s="551"/>
      <c r="B57" s="295"/>
      <c r="C57" s="296"/>
      <c r="D57" s="297"/>
      <c r="E57" s="205"/>
      <c r="F57" s="205"/>
      <c r="G57" s="205"/>
      <c r="H57" s="205"/>
      <c r="I57" s="205"/>
      <c r="J57" s="205"/>
      <c r="K57" s="205"/>
      <c r="L57" s="298"/>
    </row>
    <row r="58" spans="1:12" ht="24" customHeight="1">
      <c r="A58" s="551"/>
      <c r="B58" s="299"/>
      <c r="C58" s="296"/>
      <c r="D58" s="297"/>
      <c r="E58" s="205"/>
      <c r="F58" s="205"/>
      <c r="G58" s="205"/>
      <c r="H58" s="205"/>
      <c r="I58" s="205"/>
      <c r="J58" s="205"/>
      <c r="K58" s="205"/>
      <c r="L58" s="298"/>
    </row>
    <row r="59" spans="1:12" ht="24" customHeight="1">
      <c r="A59" s="552"/>
      <c r="B59" s="206"/>
      <c r="C59" s="300"/>
      <c r="E59" s="205"/>
      <c r="F59" s="205"/>
      <c r="G59" s="205"/>
      <c r="H59" s="205"/>
      <c r="I59" s="205"/>
      <c r="J59" s="205"/>
      <c r="K59" s="205"/>
      <c r="L59" s="298"/>
    </row>
    <row r="60" spans="1:12" ht="24" customHeight="1">
      <c r="A60" s="552"/>
      <c r="B60" s="301"/>
      <c r="C60" s="232"/>
      <c r="E60" s="209"/>
      <c r="F60" s="205"/>
      <c r="G60" s="205"/>
      <c r="H60" s="206"/>
      <c r="I60" s="302"/>
      <c r="J60" s="468"/>
      <c r="K60" s="469"/>
      <c r="L60" s="470"/>
    </row>
    <row r="61" spans="1:12" ht="24" customHeight="1">
      <c r="A61" s="613" t="s">
        <v>73</v>
      </c>
      <c r="B61" s="269"/>
      <c r="C61" s="269"/>
      <c r="D61" s="269"/>
      <c r="E61" s="269"/>
      <c r="F61" s="609" t="s">
        <v>125</v>
      </c>
      <c r="G61" s="779"/>
      <c r="H61" s="269"/>
      <c r="I61" s="269"/>
      <c r="J61" s="269"/>
      <c r="K61" s="269"/>
      <c r="L61" s="780"/>
    </row>
    <row r="62" spans="1:12" ht="24" customHeight="1">
      <c r="A62" s="610" t="s">
        <v>126</v>
      </c>
      <c r="B62" s="207" t="s">
        <v>127</v>
      </c>
      <c r="C62" s="207"/>
      <c r="D62" s="207"/>
      <c r="E62" s="207"/>
      <c r="F62" s="207"/>
      <c r="G62" s="594" t="s">
        <v>128</v>
      </c>
      <c r="H62" s="207" t="s">
        <v>129</v>
      </c>
      <c r="I62" s="207"/>
      <c r="J62" s="207"/>
      <c r="K62" s="207"/>
      <c r="L62" s="781"/>
    </row>
    <row r="63" spans="1:12" ht="24" customHeight="1">
      <c r="A63" s="611"/>
      <c r="B63" s="269"/>
      <c r="C63" s="269"/>
      <c r="D63" s="269"/>
      <c r="E63" s="269"/>
      <c r="F63" s="269"/>
      <c r="G63" s="612"/>
      <c r="H63" s="269"/>
      <c r="I63" s="269"/>
      <c r="J63" s="269"/>
      <c r="K63" s="269"/>
      <c r="L63" s="780"/>
    </row>
    <row r="64" spans="1:12" ht="24" customHeight="1">
      <c r="A64" s="610" t="s">
        <v>130</v>
      </c>
      <c r="B64" s="207"/>
      <c r="C64" s="207"/>
      <c r="D64" s="207" t="s">
        <v>131</v>
      </c>
      <c r="E64" s="207"/>
      <c r="F64" s="207"/>
      <c r="G64" s="594" t="s">
        <v>132</v>
      </c>
      <c r="H64" s="207"/>
      <c r="I64" s="207"/>
      <c r="J64" s="207"/>
      <c r="K64" s="207"/>
      <c r="L64" s="781"/>
    </row>
    <row r="65" spans="1:12" ht="24" customHeight="1">
      <c r="A65" s="613"/>
      <c r="B65" s="269"/>
      <c r="C65" s="269"/>
      <c r="D65" s="269"/>
      <c r="E65" s="269"/>
      <c r="F65" s="269"/>
      <c r="G65" s="612"/>
      <c r="H65" s="269"/>
      <c r="I65" s="269"/>
      <c r="J65" s="269"/>
      <c r="K65" s="269"/>
      <c r="L65" s="780"/>
    </row>
    <row r="66" spans="1:12" ht="24" customHeight="1">
      <c r="A66" s="610" t="s">
        <v>100</v>
      </c>
      <c r="B66" s="207"/>
      <c r="C66" s="207"/>
      <c r="D66" s="207"/>
      <c r="E66" s="207"/>
      <c r="F66" s="207"/>
      <c r="G66" s="594" t="s">
        <v>133</v>
      </c>
      <c r="H66" s="207"/>
      <c r="I66" s="207"/>
      <c r="J66" s="207"/>
      <c r="K66" s="207"/>
      <c r="L66" s="781"/>
    </row>
    <row r="67" spans="1:12" ht="24" customHeight="1" thickBot="1">
      <c r="A67" s="614"/>
      <c r="B67" s="586"/>
      <c r="C67" s="586"/>
      <c r="D67" s="586"/>
      <c r="E67" s="586"/>
      <c r="F67" s="586"/>
      <c r="G67" s="615"/>
      <c r="H67" s="586"/>
      <c r="I67" s="586"/>
      <c r="J67" s="586"/>
      <c r="K67" s="586"/>
      <c r="L67" s="782"/>
    </row>
    <row r="68" spans="1:12" ht="12.75" customHeight="1"/>
    <row r="69" spans="1:12" ht="12.75" customHeight="1"/>
    <row r="70" spans="1:12" ht="12.75" customHeight="1"/>
    <row r="71" spans="1:12" ht="12.75" customHeight="1"/>
    <row r="72" spans="1:12" ht="12.75" customHeight="1"/>
    <row r="73" spans="1:12" ht="12.75" customHeight="1"/>
    <row r="74" spans="1:12" ht="12.75" customHeight="1"/>
    <row r="75" spans="1:12" ht="12.75" customHeight="1"/>
    <row r="76" spans="1:12" ht="12.75" customHeight="1"/>
    <row r="77" spans="1:12" ht="12.75" customHeight="1"/>
    <row r="78" spans="1:12" ht="12.75" customHeight="1"/>
    <row r="79" spans="1:12" ht="12.75" customHeight="1"/>
    <row r="80" spans="1:1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
    <mergeCell ref="D50:F50"/>
  </mergeCells>
  <pageMargins left="0.5" right="0.25" top="0.25" bottom="0.25" header="0.3" footer="0.3"/>
  <pageSetup scale="45"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00"/>
  </sheetPr>
  <dimension ref="A1:Q1017"/>
  <sheetViews>
    <sheetView showGridLines="0" topLeftCell="A13" zoomScaleNormal="100" workbookViewId="0">
      <selection activeCell="H27" sqref="H27"/>
    </sheetView>
  </sheetViews>
  <sheetFormatPr defaultColWidth="14.42578125" defaultRowHeight="15" customHeight="1"/>
  <cols>
    <col min="1" max="1" width="35.85546875" style="1" customWidth="1"/>
    <col min="2" max="2" width="21.5703125" style="1" customWidth="1"/>
    <col min="3" max="3" width="14.7109375" style="1" customWidth="1"/>
    <col min="4" max="4" width="17.7109375" style="1" customWidth="1"/>
    <col min="5" max="5" width="16.7109375" style="1" customWidth="1"/>
    <col min="6" max="6" width="16" style="1" customWidth="1"/>
    <col min="7" max="7" width="19.7109375" style="1" customWidth="1"/>
    <col min="8" max="8" width="18" style="1" customWidth="1"/>
    <col min="9" max="14" width="21.28515625" style="1" hidden="1" customWidth="1"/>
    <col min="15" max="15" width="15.42578125" style="1" customWidth="1"/>
    <col min="16" max="26" width="8" style="1" customWidth="1"/>
    <col min="27" max="16384" width="14.42578125" style="1"/>
  </cols>
  <sheetData>
    <row r="1" spans="1:17" ht="12.75" customHeight="1">
      <c r="A1" s="114"/>
      <c r="B1" s="114"/>
      <c r="C1" s="114"/>
      <c r="D1" s="114"/>
      <c r="E1" s="114"/>
      <c r="F1" s="114"/>
      <c r="G1" s="114"/>
      <c r="H1" s="114"/>
      <c r="I1" s="114"/>
      <c r="J1" s="114"/>
      <c r="K1" s="114"/>
      <c r="L1" s="114"/>
      <c r="M1" s="114"/>
      <c r="N1" s="114"/>
    </row>
    <row r="2" spans="1:17" ht="15.75" customHeight="1">
      <c r="A2" s="2" t="s">
        <v>0</v>
      </c>
      <c r="B2" s="755" t="s">
        <v>222</v>
      </c>
      <c r="C2" s="746"/>
      <c r="D2" s="746"/>
      <c r="E2" s="746"/>
      <c r="F2" s="746"/>
      <c r="G2" s="719"/>
      <c r="H2" s="38"/>
      <c r="I2" s="38"/>
      <c r="J2" s="38"/>
      <c r="K2" s="38"/>
      <c r="L2" s="38"/>
      <c r="M2" s="38"/>
      <c r="N2" s="38"/>
      <c r="O2" s="7"/>
      <c r="P2" s="7"/>
      <c r="Q2" s="7"/>
    </row>
    <row r="3" spans="1:17" ht="27.95" customHeight="1">
      <c r="A3" s="2" t="s">
        <v>1</v>
      </c>
      <c r="B3" s="755" t="s">
        <v>245</v>
      </c>
      <c r="C3" s="756"/>
      <c r="D3" s="756"/>
      <c r="E3" s="756"/>
      <c r="F3" s="756"/>
      <c r="G3" s="757"/>
      <c r="H3" s="38"/>
      <c r="I3" s="38"/>
      <c r="J3" s="38"/>
      <c r="K3" s="38"/>
      <c r="L3" s="38"/>
      <c r="M3" s="38"/>
      <c r="N3" s="38"/>
      <c r="O3" s="7"/>
      <c r="P3" s="7"/>
      <c r="Q3" s="7"/>
    </row>
    <row r="4" spans="1:17" ht="15.75" customHeight="1">
      <c r="A4" s="2"/>
      <c r="B4" s="8"/>
      <c r="C4" s="8"/>
      <c r="D4" s="8"/>
      <c r="E4" s="8"/>
      <c r="F4" s="8"/>
      <c r="G4" s="8"/>
      <c r="H4" s="38"/>
      <c r="I4" s="38"/>
      <c r="J4" s="38"/>
      <c r="K4" s="38"/>
      <c r="L4" s="38"/>
      <c r="M4" s="38"/>
      <c r="N4" s="38"/>
      <c r="O4" s="7"/>
      <c r="P4" s="7"/>
      <c r="Q4" s="7"/>
    </row>
    <row r="5" spans="1:17" ht="15.75" customHeight="1">
      <c r="A5" s="2" t="s">
        <v>2</v>
      </c>
      <c r="B5" s="700" t="s">
        <v>246</v>
      </c>
      <c r="C5" s="701"/>
      <c r="D5" s="86"/>
      <c r="E5" s="86"/>
      <c r="F5" s="86"/>
      <c r="G5" s="86"/>
      <c r="H5" s="38"/>
      <c r="I5" s="38"/>
      <c r="J5" s="38"/>
      <c r="K5" s="38"/>
      <c r="L5" s="38"/>
      <c r="M5" s="38"/>
      <c r="N5" s="38"/>
      <c r="O5" s="7"/>
      <c r="P5" s="7"/>
      <c r="Q5" s="7"/>
    </row>
    <row r="6" spans="1:17" ht="18" customHeight="1">
      <c r="A6" s="2" t="s">
        <v>3</v>
      </c>
      <c r="B6" s="702">
        <v>43921</v>
      </c>
      <c r="C6" s="703"/>
      <c r="D6" s="86"/>
      <c r="E6" s="86"/>
      <c r="F6" s="86"/>
      <c r="G6" s="86"/>
      <c r="H6" s="38"/>
      <c r="I6" s="38"/>
      <c r="J6" s="38"/>
      <c r="K6" s="38"/>
      <c r="L6" s="38"/>
      <c r="M6" s="38"/>
      <c r="N6" s="38"/>
      <c r="O6" s="7"/>
      <c r="P6" s="7"/>
      <c r="Q6" s="7"/>
    </row>
    <row r="7" spans="1:17" ht="18" customHeight="1">
      <c r="A7" s="2" t="s">
        <v>4</v>
      </c>
      <c r="B7" s="702">
        <v>44377</v>
      </c>
      <c r="C7" s="703"/>
      <c r="D7" s="86"/>
      <c r="E7" s="86"/>
      <c r="F7" s="86"/>
      <c r="G7" s="86"/>
      <c r="H7" s="38"/>
      <c r="I7" s="38"/>
      <c r="J7" s="38"/>
      <c r="K7" s="38"/>
      <c r="L7" s="38"/>
      <c r="M7" s="38"/>
      <c r="N7" s="38"/>
      <c r="O7" s="7"/>
      <c r="P7" s="7"/>
      <c r="Q7" s="7"/>
    </row>
    <row r="8" spans="1:17" ht="18" customHeight="1">
      <c r="A8" s="2" t="s">
        <v>14</v>
      </c>
      <c r="B8" s="718" t="s">
        <v>157</v>
      </c>
      <c r="C8" s="719"/>
      <c r="D8" s="86"/>
      <c r="E8" s="86"/>
      <c r="F8" s="86"/>
      <c r="G8" s="86"/>
      <c r="H8" s="38"/>
      <c r="I8" s="38"/>
      <c r="J8" s="38"/>
      <c r="K8" s="38"/>
      <c r="L8" s="38"/>
      <c r="M8" s="38"/>
      <c r="N8" s="38"/>
      <c r="O8" s="7"/>
      <c r="P8" s="7"/>
      <c r="Q8" s="7"/>
    </row>
    <row r="9" spans="1:17" ht="18" customHeight="1">
      <c r="A9" s="2"/>
      <c r="B9" s="38"/>
      <c r="C9" s="38"/>
      <c r="D9" s="38"/>
      <c r="E9" s="38"/>
      <c r="F9" s="38"/>
      <c r="G9" s="38"/>
      <c r="H9" s="38"/>
      <c r="I9" s="38"/>
      <c r="J9" s="38"/>
      <c r="K9" s="38"/>
      <c r="L9" s="38"/>
      <c r="M9" s="38"/>
      <c r="N9" s="38"/>
      <c r="O9" s="7"/>
      <c r="P9" s="7"/>
      <c r="Q9" s="7"/>
    </row>
    <row r="10" spans="1:17" ht="18" customHeight="1">
      <c r="A10" s="6" t="s">
        <v>15</v>
      </c>
      <c r="B10" s="702" t="s">
        <v>153</v>
      </c>
      <c r="C10" s="703"/>
      <c r="D10" s="38"/>
      <c r="E10" s="38"/>
      <c r="F10" s="38"/>
      <c r="G10" s="38"/>
      <c r="H10" s="38"/>
      <c r="I10" s="38"/>
      <c r="J10" s="38"/>
      <c r="K10" s="38"/>
      <c r="L10" s="38"/>
      <c r="M10" s="38"/>
      <c r="N10" s="38"/>
      <c r="O10" s="7"/>
      <c r="P10" s="7"/>
      <c r="Q10" s="7"/>
    </row>
    <row r="11" spans="1:17" ht="18" customHeight="1" thickBot="1">
      <c r="A11" s="38"/>
      <c r="B11" s="8" t="s">
        <v>6</v>
      </c>
      <c r="C11" s="8" t="s">
        <v>7</v>
      </c>
      <c r="D11" s="8" t="s">
        <v>8</v>
      </c>
      <c r="E11" s="8" t="s">
        <v>17</v>
      </c>
      <c r="F11" s="8" t="s">
        <v>18</v>
      </c>
      <c r="G11" s="8" t="s">
        <v>19</v>
      </c>
      <c r="H11" s="8" t="s">
        <v>20</v>
      </c>
      <c r="I11" s="8"/>
      <c r="J11" s="8"/>
      <c r="K11" s="8"/>
      <c r="L11" s="8"/>
      <c r="M11" s="8"/>
      <c r="N11" s="8"/>
      <c r="O11" s="7"/>
      <c r="P11" s="7"/>
      <c r="Q11" s="7"/>
    </row>
    <row r="12" spans="1:17" ht="24" customHeight="1">
      <c r="A12" s="727" t="s">
        <v>48</v>
      </c>
      <c r="B12" s="87" t="s">
        <v>25</v>
      </c>
      <c r="C12" s="87" t="s">
        <v>27</v>
      </c>
      <c r="D12" s="87" t="s">
        <v>254</v>
      </c>
      <c r="E12" s="87" t="s">
        <v>261</v>
      </c>
      <c r="F12" s="87" t="s">
        <v>29</v>
      </c>
      <c r="G12" s="87" t="s">
        <v>262</v>
      </c>
      <c r="H12" s="88" t="s">
        <v>256</v>
      </c>
      <c r="I12" s="7"/>
      <c r="J12" s="7"/>
      <c r="K12" s="7"/>
      <c r="L12" s="7"/>
      <c r="M12" s="7"/>
      <c r="N12" s="7"/>
      <c r="O12" s="7"/>
      <c r="P12" s="7"/>
    </row>
    <row r="13" spans="1:17" ht="18" customHeight="1" thickBot="1">
      <c r="A13" s="724"/>
      <c r="B13" s="90" t="s">
        <v>104</v>
      </c>
      <c r="C13" s="90" t="s">
        <v>104</v>
      </c>
      <c r="D13" s="90" t="s">
        <v>104</v>
      </c>
      <c r="E13" s="90" t="s">
        <v>104</v>
      </c>
      <c r="F13" s="90" t="s">
        <v>104</v>
      </c>
      <c r="G13" s="90" t="s">
        <v>349</v>
      </c>
      <c r="H13" s="91" t="s">
        <v>350</v>
      </c>
      <c r="I13" s="7"/>
      <c r="J13" s="7"/>
      <c r="K13" s="7"/>
      <c r="L13" s="7"/>
      <c r="M13" s="7"/>
      <c r="N13" s="7"/>
      <c r="O13" s="7"/>
      <c r="P13" s="7"/>
    </row>
    <row r="14" spans="1:17" ht="18" customHeight="1">
      <c r="A14" s="117" t="s">
        <v>193</v>
      </c>
      <c r="B14" s="133">
        <f>Budget!G24</f>
        <v>51729.549902152641</v>
      </c>
      <c r="C14" s="133">
        <f>'FAR- Advance Request '!O32</f>
        <v>0</v>
      </c>
      <c r="D14" s="133">
        <f>B14-C14</f>
        <v>51729.549902152641</v>
      </c>
      <c r="E14" s="133">
        <f>O32</f>
        <v>0</v>
      </c>
      <c r="F14" s="118"/>
      <c r="G14" s="133">
        <f t="shared" ref="G14:G24" si="0">E14+F14</f>
        <v>0</v>
      </c>
      <c r="H14" s="134">
        <f t="shared" ref="H14:H24" si="1">C14-G14</f>
        <v>0</v>
      </c>
      <c r="I14" s="7"/>
      <c r="J14" s="7"/>
      <c r="K14" s="7"/>
      <c r="L14" s="7"/>
      <c r="M14" s="7"/>
      <c r="N14" s="7"/>
      <c r="O14" s="7"/>
      <c r="P14" s="7"/>
    </row>
    <row r="15" spans="1:17" ht="18" customHeight="1">
      <c r="A15" s="319" t="s">
        <v>195</v>
      </c>
      <c r="B15" s="133">
        <f>Budget!G25</f>
        <v>55627.710371819965</v>
      </c>
      <c r="C15" s="133">
        <f>'FAR- Advance Request '!O33</f>
        <v>10112.8892998679</v>
      </c>
      <c r="D15" s="133">
        <f t="shared" ref="D15:D24" si="2">B15-C15</f>
        <v>45514.821071952065</v>
      </c>
      <c r="E15" s="133">
        <f>O33</f>
        <v>0</v>
      </c>
      <c r="F15" s="486">
        <v>13906.93</v>
      </c>
      <c r="G15" s="133">
        <f t="shared" si="0"/>
        <v>13906.93</v>
      </c>
      <c r="H15" s="134">
        <f t="shared" si="1"/>
        <v>-3794.0407001321</v>
      </c>
      <c r="I15" s="7"/>
      <c r="J15" s="7"/>
      <c r="K15" s="7"/>
      <c r="L15" s="7"/>
      <c r="M15" s="7"/>
      <c r="N15" s="7"/>
      <c r="O15" s="7"/>
      <c r="P15" s="7"/>
    </row>
    <row r="16" spans="1:17" ht="18" customHeight="1">
      <c r="A16" s="120" t="s">
        <v>197</v>
      </c>
      <c r="B16" s="133">
        <f>Budget!G26</f>
        <v>45397.651663405093</v>
      </c>
      <c r="C16" s="133">
        <f>'FAR- Advance Request '!O34</f>
        <v>7844.1025099075296</v>
      </c>
      <c r="D16" s="133">
        <f t="shared" si="2"/>
        <v>37553.549153497566</v>
      </c>
      <c r="E16" s="133">
        <f>O41</f>
        <v>0</v>
      </c>
      <c r="F16" s="486">
        <v>11349.41</v>
      </c>
      <c r="G16" s="133">
        <f t="shared" si="0"/>
        <v>11349.41</v>
      </c>
      <c r="H16" s="134">
        <f t="shared" si="1"/>
        <v>-3505.3074900924703</v>
      </c>
      <c r="I16" s="7"/>
      <c r="J16" s="7"/>
      <c r="K16" s="7"/>
      <c r="L16" s="7"/>
      <c r="M16" s="7"/>
      <c r="N16" s="7"/>
      <c r="O16" s="7"/>
      <c r="P16" s="7"/>
    </row>
    <row r="17" spans="1:17" ht="18" customHeight="1">
      <c r="A17" s="120" t="s">
        <v>198</v>
      </c>
      <c r="B17" s="133">
        <f>Budget!G27</f>
        <v>3410.8806262230919</v>
      </c>
      <c r="C17" s="133">
        <f>'FAR- Advance Request '!O35</f>
        <v>0</v>
      </c>
      <c r="D17" s="133">
        <f t="shared" si="2"/>
        <v>3410.8806262230919</v>
      </c>
      <c r="E17" s="133">
        <f>O42</f>
        <v>0</v>
      </c>
      <c r="F17" s="118"/>
      <c r="G17" s="133">
        <f t="shared" si="0"/>
        <v>0</v>
      </c>
      <c r="H17" s="134">
        <f t="shared" si="1"/>
        <v>0</v>
      </c>
      <c r="I17" s="7"/>
      <c r="J17" s="7"/>
      <c r="K17" s="7"/>
      <c r="L17" s="7"/>
      <c r="M17" s="7"/>
      <c r="N17" s="7"/>
      <c r="O17" s="7"/>
      <c r="P17" s="7"/>
    </row>
    <row r="18" spans="1:17" ht="18" customHeight="1">
      <c r="A18" s="120" t="s">
        <v>215</v>
      </c>
      <c r="B18" s="133">
        <f>Budget!G30</f>
        <v>2228.5714285714284</v>
      </c>
      <c r="C18" s="133">
        <f>'FAR- Advance Request '!O36</f>
        <v>0</v>
      </c>
      <c r="D18" s="133">
        <f t="shared" si="2"/>
        <v>2228.5714285714284</v>
      </c>
      <c r="E18" s="133">
        <f t="shared" ref="E18:E21" si="3">O43</f>
        <v>0</v>
      </c>
      <c r="F18" s="118"/>
      <c r="G18" s="133">
        <f t="shared" si="0"/>
        <v>0</v>
      </c>
      <c r="H18" s="134">
        <f t="shared" si="1"/>
        <v>0</v>
      </c>
      <c r="I18" s="7"/>
      <c r="J18" s="7"/>
      <c r="K18" s="7"/>
      <c r="L18" s="7"/>
      <c r="M18" s="7"/>
      <c r="N18" s="7"/>
      <c r="O18" s="7"/>
      <c r="P18" s="7"/>
    </row>
    <row r="19" spans="1:17" ht="18" customHeight="1">
      <c r="A19" s="120" t="s">
        <v>200</v>
      </c>
      <c r="B19" s="133">
        <f>Budget!G34+Budget!G35</f>
        <v>1150.6849315068494</v>
      </c>
      <c r="C19" s="133">
        <f>'FAR- Advance Request '!O37</f>
        <v>138.70541611624836</v>
      </c>
      <c r="D19" s="133">
        <f t="shared" si="2"/>
        <v>1011.979515390601</v>
      </c>
      <c r="E19" s="133">
        <f t="shared" si="3"/>
        <v>0</v>
      </c>
      <c r="F19" s="118"/>
      <c r="G19" s="133">
        <f t="shared" si="0"/>
        <v>0</v>
      </c>
      <c r="H19" s="134">
        <f t="shared" si="1"/>
        <v>138.70541611624836</v>
      </c>
      <c r="I19" s="7"/>
      <c r="J19" s="7"/>
      <c r="K19" s="7"/>
      <c r="L19" s="7"/>
      <c r="M19" s="7"/>
      <c r="N19" s="7"/>
      <c r="O19" s="7"/>
      <c r="P19" s="7"/>
    </row>
    <row r="20" spans="1:17" ht="18" customHeight="1">
      <c r="A20" s="120" t="s">
        <v>202</v>
      </c>
      <c r="B20" s="133">
        <f>Budget!G36</f>
        <v>0</v>
      </c>
      <c r="C20" s="133">
        <f>'FAR- Advance Request '!O38</f>
        <v>0</v>
      </c>
      <c r="D20" s="133">
        <f t="shared" si="2"/>
        <v>0</v>
      </c>
      <c r="E20" s="133">
        <f t="shared" si="3"/>
        <v>0</v>
      </c>
      <c r="F20" s="118"/>
      <c r="G20" s="133">
        <f t="shared" si="0"/>
        <v>0</v>
      </c>
      <c r="H20" s="134">
        <f t="shared" si="1"/>
        <v>0</v>
      </c>
      <c r="I20" s="7"/>
      <c r="J20" s="7"/>
      <c r="K20" s="7"/>
      <c r="L20" s="7"/>
      <c r="M20" s="7"/>
      <c r="N20" s="7"/>
      <c r="O20" s="7"/>
      <c r="P20" s="7"/>
    </row>
    <row r="21" spans="1:17" ht="18" customHeight="1">
      <c r="A21" s="120" t="s">
        <v>216</v>
      </c>
      <c r="B21" s="133">
        <f>Budget!G37+Budget!G38+Budget!G39</f>
        <v>4204.1095890410961</v>
      </c>
      <c r="C21" s="133">
        <f>'FAR- Advance Request '!O39</f>
        <v>0</v>
      </c>
      <c r="D21" s="133">
        <f t="shared" si="2"/>
        <v>4204.1095890410961</v>
      </c>
      <c r="E21" s="133">
        <f t="shared" si="3"/>
        <v>0</v>
      </c>
      <c r="F21" s="118"/>
      <c r="G21" s="133">
        <f t="shared" si="0"/>
        <v>0</v>
      </c>
      <c r="H21" s="134">
        <f t="shared" si="1"/>
        <v>0</v>
      </c>
      <c r="I21" s="7"/>
      <c r="J21" s="7"/>
      <c r="K21" s="7"/>
      <c r="L21" s="7"/>
      <c r="M21" s="7"/>
      <c r="N21" s="7"/>
      <c r="O21" s="7"/>
      <c r="P21" s="7"/>
    </row>
    <row r="22" spans="1:17" ht="18" customHeight="1">
      <c r="A22" s="120" t="s">
        <v>219</v>
      </c>
      <c r="B22" s="133">
        <f>Budget!G41+Budget!G42+Budget!G43</f>
        <v>2461.8395303326811</v>
      </c>
      <c r="C22" s="133">
        <f>'FAR- Advance Request '!O40</f>
        <v>0</v>
      </c>
      <c r="D22" s="133">
        <f t="shared" si="2"/>
        <v>2461.8395303326811</v>
      </c>
      <c r="E22" s="133">
        <f>M47</f>
        <v>0</v>
      </c>
      <c r="F22" s="118"/>
      <c r="G22" s="133">
        <f t="shared" si="0"/>
        <v>0</v>
      </c>
      <c r="H22" s="134">
        <f t="shared" si="1"/>
        <v>0</v>
      </c>
      <c r="I22" s="7"/>
      <c r="J22" s="7"/>
      <c r="K22" s="7"/>
      <c r="L22" s="7"/>
      <c r="M22" s="7"/>
      <c r="N22" s="7"/>
      <c r="O22" s="7"/>
      <c r="P22" s="7"/>
    </row>
    <row r="23" spans="1:17" ht="18" customHeight="1">
      <c r="A23" s="120" t="s">
        <v>218</v>
      </c>
      <c r="B23" s="133">
        <f>Budget!G44+Budget!G45</f>
        <v>2005.4794520547944</v>
      </c>
      <c r="C23" s="133">
        <f>'FAR- Advance Request '!O41</f>
        <v>0</v>
      </c>
      <c r="D23" s="133">
        <f t="shared" si="2"/>
        <v>2005.4794520547944</v>
      </c>
      <c r="E23" s="133">
        <f>M48</f>
        <v>0</v>
      </c>
      <c r="F23" s="118"/>
      <c r="G23" s="133">
        <f t="shared" si="0"/>
        <v>0</v>
      </c>
      <c r="H23" s="134">
        <f t="shared" si="1"/>
        <v>0</v>
      </c>
      <c r="I23" s="7"/>
      <c r="J23" s="7"/>
      <c r="K23" s="7"/>
      <c r="L23" s="7"/>
      <c r="M23" s="7"/>
      <c r="N23" s="7"/>
      <c r="O23" s="7"/>
      <c r="P23" s="7"/>
    </row>
    <row r="24" spans="1:17" ht="18" customHeight="1">
      <c r="A24" s="120" t="s">
        <v>217</v>
      </c>
      <c r="B24" s="133">
        <f>Budget!G46+Budget!G47</f>
        <v>2034.2465753424656</v>
      </c>
      <c r="C24" s="133">
        <f>'FAR- Advance Request '!O42</f>
        <v>0</v>
      </c>
      <c r="D24" s="133">
        <f t="shared" si="2"/>
        <v>2034.2465753424656</v>
      </c>
      <c r="E24" s="133">
        <f>M49</f>
        <v>0</v>
      </c>
      <c r="F24" s="118"/>
      <c r="G24" s="133">
        <f t="shared" si="0"/>
        <v>0</v>
      </c>
      <c r="H24" s="134">
        <f t="shared" si="1"/>
        <v>0</v>
      </c>
      <c r="I24" s="7"/>
      <c r="J24" s="7"/>
      <c r="K24" s="7"/>
      <c r="L24" s="7"/>
      <c r="M24" s="7"/>
      <c r="N24" s="7"/>
      <c r="O24" s="7"/>
      <c r="P24" s="7"/>
    </row>
    <row r="25" spans="1:17" ht="18" customHeight="1">
      <c r="A25" s="120"/>
      <c r="B25" s="118"/>
      <c r="C25" s="118"/>
      <c r="D25" s="118"/>
      <c r="E25" s="118"/>
      <c r="F25" s="118"/>
      <c r="G25" s="118"/>
      <c r="H25" s="119"/>
      <c r="I25" s="7"/>
      <c r="J25" s="7"/>
      <c r="K25" s="7"/>
      <c r="L25" s="7"/>
      <c r="M25" s="7"/>
      <c r="N25" s="7"/>
      <c r="O25" s="7"/>
      <c r="P25" s="7"/>
    </row>
    <row r="26" spans="1:17" ht="30.75" customHeight="1" thickBot="1">
      <c r="A26" s="121" t="s">
        <v>34</v>
      </c>
      <c r="B26" s="135">
        <f t="shared" ref="B26:H26" si="4">SUM(B14:B25)</f>
        <v>170250.72407045009</v>
      </c>
      <c r="C26" s="135">
        <f t="shared" si="4"/>
        <v>18095.697225891679</v>
      </c>
      <c r="D26" s="135">
        <f t="shared" si="4"/>
        <v>152155.02684455839</v>
      </c>
      <c r="E26" s="135">
        <f t="shared" si="4"/>
        <v>0</v>
      </c>
      <c r="F26" s="135">
        <f t="shared" si="4"/>
        <v>25256.34</v>
      </c>
      <c r="G26" s="135">
        <f t="shared" si="4"/>
        <v>25256.34</v>
      </c>
      <c r="H26" s="136">
        <f>SUM(H14:H25)</f>
        <v>-7160.6427741083216</v>
      </c>
      <c r="I26" s="7"/>
      <c r="J26" s="7"/>
      <c r="K26" s="7"/>
      <c r="L26" s="7"/>
      <c r="M26" s="7"/>
      <c r="N26" s="7"/>
      <c r="O26" s="7"/>
      <c r="P26" s="7"/>
    </row>
    <row r="27" spans="1:17" ht="19.5" customHeight="1">
      <c r="A27" s="31"/>
      <c r="B27" s="34"/>
      <c r="C27" s="34"/>
      <c r="D27" s="34"/>
      <c r="E27" s="34"/>
      <c r="F27" s="34"/>
      <c r="G27" s="34"/>
      <c r="H27" s="34"/>
      <c r="I27" s="94"/>
      <c r="J27" s="94"/>
      <c r="K27" s="94"/>
      <c r="L27" s="94"/>
      <c r="M27" s="94"/>
      <c r="N27" s="94"/>
      <c r="O27" s="7"/>
      <c r="P27" s="7"/>
      <c r="Q27" s="7"/>
    </row>
    <row r="28" spans="1:17" ht="18" customHeight="1">
      <c r="A28" s="446" t="s">
        <v>339</v>
      </c>
      <c r="B28" s="38"/>
      <c r="C28" s="38"/>
      <c r="D28" s="38"/>
      <c r="E28" s="38"/>
      <c r="F28" s="38"/>
      <c r="G28" s="38"/>
      <c r="H28" s="38"/>
      <c r="I28" s="38"/>
      <c r="J28" s="38"/>
      <c r="K28" s="38"/>
      <c r="L28" s="38"/>
      <c r="M28" s="38"/>
      <c r="N28" s="38"/>
      <c r="O28" s="7"/>
      <c r="P28" s="7"/>
      <c r="Q28" s="7"/>
    </row>
    <row r="29" spans="1:17" ht="18" customHeight="1" thickBot="1">
      <c r="A29" s="2" t="s">
        <v>315</v>
      </c>
      <c r="B29" s="86">
        <v>3785</v>
      </c>
      <c r="C29" s="38"/>
      <c r="D29" s="38"/>
      <c r="E29" s="38"/>
      <c r="F29" s="38"/>
      <c r="G29" s="38"/>
      <c r="H29" s="38"/>
      <c r="I29" s="38"/>
      <c r="J29" s="38"/>
      <c r="K29" s="38"/>
      <c r="L29" s="38"/>
      <c r="M29" s="38"/>
      <c r="N29" s="38"/>
      <c r="O29" s="7"/>
      <c r="P29" s="7"/>
      <c r="Q29" s="7"/>
    </row>
    <row r="30" spans="1:17" ht="18" customHeight="1">
      <c r="A30" s="716" t="s">
        <v>23</v>
      </c>
      <c r="B30" s="98">
        <v>43922</v>
      </c>
      <c r="C30" s="98">
        <v>43952</v>
      </c>
      <c r="D30" s="98">
        <v>43983</v>
      </c>
      <c r="E30" s="98">
        <v>44013</v>
      </c>
      <c r="F30" s="98">
        <v>44044</v>
      </c>
      <c r="G30" s="98">
        <v>44075</v>
      </c>
      <c r="H30" s="98">
        <v>44105</v>
      </c>
      <c r="I30" s="98">
        <v>44136</v>
      </c>
      <c r="J30" s="98">
        <v>44166</v>
      </c>
      <c r="K30" s="98">
        <v>44197</v>
      </c>
      <c r="L30" s="98">
        <v>44228</v>
      </c>
      <c r="M30" s="98">
        <v>44256</v>
      </c>
      <c r="N30" s="98">
        <v>44287</v>
      </c>
      <c r="O30" s="98" t="s">
        <v>12</v>
      </c>
      <c r="P30" s="7"/>
      <c r="Q30" s="7"/>
    </row>
    <row r="31" spans="1:17" ht="18" customHeight="1" thickBot="1">
      <c r="A31" s="717"/>
      <c r="B31" s="99" t="s">
        <v>147</v>
      </c>
      <c r="C31" s="99" t="s">
        <v>147</v>
      </c>
      <c r="D31" s="99" t="s">
        <v>147</v>
      </c>
      <c r="E31" s="99" t="s">
        <v>147</v>
      </c>
      <c r="F31" s="99" t="s">
        <v>147</v>
      </c>
      <c r="G31" s="99" t="s">
        <v>147</v>
      </c>
      <c r="H31" s="99" t="s">
        <v>147</v>
      </c>
      <c r="I31" s="99" t="s">
        <v>147</v>
      </c>
      <c r="J31" s="99" t="s">
        <v>147</v>
      </c>
      <c r="K31" s="99" t="s">
        <v>147</v>
      </c>
      <c r="L31" s="99" t="s">
        <v>147</v>
      </c>
      <c r="M31" s="99" t="s">
        <v>147</v>
      </c>
      <c r="N31" s="99" t="s">
        <v>147</v>
      </c>
      <c r="O31" s="99" t="s">
        <v>147</v>
      </c>
      <c r="P31" s="7"/>
      <c r="Q31" s="7"/>
    </row>
    <row r="32" spans="1:17" ht="18" customHeight="1">
      <c r="A32" s="41" t="s">
        <v>193</v>
      </c>
      <c r="B32" s="42"/>
      <c r="C32" s="42"/>
      <c r="D32" s="42"/>
      <c r="E32" s="42"/>
      <c r="F32" s="42"/>
      <c r="G32" s="42"/>
      <c r="H32" s="42"/>
      <c r="I32" s="93"/>
      <c r="J32" s="93"/>
      <c r="K32" s="93"/>
      <c r="L32" s="93"/>
      <c r="M32" s="93"/>
      <c r="N32" s="93"/>
      <c r="O32" s="107">
        <f t="shared" ref="O32:O41" si="5">SUM(B32:I32)</f>
        <v>0</v>
      </c>
      <c r="P32" s="7"/>
      <c r="Q32" s="7"/>
    </row>
    <row r="33" spans="1:17" ht="18" customHeight="1">
      <c r="A33" s="95" t="s">
        <v>195</v>
      </c>
      <c r="B33" s="96"/>
      <c r="C33" s="42"/>
      <c r="D33" s="42"/>
      <c r="E33" s="42"/>
      <c r="F33" s="96"/>
      <c r="G33" s="42"/>
      <c r="H33" s="42"/>
      <c r="I33" s="93"/>
      <c r="J33" s="93"/>
      <c r="K33" s="93"/>
      <c r="L33" s="93"/>
      <c r="M33" s="93"/>
      <c r="N33" s="93"/>
      <c r="O33" s="107">
        <f t="shared" si="5"/>
        <v>0</v>
      </c>
      <c r="P33" s="7"/>
      <c r="Q33" s="7"/>
    </row>
    <row r="34" spans="1:17" ht="18" customHeight="1">
      <c r="A34" s="95" t="s">
        <v>197</v>
      </c>
      <c r="B34" s="96"/>
      <c r="C34" s="42"/>
      <c r="D34" s="42"/>
      <c r="E34" s="42"/>
      <c r="F34" s="96"/>
      <c r="G34" s="42"/>
      <c r="H34" s="42"/>
      <c r="I34" s="93"/>
      <c r="J34" s="93"/>
      <c r="K34" s="93"/>
      <c r="L34" s="93"/>
      <c r="M34" s="93"/>
      <c r="N34" s="93"/>
      <c r="O34" s="107">
        <f t="shared" si="5"/>
        <v>0</v>
      </c>
      <c r="P34" s="7"/>
      <c r="Q34" s="7"/>
    </row>
    <row r="35" spans="1:17" ht="18" customHeight="1">
      <c r="A35" s="95" t="s">
        <v>198</v>
      </c>
      <c r="B35" s="96"/>
      <c r="C35" s="42"/>
      <c r="D35" s="42"/>
      <c r="E35" s="42"/>
      <c r="F35" s="96"/>
      <c r="G35" s="42"/>
      <c r="H35" s="42"/>
      <c r="I35" s="93"/>
      <c r="J35" s="93"/>
      <c r="K35" s="93"/>
      <c r="L35" s="93"/>
      <c r="M35" s="93"/>
      <c r="N35" s="93"/>
      <c r="O35" s="107">
        <f t="shared" si="5"/>
        <v>0</v>
      </c>
      <c r="P35" s="7"/>
      <c r="Q35" s="7"/>
    </row>
    <row r="36" spans="1:17" ht="18" customHeight="1">
      <c r="A36" s="95" t="s">
        <v>215</v>
      </c>
      <c r="B36" s="96"/>
      <c r="C36" s="42"/>
      <c r="D36" s="42"/>
      <c r="E36" s="42"/>
      <c r="F36" s="96"/>
      <c r="G36" s="42"/>
      <c r="H36" s="42"/>
      <c r="I36" s="93"/>
      <c r="J36" s="93"/>
      <c r="K36" s="93"/>
      <c r="L36" s="93"/>
      <c r="M36" s="93"/>
      <c r="N36" s="93"/>
      <c r="O36" s="107">
        <f t="shared" si="5"/>
        <v>0</v>
      </c>
      <c r="P36" s="7"/>
      <c r="Q36" s="7"/>
    </row>
    <row r="37" spans="1:17" ht="18" customHeight="1">
      <c r="A37" s="95" t="s">
        <v>200</v>
      </c>
      <c r="B37" s="96"/>
      <c r="C37" s="42"/>
      <c r="D37" s="42"/>
      <c r="E37" s="42"/>
      <c r="F37" s="96"/>
      <c r="G37" s="42"/>
      <c r="H37" s="42"/>
      <c r="I37" s="93"/>
      <c r="J37" s="93"/>
      <c r="K37" s="93"/>
      <c r="L37" s="93"/>
      <c r="M37" s="93"/>
      <c r="N37" s="93"/>
      <c r="O37" s="107">
        <f t="shared" si="5"/>
        <v>0</v>
      </c>
      <c r="P37" s="7"/>
      <c r="Q37" s="7"/>
    </row>
    <row r="38" spans="1:17" ht="18" customHeight="1">
      <c r="A38" s="95" t="s">
        <v>202</v>
      </c>
      <c r="B38" s="96"/>
      <c r="C38" s="42"/>
      <c r="D38" s="42"/>
      <c r="E38" s="42"/>
      <c r="F38" s="96"/>
      <c r="G38" s="42"/>
      <c r="H38" s="42"/>
      <c r="I38" s="93"/>
      <c r="J38" s="93"/>
      <c r="K38" s="93"/>
      <c r="L38" s="93"/>
      <c r="M38" s="93"/>
      <c r="N38" s="93"/>
      <c r="O38" s="107">
        <f t="shared" si="5"/>
        <v>0</v>
      </c>
      <c r="P38" s="7"/>
      <c r="Q38" s="7"/>
    </row>
    <row r="39" spans="1:17" ht="18" customHeight="1">
      <c r="A39" s="95" t="s">
        <v>216</v>
      </c>
      <c r="B39" s="96"/>
      <c r="C39" s="42"/>
      <c r="D39" s="42"/>
      <c r="E39" s="42"/>
      <c r="F39" s="96"/>
      <c r="G39" s="42"/>
      <c r="H39" s="42"/>
      <c r="I39" s="93"/>
      <c r="J39" s="93"/>
      <c r="K39" s="93"/>
      <c r="L39" s="93"/>
      <c r="M39" s="93"/>
      <c r="N39" s="93"/>
      <c r="O39" s="107">
        <f t="shared" si="5"/>
        <v>0</v>
      </c>
      <c r="P39" s="7"/>
      <c r="Q39" s="7"/>
    </row>
    <row r="40" spans="1:17" ht="18" customHeight="1">
      <c r="A40" s="95" t="s">
        <v>219</v>
      </c>
      <c r="B40" s="96"/>
      <c r="C40" s="42"/>
      <c r="D40" s="42"/>
      <c r="E40" s="42"/>
      <c r="F40" s="96"/>
      <c r="G40" s="42"/>
      <c r="H40" s="42"/>
      <c r="I40" s="93"/>
      <c r="J40" s="93"/>
      <c r="K40" s="93"/>
      <c r="L40" s="93"/>
      <c r="M40" s="93"/>
      <c r="N40" s="93"/>
      <c r="O40" s="107">
        <f t="shared" si="5"/>
        <v>0</v>
      </c>
      <c r="P40" s="7"/>
      <c r="Q40" s="7"/>
    </row>
    <row r="41" spans="1:17" ht="18" customHeight="1">
      <c r="A41" s="95" t="s">
        <v>218</v>
      </c>
      <c r="B41" s="96"/>
      <c r="C41" s="42"/>
      <c r="D41" s="42"/>
      <c r="E41" s="42"/>
      <c r="F41" s="96"/>
      <c r="G41" s="42"/>
      <c r="H41" s="42"/>
      <c r="I41" s="93"/>
      <c r="J41" s="93"/>
      <c r="K41" s="93"/>
      <c r="L41" s="93"/>
      <c r="M41" s="93"/>
      <c r="N41" s="93"/>
      <c r="O41" s="107">
        <f t="shared" si="5"/>
        <v>0</v>
      </c>
      <c r="P41" s="7"/>
      <c r="Q41" s="7"/>
    </row>
    <row r="42" spans="1:17" ht="18" customHeight="1" thickBot="1">
      <c r="A42" s="95" t="s">
        <v>217</v>
      </c>
      <c r="B42" s="42"/>
      <c r="C42" s="42"/>
      <c r="D42" s="443"/>
      <c r="E42" s="42"/>
      <c r="F42" s="96"/>
      <c r="G42" s="42"/>
      <c r="H42" s="42"/>
      <c r="I42" s="93"/>
      <c r="J42" s="93"/>
      <c r="K42" s="93"/>
      <c r="L42" s="93"/>
      <c r="M42" s="93"/>
      <c r="N42" s="93"/>
      <c r="O42" s="93"/>
      <c r="P42" s="7"/>
      <c r="Q42" s="7"/>
    </row>
    <row r="43" spans="1:17" ht="18" customHeight="1" thickBot="1">
      <c r="A43" s="122" t="s">
        <v>168</v>
      </c>
      <c r="B43" s="137">
        <f>SUM(B32:B42)</f>
        <v>0</v>
      </c>
      <c r="C43" s="439">
        <f>SUM(C32:C42)</f>
        <v>0</v>
      </c>
      <c r="D43" s="444">
        <f t="shared" ref="D43:N43" si="6">SUM(D32:D42)</f>
        <v>0</v>
      </c>
      <c r="E43" s="441">
        <f t="shared" si="6"/>
        <v>0</v>
      </c>
      <c r="F43" s="137">
        <f t="shared" si="6"/>
        <v>0</v>
      </c>
      <c r="G43" s="137">
        <f t="shared" si="6"/>
        <v>0</v>
      </c>
      <c r="H43" s="137">
        <f t="shared" si="6"/>
        <v>0</v>
      </c>
      <c r="I43" s="138">
        <f t="shared" si="6"/>
        <v>0</v>
      </c>
      <c r="J43" s="138">
        <f t="shared" si="6"/>
        <v>0</v>
      </c>
      <c r="K43" s="138">
        <f t="shared" si="6"/>
        <v>0</v>
      </c>
      <c r="L43" s="138">
        <f t="shared" si="6"/>
        <v>0</v>
      </c>
      <c r="M43" s="138">
        <f t="shared" si="6"/>
        <v>0</v>
      </c>
      <c r="N43" s="138">
        <f t="shared" si="6"/>
        <v>0</v>
      </c>
      <c r="O43" s="139">
        <f>SUM(B43:I43)</f>
        <v>0</v>
      </c>
      <c r="P43" s="7"/>
      <c r="Q43" s="7"/>
    </row>
    <row r="44" spans="1:17" ht="18" customHeight="1" thickBot="1">
      <c r="A44" s="122" t="s">
        <v>169</v>
      </c>
      <c r="B44" s="378"/>
      <c r="C44" s="440"/>
      <c r="D44" s="445"/>
      <c r="E44" s="442"/>
      <c r="F44" s="378"/>
      <c r="G44" s="378"/>
      <c r="H44" s="378"/>
      <c r="I44" s="378"/>
      <c r="J44" s="378"/>
      <c r="K44" s="378"/>
      <c r="L44" s="378"/>
      <c r="M44" s="378"/>
      <c r="N44" s="378"/>
      <c r="O44" s="379"/>
      <c r="P44" s="7"/>
      <c r="Q44" s="7"/>
    </row>
    <row r="45" spans="1:17" ht="18" customHeight="1">
      <c r="A45" s="104" t="s">
        <v>315</v>
      </c>
      <c r="B45" s="105"/>
      <c r="C45" s="105"/>
      <c r="D45" s="105"/>
      <c r="E45" s="105"/>
      <c r="F45" s="105"/>
      <c r="G45" s="105"/>
      <c r="H45" s="105"/>
      <c r="I45" s="105"/>
      <c r="J45" s="105"/>
      <c r="K45" s="105"/>
      <c r="L45" s="105"/>
      <c r="M45" s="105"/>
      <c r="N45" s="105"/>
      <c r="O45" s="105"/>
      <c r="P45" s="7"/>
      <c r="Q45" s="7"/>
    </row>
    <row r="46" spans="1:17" ht="18" customHeight="1" thickBot="1">
      <c r="A46" s="123"/>
      <c r="B46" s="105"/>
      <c r="C46" s="105"/>
      <c r="D46" s="105"/>
      <c r="E46" s="105"/>
      <c r="F46" s="105"/>
      <c r="G46" s="105"/>
      <c r="H46" s="105"/>
      <c r="I46" s="105"/>
      <c r="J46" s="105"/>
      <c r="K46" s="105"/>
      <c r="L46" s="105"/>
      <c r="M46" s="105"/>
      <c r="N46" s="105"/>
      <c r="O46" s="106"/>
      <c r="P46" s="7"/>
      <c r="Q46" s="7"/>
    </row>
    <row r="47" spans="1:17" ht="18" customHeight="1">
      <c r="A47" s="731" t="s">
        <v>46</v>
      </c>
      <c r="B47" s="732"/>
      <c r="C47" s="733"/>
      <c r="D47" s="124"/>
      <c r="E47" s="124"/>
      <c r="F47" s="124"/>
      <c r="G47" s="124"/>
      <c r="H47" s="124"/>
      <c r="I47" s="124"/>
      <c r="J47" s="124"/>
      <c r="K47" s="124"/>
      <c r="L47" s="124"/>
      <c r="M47" s="7"/>
      <c r="N47" s="7"/>
      <c r="O47" s="7"/>
    </row>
    <row r="48" spans="1:17" ht="18" customHeight="1">
      <c r="A48" s="728" t="s">
        <v>47</v>
      </c>
      <c r="B48" s="729"/>
      <c r="C48" s="323"/>
      <c r="D48" s="38"/>
      <c r="E48" s="38"/>
      <c r="F48" s="38"/>
      <c r="G48" s="38"/>
      <c r="H48" s="38"/>
      <c r="I48" s="38"/>
      <c r="J48" s="38"/>
      <c r="K48" s="38"/>
      <c r="L48" s="38"/>
      <c r="M48" s="7"/>
      <c r="N48" s="7"/>
      <c r="O48" s="7"/>
    </row>
    <row r="49" spans="1:17" ht="18" customHeight="1">
      <c r="A49" s="735" t="s">
        <v>49</v>
      </c>
      <c r="B49" s="693"/>
      <c r="C49" s="323"/>
      <c r="D49" s="38"/>
      <c r="E49" s="38"/>
      <c r="F49" s="38"/>
      <c r="G49" s="38"/>
      <c r="H49" s="38"/>
      <c r="I49" s="38"/>
      <c r="J49" s="38"/>
      <c r="K49" s="38"/>
      <c r="L49" s="38"/>
      <c r="M49" s="7"/>
      <c r="N49" s="7"/>
      <c r="O49" s="7"/>
    </row>
    <row r="50" spans="1:17" ht="18" customHeight="1">
      <c r="A50" s="735" t="s">
        <v>247</v>
      </c>
      <c r="B50" s="693"/>
      <c r="C50" s="323"/>
      <c r="D50" s="38"/>
      <c r="E50" s="38"/>
      <c r="F50" s="38"/>
      <c r="G50" s="38"/>
      <c r="H50" s="38"/>
      <c r="I50" s="38"/>
      <c r="J50" s="38"/>
      <c r="K50" s="38"/>
      <c r="L50" s="38"/>
      <c r="M50" s="7"/>
      <c r="N50" s="7"/>
      <c r="O50" s="7"/>
    </row>
    <row r="51" spans="1:17" ht="30.75" customHeight="1">
      <c r="A51" s="736" t="s">
        <v>72</v>
      </c>
      <c r="B51" s="693"/>
      <c r="C51" s="324">
        <f>H26</f>
        <v>-7160.6427741083216</v>
      </c>
      <c r="D51" s="86"/>
      <c r="E51" s="86"/>
      <c r="F51" s="86"/>
      <c r="G51" s="86"/>
      <c r="H51" s="86"/>
      <c r="I51" s="86"/>
      <c r="J51" s="86"/>
      <c r="K51" s="86"/>
      <c r="L51" s="86"/>
      <c r="M51" s="7"/>
      <c r="N51" s="7"/>
      <c r="O51" s="7"/>
    </row>
    <row r="52" spans="1:17" ht="18" customHeight="1" thickBot="1">
      <c r="A52" s="753" t="s">
        <v>53</v>
      </c>
      <c r="B52" s="754"/>
      <c r="C52" s="325">
        <f>C51-H26</f>
        <v>0</v>
      </c>
      <c r="D52" s="38"/>
      <c r="E52" s="38"/>
      <c r="F52" s="38"/>
      <c r="G52" s="38"/>
      <c r="H52" s="38"/>
      <c r="I52" s="38"/>
      <c r="J52" s="38"/>
      <c r="K52" s="38"/>
      <c r="L52" s="38"/>
      <c r="M52" s="7"/>
      <c r="N52" s="7"/>
      <c r="O52" s="7"/>
    </row>
    <row r="53" spans="1:17" ht="18" customHeight="1">
      <c r="A53" s="125"/>
      <c r="B53" s="126"/>
      <c r="C53" s="127"/>
      <c r="D53" s="128"/>
      <c r="E53" s="128"/>
      <c r="F53" s="38"/>
      <c r="G53" s="38"/>
      <c r="H53" s="38"/>
      <c r="I53" s="129"/>
      <c r="J53" s="314"/>
      <c r="K53" s="314"/>
      <c r="L53" s="314"/>
      <c r="M53" s="314"/>
      <c r="N53" s="314"/>
      <c r="O53" s="7"/>
      <c r="P53" s="7"/>
      <c r="Q53" s="7"/>
    </row>
    <row r="54" spans="1:17" ht="18" customHeight="1">
      <c r="A54" s="86"/>
      <c r="B54" s="130"/>
      <c r="C54" s="130"/>
      <c r="D54" s="130"/>
      <c r="E54" s="131"/>
      <c r="F54" s="131"/>
      <c r="G54" s="130"/>
      <c r="H54" s="130"/>
      <c r="I54" s="130"/>
      <c r="J54" s="130"/>
      <c r="K54" s="130"/>
      <c r="L54" s="130"/>
      <c r="M54" s="130"/>
      <c r="N54" s="130"/>
      <c r="O54" s="7"/>
      <c r="P54" s="7"/>
      <c r="Q54" s="7"/>
    </row>
    <row r="55" spans="1:17" ht="18" customHeight="1">
      <c r="A55" s="132" t="s">
        <v>56</v>
      </c>
      <c r="B55" s="725"/>
      <c r="C55" s="726"/>
      <c r="D55" s="726"/>
      <c r="E55" s="726"/>
      <c r="F55" s="726"/>
      <c r="G55" s="726"/>
      <c r="H55" s="726"/>
      <c r="I55" s="693"/>
      <c r="J55" s="315"/>
      <c r="K55" s="315"/>
      <c r="L55" s="315"/>
      <c r="M55" s="315"/>
      <c r="N55" s="315"/>
      <c r="O55" s="7"/>
      <c r="P55" s="7"/>
      <c r="Q55" s="7"/>
    </row>
    <row r="56" spans="1:17" ht="18" customHeight="1">
      <c r="A56" s="86"/>
      <c r="B56" s="130"/>
      <c r="C56" s="130"/>
      <c r="D56" s="130"/>
      <c r="E56" s="38"/>
      <c r="F56" s="86"/>
      <c r="G56" s="130"/>
      <c r="H56" s="130"/>
      <c r="I56" s="130"/>
      <c r="J56" s="130"/>
      <c r="K56" s="130"/>
      <c r="L56" s="130"/>
      <c r="M56" s="130"/>
      <c r="N56" s="130"/>
      <c r="O56" s="7"/>
      <c r="P56" s="7"/>
      <c r="Q56" s="7"/>
    </row>
    <row r="57" spans="1:17" ht="18" customHeight="1">
      <c r="A57" s="313" t="s">
        <v>253</v>
      </c>
      <c r="B57" s="45"/>
      <c r="C57" s="45"/>
      <c r="D57" s="45"/>
      <c r="E57" s="45"/>
      <c r="F57" s="45"/>
      <c r="G57" s="45"/>
      <c r="H57" s="45"/>
      <c r="I57" s="45"/>
      <c r="J57" s="45"/>
      <c r="K57" s="45"/>
      <c r="L57" s="45"/>
      <c r="M57" s="45"/>
      <c r="N57" s="45"/>
      <c r="O57" s="7"/>
      <c r="P57" s="7"/>
      <c r="Q57" s="7"/>
    </row>
    <row r="58" spans="1:17" ht="18" customHeight="1">
      <c r="A58" s="45" t="s">
        <v>36</v>
      </c>
      <c r="B58" s="45"/>
      <c r="C58" s="45"/>
      <c r="D58" s="45"/>
      <c r="E58" s="45"/>
      <c r="F58" s="45"/>
      <c r="G58" s="45"/>
      <c r="H58" s="45"/>
      <c r="I58" s="45"/>
      <c r="J58" s="45"/>
      <c r="K58" s="45"/>
      <c r="L58" s="45"/>
      <c r="M58" s="45"/>
      <c r="N58" s="45"/>
      <c r="O58" s="7"/>
      <c r="P58" s="7"/>
      <c r="Q58" s="7"/>
    </row>
    <row r="59" spans="1:17" ht="15" customHeight="1">
      <c r="A59" s="45" t="s">
        <v>37</v>
      </c>
      <c r="B59" s="45"/>
      <c r="C59" s="45"/>
      <c r="D59" s="45"/>
      <c r="E59" s="45"/>
      <c r="F59" s="45"/>
      <c r="G59" s="45"/>
      <c r="H59" s="45"/>
      <c r="I59" s="45"/>
      <c r="J59" s="45"/>
      <c r="K59" s="45"/>
      <c r="L59" s="45"/>
      <c r="M59" s="45"/>
      <c r="N59" s="45"/>
      <c r="O59" s="7"/>
      <c r="P59" s="7"/>
      <c r="Q59" s="7"/>
    </row>
    <row r="60" spans="1:17" ht="15" customHeight="1">
      <c r="A60" s="45"/>
      <c r="B60" s="45"/>
      <c r="C60" s="45"/>
      <c r="D60" s="45"/>
      <c r="E60" s="45"/>
      <c r="F60" s="45"/>
      <c r="G60" s="45"/>
      <c r="H60" s="45"/>
      <c r="I60" s="45"/>
      <c r="J60" s="45"/>
      <c r="K60" s="45"/>
      <c r="L60" s="45"/>
      <c r="M60" s="45"/>
      <c r="N60" s="45"/>
      <c r="O60" s="7"/>
      <c r="P60" s="7"/>
      <c r="Q60" s="7"/>
    </row>
    <row r="61" spans="1:17" ht="15" customHeight="1">
      <c r="A61" s="45" t="s">
        <v>57</v>
      </c>
      <c r="B61" s="45"/>
      <c r="C61" s="45"/>
      <c r="D61" s="45"/>
      <c r="E61" s="45"/>
      <c r="F61" s="45" t="s">
        <v>57</v>
      </c>
      <c r="G61" s="38"/>
      <c r="H61" s="45"/>
      <c r="I61" s="38"/>
      <c r="J61" s="38"/>
      <c r="K61" s="38"/>
      <c r="L61" s="38"/>
      <c r="M61" s="38"/>
      <c r="N61" s="38"/>
      <c r="O61" s="7"/>
      <c r="P61" s="7"/>
      <c r="Q61" s="7"/>
    </row>
    <row r="62" spans="1:17" ht="15" customHeight="1">
      <c r="A62" s="45"/>
      <c r="B62" s="45"/>
      <c r="C62" s="45"/>
      <c r="D62" s="45"/>
      <c r="E62" s="45"/>
      <c r="F62" s="45"/>
      <c r="G62" s="38"/>
      <c r="H62" s="45"/>
      <c r="I62" s="38"/>
      <c r="J62" s="38"/>
      <c r="K62" s="38"/>
      <c r="L62" s="38"/>
      <c r="M62" s="38"/>
      <c r="N62" s="38"/>
      <c r="O62" s="7"/>
      <c r="P62" s="7"/>
      <c r="Q62" s="7"/>
    </row>
    <row r="63" spans="1:17" ht="15.75" customHeight="1">
      <c r="A63" s="45" t="s">
        <v>58</v>
      </c>
      <c r="B63" s="45"/>
      <c r="C63" s="45"/>
      <c r="D63" s="45"/>
      <c r="E63" s="45"/>
      <c r="F63" s="45" t="s">
        <v>59</v>
      </c>
      <c r="G63" s="38"/>
      <c r="H63" s="45"/>
      <c r="I63" s="38"/>
      <c r="J63" s="38"/>
      <c r="K63" s="38"/>
      <c r="L63" s="38"/>
      <c r="M63" s="38"/>
      <c r="N63" s="38"/>
      <c r="O63" s="7"/>
      <c r="P63" s="7"/>
      <c r="Q63" s="7"/>
    </row>
    <row r="64" spans="1:17" ht="15.75" customHeight="1">
      <c r="A64" s="45"/>
      <c r="B64" s="45"/>
      <c r="C64" s="45"/>
      <c r="D64" s="45"/>
      <c r="E64" s="45"/>
      <c r="F64" s="45"/>
      <c r="G64" s="38"/>
      <c r="H64" s="45"/>
      <c r="I64" s="38"/>
      <c r="J64" s="38"/>
      <c r="K64" s="38"/>
      <c r="L64" s="38"/>
      <c r="M64" s="38"/>
      <c r="N64" s="38"/>
      <c r="O64" s="7"/>
      <c r="P64" s="7"/>
      <c r="Q64" s="7"/>
    </row>
    <row r="65" spans="1:17" ht="15" customHeight="1">
      <c r="A65" s="45" t="s">
        <v>60</v>
      </c>
      <c r="B65" s="45" t="s">
        <v>61</v>
      </c>
      <c r="C65" s="45"/>
      <c r="D65" s="45"/>
      <c r="E65" s="45"/>
      <c r="F65" s="45" t="s">
        <v>44</v>
      </c>
      <c r="G65" s="38"/>
      <c r="H65" s="45" t="s">
        <v>45</v>
      </c>
      <c r="I65" s="38"/>
      <c r="J65" s="38"/>
      <c r="K65" s="38"/>
      <c r="L65" s="38"/>
      <c r="M65" s="38"/>
      <c r="N65" s="38"/>
      <c r="O65" s="7"/>
      <c r="P65" s="7"/>
      <c r="Q65" s="7"/>
    </row>
    <row r="66" spans="1:17" ht="14.25" customHeight="1">
      <c r="A66" s="51"/>
      <c r="B66" s="51"/>
      <c r="C66" s="51"/>
      <c r="D66" s="51"/>
      <c r="E66" s="51"/>
      <c r="F66" s="51"/>
      <c r="G66" s="51"/>
      <c r="H66" s="51"/>
    </row>
    <row r="67" spans="1:17" ht="14.25" customHeight="1">
      <c r="A67" s="51"/>
      <c r="B67" s="51"/>
      <c r="C67" s="51"/>
      <c r="D67" s="51"/>
      <c r="E67" s="51"/>
      <c r="F67" s="51"/>
      <c r="G67" s="51"/>
      <c r="H67" s="51"/>
    </row>
    <row r="68" spans="1:17" ht="12.75" customHeight="1"/>
    <row r="69" spans="1:17" ht="12.75" customHeight="1"/>
    <row r="70" spans="1:17" ht="12.75" customHeight="1"/>
    <row r="71" spans="1:17" ht="12.75" customHeight="1"/>
    <row r="72" spans="1:17" ht="12.75" customHeight="1"/>
    <row r="73" spans="1:17" ht="12.75" customHeight="1"/>
    <row r="74" spans="1:17" ht="12.75" customHeight="1"/>
    <row r="75" spans="1:17" ht="12.75" customHeight="1"/>
    <row r="76" spans="1:17" ht="12.75" customHeight="1"/>
    <row r="77" spans="1:17" ht="12.75" customHeight="1"/>
    <row r="78" spans="1:17" ht="12.75" customHeight="1"/>
    <row r="79" spans="1:17" ht="12.75" customHeight="1"/>
    <row r="80" spans="1:1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sheetData>
  <mergeCells count="16">
    <mergeCell ref="B2:G2"/>
    <mergeCell ref="B3:G3"/>
    <mergeCell ref="B5:C5"/>
    <mergeCell ref="B6:C6"/>
    <mergeCell ref="B7:C7"/>
    <mergeCell ref="B8:C8"/>
    <mergeCell ref="B10:C10"/>
    <mergeCell ref="A50:B50"/>
    <mergeCell ref="A51:B51"/>
    <mergeCell ref="A52:B52"/>
    <mergeCell ref="B55:I55"/>
    <mergeCell ref="A12:A13"/>
    <mergeCell ref="A48:B48"/>
    <mergeCell ref="A49:B49"/>
    <mergeCell ref="A30:A31"/>
    <mergeCell ref="A47:C47"/>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34998626667073579"/>
    <pageSetUpPr fitToPage="1"/>
  </sheetPr>
  <dimension ref="A1:N1001"/>
  <sheetViews>
    <sheetView topLeftCell="A34" zoomScale="60" zoomScaleNormal="60" workbookViewId="0">
      <selection activeCell="D27" sqref="D27"/>
    </sheetView>
  </sheetViews>
  <sheetFormatPr defaultColWidth="14.42578125" defaultRowHeight="15" customHeight="1"/>
  <cols>
    <col min="1" max="1" width="20.140625" style="1" customWidth="1"/>
    <col min="2" max="2" width="29.5703125" style="1" customWidth="1"/>
    <col min="3" max="3" width="22.140625" style="577" customWidth="1"/>
    <col min="4" max="4" width="24.28515625" style="1" customWidth="1"/>
    <col min="5" max="5" width="15.140625" style="1" customWidth="1"/>
    <col min="6" max="6" width="20.28515625" style="1" customWidth="1"/>
    <col min="7" max="7" width="10" style="1" hidden="1" customWidth="1"/>
    <col min="8" max="8" width="13.42578125" style="1" customWidth="1"/>
    <col min="9" max="9" width="11.42578125" style="1" customWidth="1"/>
    <col min="10" max="10" width="10" style="1" customWidth="1"/>
    <col min="11" max="11" width="18.42578125" style="1" customWidth="1"/>
    <col min="12" max="12" width="28.28515625" style="1" customWidth="1"/>
    <col min="13" max="13" width="25.42578125" style="1" customWidth="1"/>
    <col min="14" max="14" width="18" style="1" customWidth="1"/>
    <col min="15" max="26" width="8" style="1" customWidth="1"/>
    <col min="27" max="16384" width="14.42578125" style="1"/>
  </cols>
  <sheetData>
    <row r="1" spans="1:12" ht="15" customHeight="1" thickBot="1"/>
    <row r="2" spans="1:12" ht="24" customHeight="1">
      <c r="A2" s="196" t="s">
        <v>62</v>
      </c>
      <c r="B2" s="197"/>
      <c r="C2" s="201"/>
      <c r="D2" s="199"/>
      <c r="E2" s="199"/>
      <c r="F2" s="199"/>
      <c r="G2" s="200"/>
      <c r="H2" s="199"/>
      <c r="I2" s="201"/>
      <c r="J2" s="201"/>
      <c r="K2" s="199"/>
      <c r="L2" s="567" t="s">
        <v>63</v>
      </c>
    </row>
    <row r="3" spans="1:12" ht="24" customHeight="1">
      <c r="A3" s="568" t="s">
        <v>64</v>
      </c>
      <c r="B3" s="204"/>
      <c r="C3" s="209"/>
      <c r="D3" s="206" t="s">
        <v>65</v>
      </c>
      <c r="E3" s="206"/>
      <c r="F3" s="206"/>
      <c r="G3" s="207"/>
      <c r="H3" s="208"/>
      <c r="I3" s="209"/>
      <c r="J3" s="209"/>
      <c r="K3" s="208"/>
      <c r="L3" s="210"/>
    </row>
    <row r="4" spans="1:12" ht="24" customHeight="1">
      <c r="A4" s="568" t="s">
        <v>66</v>
      </c>
      <c r="B4" s="208"/>
      <c r="C4" s="207"/>
      <c r="D4" s="206" t="s">
        <v>67</v>
      </c>
      <c r="E4" s="206"/>
      <c r="F4" s="206"/>
      <c r="G4" s="205"/>
      <c r="H4" s="208"/>
      <c r="I4" s="209"/>
      <c r="J4" s="209"/>
      <c r="K4" s="209"/>
      <c r="L4" s="211"/>
    </row>
    <row r="5" spans="1:12" ht="24" customHeight="1">
      <c r="A5" s="569" t="s">
        <v>68</v>
      </c>
      <c r="B5" s="213"/>
      <c r="C5" s="578"/>
      <c r="D5" s="214"/>
      <c r="E5" s="214"/>
      <c r="F5" s="214"/>
      <c r="G5" s="214"/>
      <c r="H5" s="214"/>
      <c r="I5" s="214"/>
      <c r="J5" s="214"/>
      <c r="K5" s="214"/>
      <c r="L5" s="215"/>
    </row>
    <row r="6" spans="1:12" ht="24" customHeight="1">
      <c r="A6" s="216"/>
      <c r="B6" s="471"/>
      <c r="C6" s="207"/>
      <c r="D6" s="208"/>
      <c r="E6" s="208"/>
      <c r="F6" s="208"/>
      <c r="G6" s="208"/>
      <c r="H6" s="572" t="s">
        <v>69</v>
      </c>
      <c r="I6" s="208"/>
      <c r="J6" s="208"/>
      <c r="K6" s="217"/>
      <c r="L6" s="575" t="s">
        <v>70</v>
      </c>
    </row>
    <row r="7" spans="1:12" ht="24" customHeight="1">
      <c r="A7" s="216"/>
      <c r="B7" s="472" t="s">
        <v>71</v>
      </c>
      <c r="C7" s="218"/>
      <c r="D7" s="219"/>
      <c r="E7" s="219"/>
      <c r="F7" s="219"/>
      <c r="G7" s="208"/>
      <c r="H7" s="476">
        <f ca="1">(NOW())</f>
        <v>44179.699666087959</v>
      </c>
      <c r="I7" s="477"/>
      <c r="J7" s="220"/>
      <c r="K7" s="221"/>
      <c r="L7" s="222" t="s">
        <v>73</v>
      </c>
    </row>
    <row r="8" spans="1:12" ht="24" customHeight="1">
      <c r="A8" s="216"/>
      <c r="B8" s="472" t="s">
        <v>348</v>
      </c>
      <c r="C8" s="218"/>
      <c r="D8" s="219"/>
      <c r="E8" s="219"/>
      <c r="F8" s="219"/>
      <c r="G8" s="208"/>
      <c r="H8" s="573" t="s">
        <v>74</v>
      </c>
      <c r="I8" s="208"/>
      <c r="J8" s="208"/>
      <c r="K8" s="574" t="s">
        <v>75</v>
      </c>
      <c r="L8" s="210" t="s">
        <v>73</v>
      </c>
    </row>
    <row r="9" spans="1:12" ht="24" customHeight="1">
      <c r="A9" s="216"/>
      <c r="B9" s="472" t="s">
        <v>76</v>
      </c>
      <c r="C9" s="218"/>
      <c r="D9" s="208"/>
      <c r="E9" s="208"/>
      <c r="F9" s="208"/>
      <c r="G9" s="208"/>
      <c r="H9" s="464" t="s">
        <v>342</v>
      </c>
      <c r="I9" s="465"/>
      <c r="J9" s="465"/>
      <c r="K9" s="223"/>
      <c r="L9" s="224"/>
    </row>
    <row r="10" spans="1:12" ht="24" customHeight="1">
      <c r="A10" s="216"/>
      <c r="B10" s="204"/>
      <c r="C10" s="209"/>
      <c r="E10" s="225"/>
      <c r="F10" s="208"/>
      <c r="G10" s="208"/>
      <c r="H10" s="573" t="s">
        <v>77</v>
      </c>
      <c r="I10" s="208"/>
      <c r="J10" s="208"/>
      <c r="K10" s="574" t="s">
        <v>75</v>
      </c>
      <c r="L10" s="210"/>
    </row>
    <row r="11" spans="1:12" ht="24" customHeight="1">
      <c r="A11" s="226" t="s">
        <v>73</v>
      </c>
      <c r="B11" s="261"/>
      <c r="C11" s="579"/>
      <c r="D11" s="227"/>
      <c r="E11" s="227"/>
      <c r="F11" s="227"/>
      <c r="G11" s="227"/>
      <c r="H11" s="228"/>
      <c r="I11" s="227"/>
      <c r="J11" s="227"/>
      <c r="K11" s="229"/>
      <c r="L11" s="230"/>
    </row>
    <row r="12" spans="1:12" ht="24" customHeight="1">
      <c r="A12" s="239"/>
      <c r="B12" s="473"/>
      <c r="C12" s="209"/>
      <c r="D12" s="205"/>
      <c r="E12" s="205"/>
      <c r="F12" s="205"/>
      <c r="G12" s="205"/>
      <c r="H12" s="205"/>
      <c r="I12" s="205"/>
      <c r="J12" s="205"/>
      <c r="K12" s="205"/>
      <c r="L12" s="230"/>
    </row>
    <row r="13" spans="1:12" ht="24" customHeight="1">
      <c r="A13" s="570" t="s">
        <v>78</v>
      </c>
      <c r="B13" s="474" t="s">
        <v>222</v>
      </c>
      <c r="C13" s="580"/>
      <c r="D13" s="447"/>
      <c r="E13" s="231"/>
      <c r="F13" s="232"/>
      <c r="G13" s="232"/>
      <c r="H13" s="232"/>
      <c r="I13" s="232"/>
      <c r="J13" s="232"/>
      <c r="K13" s="205"/>
      <c r="L13" s="576" t="s">
        <v>79</v>
      </c>
    </row>
    <row r="14" spans="1:12" ht="24" customHeight="1">
      <c r="A14" s="570" t="s">
        <v>80</v>
      </c>
      <c r="B14" s="474" t="s">
        <v>340</v>
      </c>
      <c r="C14" s="580"/>
      <c r="D14" s="447"/>
      <c r="E14" s="231"/>
      <c r="F14" s="232"/>
      <c r="G14" s="232"/>
      <c r="H14" s="232"/>
      <c r="I14" s="232"/>
      <c r="J14" s="232"/>
      <c r="K14" s="205"/>
      <c r="L14" s="233"/>
    </row>
    <row r="15" spans="1:12" ht="24" customHeight="1">
      <c r="A15" s="571" t="s">
        <v>81</v>
      </c>
      <c r="B15" s="474" t="s">
        <v>341</v>
      </c>
      <c r="C15" s="581"/>
      <c r="D15" s="448"/>
      <c r="E15" s="234"/>
      <c r="F15" s="235"/>
      <c r="G15" s="235"/>
      <c r="H15" s="232"/>
      <c r="I15" s="232"/>
      <c r="J15" s="232"/>
      <c r="K15" s="205"/>
      <c r="L15" s="576" t="s">
        <v>82</v>
      </c>
    </row>
    <row r="16" spans="1:12" ht="24" customHeight="1">
      <c r="A16" s="571" t="s">
        <v>83</v>
      </c>
      <c r="B16" s="474"/>
      <c r="C16" s="581"/>
      <c r="D16" s="448"/>
      <c r="E16" s="234"/>
      <c r="F16" s="235"/>
      <c r="G16" s="235"/>
      <c r="H16" s="232"/>
      <c r="I16" s="232"/>
      <c r="J16" s="232"/>
      <c r="K16" s="205"/>
      <c r="L16" s="236"/>
    </row>
    <row r="17" spans="1:12" ht="24" customHeight="1">
      <c r="A17" s="216"/>
      <c r="B17" s="475"/>
      <c r="C17" s="582"/>
      <c r="D17" s="234"/>
      <c r="E17" s="234"/>
      <c r="F17" s="235"/>
      <c r="G17" s="235"/>
      <c r="H17" s="232"/>
      <c r="I17" s="232"/>
      <c r="J17" s="232"/>
      <c r="K17" s="205"/>
      <c r="L17" s="575" t="s">
        <v>84</v>
      </c>
    </row>
    <row r="18" spans="1:12" ht="24" customHeight="1">
      <c r="A18" s="216"/>
      <c r="B18" s="475"/>
      <c r="C18" s="582"/>
      <c r="D18" s="234"/>
      <c r="E18" s="234"/>
      <c r="F18" s="235"/>
      <c r="G18" s="235"/>
      <c r="H18" s="232"/>
      <c r="I18" s="232"/>
      <c r="J18" s="232"/>
      <c r="K18" s="205"/>
      <c r="L18" s="237"/>
    </row>
    <row r="19" spans="1:12" ht="24" customHeight="1">
      <c r="A19" s="241" t="s">
        <v>73</v>
      </c>
      <c r="B19" s="213"/>
      <c r="C19" s="578"/>
      <c r="D19" s="214"/>
      <c r="E19" s="214"/>
      <c r="F19" s="214"/>
      <c r="G19" s="214"/>
      <c r="H19" s="214"/>
      <c r="I19" s="214"/>
      <c r="J19" s="214"/>
      <c r="K19" s="214"/>
      <c r="L19" s="238"/>
    </row>
    <row r="20" spans="1:12" ht="24" customHeight="1">
      <c r="A20" s="588" t="s">
        <v>85</v>
      </c>
      <c r="B20" s="205"/>
      <c r="C20" s="209"/>
      <c r="D20" s="205"/>
      <c r="E20" s="209" t="s">
        <v>86</v>
      </c>
      <c r="F20" s="205"/>
      <c r="G20" s="208"/>
      <c r="H20" s="205" t="s">
        <v>87</v>
      </c>
      <c r="I20" s="589" t="s">
        <v>88</v>
      </c>
      <c r="J20" s="240"/>
      <c r="K20" s="208"/>
      <c r="L20" s="587" t="s">
        <v>89</v>
      </c>
    </row>
    <row r="21" spans="1:12" ht="24" customHeight="1">
      <c r="A21" s="241" t="s">
        <v>73</v>
      </c>
      <c r="B21" s="214"/>
      <c r="C21" s="578"/>
      <c r="D21" s="214"/>
      <c r="E21" s="214" t="s">
        <v>73</v>
      </c>
      <c r="F21" s="214"/>
      <c r="G21" s="214"/>
      <c r="H21" s="214"/>
      <c r="I21" s="214"/>
      <c r="J21" s="214"/>
      <c r="K21" s="214"/>
      <c r="L21" s="242"/>
    </row>
    <row r="22" spans="1:12" ht="24" customHeight="1">
      <c r="A22" s="590" t="s">
        <v>90</v>
      </c>
      <c r="B22" s="204"/>
      <c r="C22" s="209"/>
      <c r="D22" s="205"/>
      <c r="E22" s="205"/>
      <c r="F22" s="205"/>
      <c r="G22" s="243"/>
      <c r="H22" s="244"/>
      <c r="I22" s="593" t="s">
        <v>91</v>
      </c>
      <c r="J22" s="245"/>
      <c r="K22" s="596" t="s">
        <v>92</v>
      </c>
      <c r="L22" s="599" t="s">
        <v>93</v>
      </c>
    </row>
    <row r="23" spans="1:12" ht="24" customHeight="1">
      <c r="A23" s="590" t="s">
        <v>94</v>
      </c>
      <c r="B23" s="204"/>
      <c r="C23" s="209"/>
      <c r="D23" s="209" t="s">
        <v>95</v>
      </c>
      <c r="E23" s="205"/>
      <c r="F23" s="205"/>
      <c r="G23" s="208"/>
      <c r="H23" s="592" t="s">
        <v>96</v>
      </c>
      <c r="I23" s="594"/>
      <c r="J23" s="246"/>
      <c r="K23" s="597"/>
      <c r="L23" s="576" t="s">
        <v>97</v>
      </c>
    </row>
    <row r="24" spans="1:12" ht="24" customHeight="1">
      <c r="A24" s="591" t="s">
        <v>98</v>
      </c>
      <c r="B24" s="213"/>
      <c r="C24" s="578"/>
      <c r="D24" s="214"/>
      <c r="E24" s="214"/>
      <c r="F24" s="214"/>
      <c r="G24" s="247"/>
      <c r="H24" s="248"/>
      <c r="I24" s="595" t="s">
        <v>99</v>
      </c>
      <c r="J24" s="249"/>
      <c r="K24" s="598" t="s">
        <v>100</v>
      </c>
      <c r="L24" s="250" t="s">
        <v>104</v>
      </c>
    </row>
    <row r="25" spans="1:12" ht="24" customHeight="1">
      <c r="A25" s="449" t="s">
        <v>73</v>
      </c>
      <c r="B25" s="467" t="s">
        <v>346</v>
      </c>
      <c r="C25" s="557"/>
      <c r="D25" s="450"/>
      <c r="E25" s="450"/>
      <c r="F25" s="450"/>
      <c r="G25" s="251"/>
      <c r="H25" s="252"/>
      <c r="I25" s="253"/>
      <c r="J25" s="253"/>
      <c r="K25" s="252"/>
      <c r="L25" s="451"/>
    </row>
    <row r="26" spans="1:12" ht="24" customHeight="1">
      <c r="A26" s="449" t="s">
        <v>73</v>
      </c>
      <c r="B26" s="560" t="s">
        <v>343</v>
      </c>
      <c r="C26" s="557"/>
      <c r="D26" s="557"/>
      <c r="E26" s="557"/>
      <c r="F26" s="557"/>
      <c r="G26" s="251"/>
      <c r="H26" s="252"/>
      <c r="I26" s="253"/>
      <c r="J26" s="253"/>
      <c r="K26" s="252"/>
      <c r="L26" s="255"/>
    </row>
    <row r="27" spans="1:12" ht="24" customHeight="1">
      <c r="A27" s="254"/>
      <c r="B27" s="206"/>
      <c r="C27" s="558"/>
      <c r="D27" s="559"/>
      <c r="E27" s="206"/>
      <c r="F27" s="561" t="s">
        <v>344</v>
      </c>
      <c r="G27" s="562"/>
      <c r="H27" s="563"/>
      <c r="I27" s="564"/>
      <c r="J27" s="564"/>
      <c r="K27" s="563"/>
      <c r="L27" s="565">
        <v>13906.93</v>
      </c>
    </row>
    <row r="28" spans="1:12" ht="24" customHeight="1">
      <c r="A28" s="254"/>
      <c r="B28" s="206"/>
      <c r="C28" s="558"/>
      <c r="D28" s="559"/>
      <c r="E28" s="206"/>
      <c r="F28" s="561" t="s">
        <v>345</v>
      </c>
      <c r="G28" s="562"/>
      <c r="H28" s="563"/>
      <c r="I28" s="564"/>
      <c r="J28" s="564"/>
      <c r="K28" s="563"/>
      <c r="L28" s="565">
        <v>11349.41</v>
      </c>
    </row>
    <row r="29" spans="1:12" ht="24" customHeight="1">
      <c r="A29" s="254"/>
      <c r="B29" s="258"/>
      <c r="C29" s="545"/>
      <c r="D29" s="546"/>
      <c r="E29" s="232"/>
      <c r="F29" s="296"/>
      <c r="G29" s="562"/>
      <c r="H29" s="563"/>
      <c r="I29" s="564"/>
      <c r="J29" s="564"/>
      <c r="K29" s="563"/>
      <c r="L29" s="566"/>
    </row>
    <row r="30" spans="1:12" ht="24" customHeight="1">
      <c r="A30" s="254"/>
      <c r="B30" s="257"/>
      <c r="C30" s="206"/>
      <c r="D30" s="232"/>
      <c r="E30" s="232"/>
      <c r="F30" s="232"/>
      <c r="G30" s="251"/>
      <c r="H30" s="252"/>
      <c r="I30" s="253"/>
      <c r="J30" s="253"/>
      <c r="K30" s="252"/>
      <c r="L30" s="454"/>
    </row>
    <row r="31" spans="1:12" ht="24" customHeight="1">
      <c r="A31" s="254" t="s">
        <v>73</v>
      </c>
      <c r="B31" s="259"/>
      <c r="C31" s="583"/>
      <c r="D31" s="232"/>
      <c r="E31" s="232"/>
      <c r="F31" s="232"/>
      <c r="G31" s="251"/>
      <c r="H31" s="252"/>
      <c r="I31" s="253"/>
      <c r="J31" s="253"/>
      <c r="K31" s="252"/>
      <c r="L31" s="454"/>
    </row>
    <row r="32" spans="1:12" ht="24" customHeight="1">
      <c r="A32" s="254"/>
      <c r="B32" s="461" t="s">
        <v>347</v>
      </c>
      <c r="C32" s="583"/>
      <c r="D32" s="232"/>
      <c r="E32" s="232"/>
      <c r="F32" s="232"/>
      <c r="G32" s="251"/>
      <c r="H32" s="252"/>
      <c r="I32" s="253"/>
      <c r="J32" s="253"/>
      <c r="K32" s="252"/>
      <c r="L32" s="454"/>
    </row>
    <row r="33" spans="1:14" ht="24" customHeight="1">
      <c r="A33" s="254"/>
      <c r="B33" s="458"/>
      <c r="C33" s="584"/>
      <c r="D33" s="460"/>
      <c r="E33" s="459"/>
      <c r="F33" s="232"/>
      <c r="G33" s="251"/>
      <c r="H33" s="252"/>
      <c r="I33" s="253"/>
      <c r="J33" s="253"/>
      <c r="K33" s="252"/>
      <c r="L33" s="455"/>
    </row>
    <row r="34" spans="1:14" ht="24" customHeight="1">
      <c r="A34" s="254"/>
      <c r="B34" s="458"/>
      <c r="C34" s="585"/>
      <c r="D34" s="459"/>
      <c r="E34" s="459"/>
      <c r="F34" s="232"/>
      <c r="G34" s="251"/>
      <c r="H34" s="252"/>
      <c r="I34" s="253"/>
      <c r="J34" s="253"/>
      <c r="K34" s="252"/>
      <c r="L34" s="453"/>
    </row>
    <row r="35" spans="1:14" ht="24" customHeight="1">
      <c r="A35" s="254" t="s">
        <v>73</v>
      </c>
      <c r="B35" s="603" t="s">
        <v>177</v>
      </c>
      <c r="C35" s="585"/>
      <c r="D35" s="459"/>
      <c r="E35" s="459"/>
      <c r="F35" s="232"/>
      <c r="G35" s="251"/>
      <c r="H35" s="252"/>
      <c r="I35" s="253"/>
      <c r="J35" s="253"/>
      <c r="K35" s="252"/>
      <c r="L35" s="453"/>
    </row>
    <row r="36" spans="1:14" ht="24" customHeight="1">
      <c r="A36" s="254" t="s">
        <v>73</v>
      </c>
      <c r="B36" s="458"/>
      <c r="C36" s="585"/>
      <c r="D36" s="459"/>
      <c r="E36" s="459"/>
      <c r="F36" s="232"/>
      <c r="G36" s="251"/>
      <c r="H36" s="252"/>
      <c r="I36" s="253"/>
      <c r="J36" s="253"/>
      <c r="K36" s="252"/>
      <c r="L36" s="453"/>
    </row>
    <row r="37" spans="1:14" ht="24" customHeight="1">
      <c r="A37" s="212" t="s">
        <v>73</v>
      </c>
      <c r="B37" s="261"/>
      <c r="C37" s="579"/>
      <c r="D37" s="227"/>
      <c r="E37" s="227"/>
      <c r="F37" s="227"/>
      <c r="G37" s="262"/>
      <c r="H37" s="248"/>
      <c r="I37" s="263"/>
      <c r="J37" s="263"/>
      <c r="K37" s="248"/>
      <c r="L37" s="456" t="s">
        <v>73</v>
      </c>
    </row>
    <row r="38" spans="1:14" ht="24" customHeight="1">
      <c r="A38" s="241"/>
      <c r="B38" s="214"/>
      <c r="C38" s="578"/>
      <c r="D38" s="214"/>
      <c r="E38" s="214"/>
      <c r="F38" s="214"/>
      <c r="G38" s="214"/>
      <c r="H38" s="205"/>
      <c r="I38" s="205"/>
      <c r="J38" s="205"/>
      <c r="K38" s="600" t="s">
        <v>101</v>
      </c>
      <c r="L38" s="554">
        <f>SUM(L25:L37)</f>
        <v>25256.34</v>
      </c>
    </row>
    <row r="39" spans="1:14" ht="24" customHeight="1">
      <c r="A39" s="590" t="s">
        <v>102</v>
      </c>
      <c r="B39" s="209" t="s">
        <v>103</v>
      </c>
      <c r="C39" s="209"/>
      <c r="D39" s="602" t="s">
        <v>104</v>
      </c>
      <c r="E39" s="594" t="s">
        <v>105</v>
      </c>
      <c r="F39" s="264"/>
      <c r="G39" s="205"/>
      <c r="H39" s="605" t="s">
        <v>106</v>
      </c>
      <c r="I39" s="478"/>
      <c r="J39" s="478"/>
      <c r="K39" s="289"/>
      <c r="L39" s="479"/>
    </row>
    <row r="40" spans="1:14" ht="24" customHeight="1">
      <c r="A40" s="601" t="s">
        <v>107</v>
      </c>
      <c r="B40" s="462"/>
      <c r="C40" s="266" t="s">
        <v>108</v>
      </c>
      <c r="D40" s="463"/>
      <c r="E40" s="267"/>
      <c r="F40" s="268">
        <v>1</v>
      </c>
      <c r="G40" s="269" t="s">
        <v>109</v>
      </c>
      <c r="H40" s="480"/>
      <c r="I40" s="270"/>
      <c r="J40" s="271"/>
      <c r="K40" s="271"/>
      <c r="L40" s="272"/>
    </row>
    <row r="41" spans="1:14" ht="24" customHeight="1">
      <c r="A41" s="601" t="s">
        <v>110</v>
      </c>
      <c r="B41" s="209" t="s">
        <v>111</v>
      </c>
      <c r="C41" s="209"/>
      <c r="D41" s="205"/>
      <c r="E41" s="205"/>
      <c r="F41" s="243"/>
      <c r="G41" s="205"/>
      <c r="H41" s="481"/>
      <c r="I41" s="273"/>
      <c r="J41" s="274"/>
      <c r="K41" s="274"/>
      <c r="L41" s="275"/>
    </row>
    <row r="42" spans="1:14" ht="24" customHeight="1">
      <c r="A42" s="265"/>
      <c r="B42" s="205"/>
      <c r="C42" s="209"/>
      <c r="D42" s="205"/>
      <c r="E42" s="205"/>
      <c r="F42" s="243"/>
      <c r="G42" s="205"/>
      <c r="H42" s="481"/>
      <c r="I42" s="273"/>
      <c r="J42" s="274"/>
      <c r="K42" s="274"/>
      <c r="L42" s="276"/>
    </row>
    <row r="43" spans="1:14" ht="24" customHeight="1">
      <c r="A43" s="601" t="s">
        <v>112</v>
      </c>
      <c r="B43" s="205"/>
      <c r="C43" s="209"/>
      <c r="D43" s="205"/>
      <c r="E43" s="205"/>
      <c r="F43" s="243"/>
      <c r="G43" s="205"/>
      <c r="H43" s="482"/>
      <c r="I43" s="277"/>
      <c r="J43" s="271"/>
      <c r="K43" s="271"/>
      <c r="L43" s="278"/>
      <c r="N43" s="279"/>
    </row>
    <row r="44" spans="1:14" ht="24" customHeight="1">
      <c r="A44" s="601" t="s">
        <v>113</v>
      </c>
      <c r="B44" s="214"/>
      <c r="C44" s="578"/>
      <c r="D44" s="214"/>
      <c r="E44" s="214"/>
      <c r="F44" s="247"/>
      <c r="G44" s="214"/>
      <c r="H44" s="483"/>
      <c r="I44" s="484"/>
      <c r="J44" s="484"/>
      <c r="K44" s="484"/>
      <c r="L44" s="485"/>
      <c r="N44" s="279"/>
    </row>
    <row r="45" spans="1:14" ht="24" customHeight="1">
      <c r="A45" s="601" t="s">
        <v>114</v>
      </c>
      <c r="B45" s="209" t="s">
        <v>115</v>
      </c>
      <c r="C45" s="209" t="s">
        <v>116</v>
      </c>
      <c r="D45" s="205"/>
      <c r="E45" s="205"/>
      <c r="F45" s="205"/>
      <c r="G45" s="205"/>
      <c r="H45" s="604" t="s">
        <v>117</v>
      </c>
      <c r="I45" s="205"/>
      <c r="J45" s="205"/>
      <c r="K45" s="205"/>
      <c r="L45" s="281"/>
    </row>
    <row r="46" spans="1:14" ht="24" customHeight="1">
      <c r="A46" s="601" t="s">
        <v>118</v>
      </c>
      <c r="B46" s="209"/>
      <c r="C46" s="282"/>
      <c r="D46" s="205"/>
      <c r="E46" s="205"/>
      <c r="F46" s="205"/>
      <c r="G46" s="205"/>
      <c r="H46" s="280"/>
      <c r="I46" s="205"/>
      <c r="J46" s="205"/>
      <c r="K46" s="205"/>
      <c r="L46" s="281"/>
    </row>
    <row r="47" spans="1:14" ht="24" customHeight="1">
      <c r="A47" s="606" t="s">
        <v>119</v>
      </c>
      <c r="B47" s="214"/>
      <c r="C47" s="578"/>
      <c r="D47" s="214"/>
      <c r="E47" s="214"/>
      <c r="F47" s="214"/>
      <c r="G47" s="214"/>
      <c r="H47" s="213"/>
      <c r="I47" s="214"/>
      <c r="J47" s="214"/>
      <c r="K47" s="214"/>
      <c r="L47" s="283"/>
    </row>
    <row r="48" spans="1:14" ht="24" customHeight="1">
      <c r="A48" s="284" t="s">
        <v>120</v>
      </c>
      <c r="B48" s="205"/>
      <c r="C48" s="209"/>
      <c r="D48" s="205"/>
      <c r="E48" s="205"/>
      <c r="F48" s="205"/>
      <c r="G48" s="205"/>
      <c r="H48" s="205"/>
      <c r="I48" s="205"/>
      <c r="J48" s="205"/>
      <c r="K48" s="205"/>
      <c r="L48" s="285"/>
    </row>
    <row r="49" spans="1:12" ht="24" customHeight="1">
      <c r="A49" s="239"/>
      <c r="B49" s="205"/>
      <c r="C49" s="209"/>
      <c r="D49" s="205"/>
      <c r="E49" s="205"/>
      <c r="F49" s="205"/>
      <c r="G49" s="205"/>
      <c r="H49" s="205"/>
      <c r="I49" s="205"/>
      <c r="J49" s="205"/>
      <c r="K49" s="205"/>
      <c r="L49" s="285"/>
    </row>
    <row r="50" spans="1:12" ht="24" customHeight="1">
      <c r="A50" s="286"/>
      <c r="B50" s="205"/>
      <c r="C50" s="209"/>
      <c r="D50" s="743"/>
      <c r="E50" s="745"/>
      <c r="F50" s="745"/>
      <c r="G50" s="205"/>
      <c r="H50" s="205"/>
      <c r="I50" s="232"/>
      <c r="K50" s="287"/>
      <c r="L50" s="288"/>
    </row>
    <row r="51" spans="1:12" ht="24" customHeight="1">
      <c r="A51" s="607" t="s">
        <v>121</v>
      </c>
      <c r="B51" s="205"/>
      <c r="C51" s="209"/>
      <c r="D51" s="608" t="s">
        <v>122</v>
      </c>
      <c r="E51" s="289"/>
      <c r="F51" s="289"/>
      <c r="G51" s="289"/>
      <c r="H51" s="205"/>
      <c r="I51" s="289"/>
      <c r="J51" s="289"/>
      <c r="K51" s="608" t="s">
        <v>123</v>
      </c>
      <c r="L51" s="290"/>
    </row>
    <row r="52" spans="1:12" ht="24" customHeight="1">
      <c r="A52" s="241"/>
      <c r="B52" s="214"/>
      <c r="C52" s="578"/>
      <c r="D52" s="214"/>
      <c r="E52" s="214"/>
      <c r="F52" s="214"/>
      <c r="G52" s="214"/>
      <c r="H52" s="214"/>
      <c r="I52" s="214"/>
      <c r="J52" s="214"/>
      <c r="K52" s="214"/>
      <c r="L52" s="283"/>
    </row>
    <row r="53" spans="1:12" ht="24" customHeight="1">
      <c r="A53" s="241"/>
      <c r="B53" s="214"/>
      <c r="C53" s="578"/>
      <c r="D53" s="214"/>
      <c r="E53" s="578" t="s">
        <v>124</v>
      </c>
      <c r="F53" s="214"/>
      <c r="G53" s="291"/>
      <c r="H53" s="214"/>
      <c r="I53" s="214"/>
      <c r="J53" s="214"/>
      <c r="K53" s="214"/>
      <c r="L53" s="283"/>
    </row>
    <row r="54" spans="1:12" ht="24" customHeight="1">
      <c r="A54" s="239"/>
      <c r="B54" s="205"/>
      <c r="C54" s="209"/>
      <c r="D54" s="205"/>
      <c r="E54" s="205"/>
      <c r="F54" s="205"/>
      <c r="G54" s="208"/>
      <c r="H54" s="205"/>
      <c r="I54" s="205"/>
      <c r="J54" s="205"/>
      <c r="K54" s="205"/>
      <c r="L54" s="285"/>
    </row>
    <row r="55" spans="1:12" ht="24" customHeight="1">
      <c r="A55" s="292"/>
      <c r="B55" s="256"/>
      <c r="C55" s="256"/>
      <c r="D55" s="256"/>
      <c r="E55" s="256"/>
      <c r="F55" s="256"/>
      <c r="G55" s="293"/>
      <c r="H55" s="256"/>
      <c r="I55" s="256"/>
      <c r="J55" s="256"/>
      <c r="K55" s="256"/>
      <c r="L55" s="294"/>
    </row>
    <row r="56" spans="1:12" ht="24" customHeight="1">
      <c r="A56" s="551"/>
      <c r="B56" s="295"/>
      <c r="C56" s="561"/>
      <c r="D56" s="297"/>
      <c r="E56" s="205"/>
      <c r="F56" s="205"/>
      <c r="G56" s="205"/>
      <c r="H56" s="205"/>
      <c r="I56" s="205"/>
      <c r="J56" s="205"/>
      <c r="K56" s="205"/>
      <c r="L56" s="298"/>
    </row>
    <row r="57" spans="1:12" ht="24" customHeight="1">
      <c r="A57" s="551"/>
      <c r="B57" s="295"/>
      <c r="C57" s="561"/>
      <c r="D57" s="297"/>
      <c r="E57" s="205"/>
      <c r="F57" s="205"/>
      <c r="G57" s="205"/>
      <c r="H57" s="205"/>
      <c r="I57" s="205"/>
      <c r="J57" s="205"/>
      <c r="K57" s="205"/>
      <c r="L57" s="298"/>
    </row>
    <row r="58" spans="1:12" ht="24" customHeight="1">
      <c r="A58" s="551"/>
      <c r="B58" s="299"/>
      <c r="C58" s="561"/>
      <c r="D58" s="297"/>
      <c r="E58" s="205"/>
      <c r="F58" s="205"/>
      <c r="G58" s="205"/>
      <c r="H58" s="205"/>
      <c r="I58" s="205"/>
      <c r="J58" s="205"/>
      <c r="K58" s="205"/>
      <c r="L58" s="298"/>
    </row>
    <row r="59" spans="1:12" ht="24" customHeight="1">
      <c r="A59" s="552"/>
      <c r="B59" s="206"/>
      <c r="C59" s="300"/>
      <c r="E59" s="205"/>
      <c r="F59" s="205"/>
      <c r="G59" s="205"/>
      <c r="H59" s="205"/>
      <c r="I59" s="205"/>
      <c r="J59" s="205"/>
      <c r="K59" s="205"/>
      <c r="L59" s="298"/>
    </row>
    <row r="60" spans="1:12" ht="24" customHeight="1">
      <c r="A60" s="552"/>
      <c r="B60" s="301"/>
      <c r="C60" s="206"/>
      <c r="E60" s="209"/>
      <c r="F60" s="205"/>
      <c r="G60" s="205"/>
      <c r="H60" s="206"/>
      <c r="I60" s="302"/>
      <c r="J60" s="468"/>
      <c r="K60" s="469"/>
      <c r="L60" s="470"/>
    </row>
    <row r="61" spans="1:12" ht="24" customHeight="1">
      <c r="A61" s="303" t="s">
        <v>73</v>
      </c>
      <c r="B61" s="291"/>
      <c r="C61" s="269"/>
      <c r="D61" s="291"/>
      <c r="E61" s="291"/>
      <c r="F61" s="609" t="s">
        <v>125</v>
      </c>
      <c r="G61" s="304"/>
      <c r="H61" s="291"/>
      <c r="I61" s="291"/>
      <c r="J61" s="291"/>
      <c r="K61" s="291"/>
      <c r="L61" s="305"/>
    </row>
    <row r="62" spans="1:12" ht="24" customHeight="1">
      <c r="A62" s="610" t="s">
        <v>126</v>
      </c>
      <c r="B62" s="207" t="s">
        <v>127</v>
      </c>
      <c r="C62" s="207"/>
      <c r="D62" s="207"/>
      <c r="E62" s="207"/>
      <c r="F62" s="207"/>
      <c r="G62" s="594" t="s">
        <v>128</v>
      </c>
      <c r="H62" s="207" t="s">
        <v>129</v>
      </c>
      <c r="I62" s="207"/>
      <c r="J62" s="207"/>
      <c r="K62" s="207"/>
      <c r="L62" s="306"/>
    </row>
    <row r="63" spans="1:12" ht="24" customHeight="1">
      <c r="A63" s="611"/>
      <c r="B63" s="269"/>
      <c r="C63" s="269"/>
      <c r="D63" s="269"/>
      <c r="E63" s="269"/>
      <c r="F63" s="269"/>
      <c r="G63" s="612"/>
      <c r="H63" s="269"/>
      <c r="I63" s="269"/>
      <c r="J63" s="269"/>
      <c r="K63" s="269"/>
      <c r="L63" s="305"/>
    </row>
    <row r="64" spans="1:12" ht="24" customHeight="1">
      <c r="A64" s="610" t="s">
        <v>130</v>
      </c>
      <c r="B64" s="207"/>
      <c r="C64" s="207"/>
      <c r="D64" s="207" t="s">
        <v>131</v>
      </c>
      <c r="E64" s="207"/>
      <c r="F64" s="207"/>
      <c r="G64" s="594" t="s">
        <v>132</v>
      </c>
      <c r="H64" s="207"/>
      <c r="I64" s="207"/>
      <c r="J64" s="207"/>
      <c r="K64" s="207"/>
      <c r="L64" s="306"/>
    </row>
    <row r="65" spans="1:12" ht="24" customHeight="1">
      <c r="A65" s="613"/>
      <c r="B65" s="269"/>
      <c r="C65" s="269"/>
      <c r="D65" s="269"/>
      <c r="E65" s="269"/>
      <c r="F65" s="269"/>
      <c r="G65" s="612"/>
      <c r="H65" s="269"/>
      <c r="I65" s="269"/>
      <c r="J65" s="269"/>
      <c r="K65" s="269"/>
      <c r="L65" s="305"/>
    </row>
    <row r="66" spans="1:12" ht="24" customHeight="1">
      <c r="A66" s="610" t="s">
        <v>100</v>
      </c>
      <c r="B66" s="207"/>
      <c r="C66" s="207"/>
      <c r="D66" s="207"/>
      <c r="E66" s="207"/>
      <c r="F66" s="207"/>
      <c r="G66" s="594" t="s">
        <v>133</v>
      </c>
      <c r="H66" s="207"/>
      <c r="I66" s="207"/>
      <c r="J66" s="207"/>
      <c r="K66" s="207"/>
      <c r="L66" s="306"/>
    </row>
    <row r="67" spans="1:12" ht="24" customHeight="1">
      <c r="A67" s="614"/>
      <c r="B67" s="586"/>
      <c r="C67" s="586"/>
      <c r="D67" s="586"/>
      <c r="E67" s="586"/>
      <c r="F67" s="586"/>
      <c r="G67" s="615"/>
      <c r="H67" s="586"/>
      <c r="I67" s="586"/>
      <c r="J67" s="586"/>
      <c r="K67" s="586"/>
      <c r="L67" s="312"/>
    </row>
    <row r="68" spans="1:12" ht="12.75" customHeight="1"/>
    <row r="69" spans="1:12" ht="12.75" customHeight="1"/>
    <row r="70" spans="1:12" ht="12.75" customHeight="1"/>
    <row r="71" spans="1:12" ht="12.75" customHeight="1"/>
    <row r="72" spans="1:12" ht="12.75" customHeight="1"/>
    <row r="73" spans="1:12" ht="12.75" customHeight="1"/>
    <row r="74" spans="1:12" ht="12.75" customHeight="1"/>
    <row r="75" spans="1:12" ht="12.75" customHeight="1"/>
    <row r="76" spans="1:12" ht="12.75" customHeight="1"/>
    <row r="77" spans="1:12" ht="12.75" customHeight="1"/>
    <row r="78" spans="1:12" ht="12.75" customHeight="1"/>
    <row r="79" spans="1:12" ht="12.75" customHeight="1"/>
    <row r="80" spans="1:1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
    <mergeCell ref="D50:F50"/>
  </mergeCells>
  <pageMargins left="0.5" right="0.25" top="0.25" bottom="0.25" header="0.3" footer="0.3"/>
  <pageSetup scale="47"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outlinePr summaryBelow="0" summaryRight="0"/>
  </sheetPr>
  <dimension ref="A1:S993"/>
  <sheetViews>
    <sheetView topLeftCell="B32" zoomScale="86" zoomScaleNormal="86" workbookViewId="0">
      <selection activeCell="H52" sqref="H52"/>
    </sheetView>
  </sheetViews>
  <sheetFormatPr defaultColWidth="14.42578125" defaultRowHeight="15.75" customHeight="1"/>
  <cols>
    <col min="1" max="1" width="4.7109375" style="142" customWidth="1"/>
    <col min="2" max="2" width="39.5703125" style="142" customWidth="1"/>
    <col min="3" max="3" width="14.42578125" style="142"/>
    <col min="4" max="4" width="16.85546875" style="142" customWidth="1"/>
    <col min="5" max="5" width="16.140625" style="142" bestFit="1" customWidth="1"/>
    <col min="6" max="6" width="19.140625" style="142" bestFit="1" customWidth="1"/>
    <col min="7" max="7" width="16.140625" style="142" bestFit="1" customWidth="1"/>
    <col min="8" max="11" width="14.42578125" style="142"/>
    <col min="12" max="12" width="19.140625" style="142" bestFit="1" customWidth="1"/>
    <col min="13" max="16384" width="14.42578125" style="142"/>
  </cols>
  <sheetData>
    <row r="1" spans="1:19" ht="12.75"/>
    <row r="2" spans="1:19" ht="1.5" customHeight="1"/>
    <row r="3" spans="1:19" ht="31.5" customHeight="1">
      <c r="B3" s="773" t="s">
        <v>223</v>
      </c>
      <c r="C3" s="769"/>
      <c r="D3" s="769"/>
      <c r="E3" s="770"/>
      <c r="F3" s="143"/>
    </row>
    <row r="4" spans="1:19" ht="15.75" customHeight="1">
      <c r="A4" s="144"/>
      <c r="B4" s="145"/>
      <c r="C4" s="145"/>
      <c r="D4" s="774" t="s">
        <v>224</v>
      </c>
      <c r="E4" s="770"/>
      <c r="F4" s="143"/>
      <c r="G4" s="144"/>
      <c r="H4" s="144"/>
      <c r="I4" s="144"/>
      <c r="J4" s="144"/>
      <c r="K4" s="144"/>
      <c r="L4" s="144"/>
      <c r="M4" s="144"/>
      <c r="N4" s="144"/>
      <c r="O4" s="144"/>
      <c r="P4" s="144"/>
      <c r="Q4" s="144"/>
      <c r="R4" s="144"/>
      <c r="S4" s="144"/>
    </row>
    <row r="5" spans="1:19" ht="15.75" customHeight="1">
      <c r="B5" s="145"/>
      <c r="C5" s="145"/>
      <c r="D5" s="146" t="s">
        <v>134</v>
      </c>
      <c r="E5" s="147" t="s">
        <v>135</v>
      </c>
      <c r="F5" s="148">
        <v>3650</v>
      </c>
    </row>
    <row r="6" spans="1:19" ht="15.75" customHeight="1">
      <c r="B6" s="149" t="s">
        <v>313</v>
      </c>
      <c r="C6" s="775" t="s">
        <v>136</v>
      </c>
      <c r="D6" s="150">
        <f>G79</f>
        <v>1373423496</v>
      </c>
      <c r="E6" s="151">
        <f>D6/$F$5</f>
        <v>376280.40986301372</v>
      </c>
      <c r="F6" s="152"/>
    </row>
    <row r="7" spans="1:19" ht="15.75" customHeight="1">
      <c r="B7" s="149" t="s">
        <v>312</v>
      </c>
      <c r="C7" s="776"/>
      <c r="D7" s="150">
        <f>H79</f>
        <v>272349879.2568</v>
      </c>
      <c r="E7" s="151">
        <f t="shared" ref="E7:E8" si="0">D7/$F$5</f>
        <v>74616.405275835612</v>
      </c>
      <c r="F7" s="152"/>
    </row>
    <row r="8" spans="1:19" ht="15.75" customHeight="1">
      <c r="B8" s="149" t="s">
        <v>314</v>
      </c>
      <c r="C8" s="776"/>
      <c r="D8" s="150">
        <f>I79</f>
        <v>92190000</v>
      </c>
      <c r="E8" s="151">
        <f t="shared" si="0"/>
        <v>25257.534246575342</v>
      </c>
      <c r="F8" s="152"/>
    </row>
    <row r="9" spans="1:19" ht="15.75" customHeight="1">
      <c r="B9" s="149" t="s">
        <v>225</v>
      </c>
      <c r="C9" s="763"/>
      <c r="D9" s="150">
        <v>18000000</v>
      </c>
      <c r="E9" s="151">
        <f t="shared" ref="E9:E10" si="1">D9/$F$5</f>
        <v>4931.5068493150684</v>
      </c>
      <c r="F9" s="152"/>
    </row>
    <row r="10" spans="1:19" ht="15.75" customHeight="1">
      <c r="B10" s="149" t="s">
        <v>138</v>
      </c>
      <c r="C10" s="761"/>
      <c r="D10" s="150">
        <v>170400000</v>
      </c>
      <c r="E10" s="151">
        <f t="shared" si="1"/>
        <v>46684.931506849316</v>
      </c>
      <c r="F10" s="152"/>
    </row>
    <row r="11" spans="1:19" ht="15.75" customHeight="1">
      <c r="B11" s="153" t="s">
        <v>139</v>
      </c>
      <c r="C11" s="154"/>
      <c r="D11" s="155">
        <f t="shared" ref="D11:E11" si="2">SUM(D4:D10)</f>
        <v>1926363375.2567999</v>
      </c>
      <c r="E11" s="156">
        <f t="shared" si="2"/>
        <v>527770.78774158901</v>
      </c>
      <c r="F11" s="152"/>
    </row>
    <row r="12" spans="1:19" ht="15.75" customHeight="1">
      <c r="B12" s="149" t="s">
        <v>140</v>
      </c>
      <c r="C12" s="777" t="s">
        <v>141</v>
      </c>
      <c r="D12" s="150">
        <v>9130000</v>
      </c>
      <c r="E12" s="151">
        <f>D12/$F$5</f>
        <v>2501.3698630136987</v>
      </c>
      <c r="F12" s="152"/>
    </row>
    <row r="13" spans="1:19" ht="15.75" customHeight="1">
      <c r="B13" s="149" t="s">
        <v>142</v>
      </c>
      <c r="C13" s="763"/>
      <c r="D13" s="150">
        <v>11034285.714285713</v>
      </c>
      <c r="E13" s="151">
        <f t="shared" ref="E13:E16" si="3">D13/$F$5</f>
        <v>3023.0919765166336</v>
      </c>
      <c r="F13" s="152"/>
    </row>
    <row r="14" spans="1:19" ht="15.75" customHeight="1">
      <c r="B14" s="149" t="s">
        <v>143</v>
      </c>
      <c r="C14" s="763"/>
      <c r="D14" s="150">
        <v>342981000</v>
      </c>
      <c r="E14" s="151">
        <f t="shared" si="3"/>
        <v>93967.397260273967</v>
      </c>
      <c r="F14" s="152"/>
    </row>
    <row r="15" spans="1:19" ht="15.75" customHeight="1">
      <c r="B15" s="149" t="s">
        <v>144</v>
      </c>
      <c r="C15" s="763"/>
      <c r="D15" s="150">
        <v>47990000</v>
      </c>
      <c r="E15" s="151">
        <f t="shared" si="3"/>
        <v>13147.945205479453</v>
      </c>
      <c r="F15" s="152"/>
    </row>
    <row r="16" spans="1:19" ht="15.75" customHeight="1">
      <c r="B16" s="149" t="s">
        <v>145</v>
      </c>
      <c r="C16" s="761"/>
      <c r="D16" s="150">
        <v>210279857.14285713</v>
      </c>
      <c r="E16" s="151">
        <f t="shared" si="3"/>
        <v>57610.919765166342</v>
      </c>
      <c r="F16" s="152"/>
    </row>
    <row r="17" spans="1:19" ht="15.75" customHeight="1">
      <c r="B17" s="153" t="s">
        <v>146</v>
      </c>
      <c r="C17" s="154"/>
      <c r="D17" s="155">
        <f>SUM(D12:D16)</f>
        <v>621415142.85714293</v>
      </c>
      <c r="E17" s="156">
        <f>D17/3650</f>
        <v>170250.72407045012</v>
      </c>
      <c r="F17" s="152"/>
    </row>
    <row r="18" spans="1:19" ht="15.75" customHeight="1">
      <c r="B18" s="157" t="s">
        <v>226</v>
      </c>
      <c r="C18" s="157"/>
      <c r="D18" s="157"/>
      <c r="E18" s="158">
        <f>E17+E11</f>
        <v>698021.51181203919</v>
      </c>
      <c r="F18" s="143"/>
    </row>
    <row r="20" spans="1:19" ht="15.75" customHeight="1">
      <c r="B20" s="159" t="s">
        <v>220</v>
      </c>
    </row>
    <row r="21" spans="1:19">
      <c r="B21" s="160"/>
      <c r="C21" s="160"/>
      <c r="D21" s="161"/>
      <c r="E21" s="162"/>
      <c r="F21" s="163"/>
      <c r="G21" s="164"/>
      <c r="H21" s="778" t="s">
        <v>183</v>
      </c>
      <c r="I21" s="769"/>
      <c r="J21" s="770"/>
      <c r="K21" s="165" t="s">
        <v>184</v>
      </c>
      <c r="L21" s="165"/>
    </row>
    <row r="22" spans="1:19" ht="63">
      <c r="B22" s="160" t="s">
        <v>185</v>
      </c>
      <c r="C22" s="160" t="s">
        <v>227</v>
      </c>
      <c r="D22" s="161" t="s">
        <v>186</v>
      </c>
      <c r="E22" s="162" t="s">
        <v>187</v>
      </c>
      <c r="F22" s="166" t="s">
        <v>188</v>
      </c>
      <c r="G22" s="167" t="s">
        <v>228</v>
      </c>
      <c r="H22" s="168" t="s">
        <v>189</v>
      </c>
      <c r="I22" s="168" t="s">
        <v>190</v>
      </c>
      <c r="J22" s="168" t="s">
        <v>191</v>
      </c>
      <c r="K22" s="168" t="s">
        <v>192</v>
      </c>
      <c r="L22" s="169">
        <v>44197</v>
      </c>
    </row>
    <row r="23" spans="1:19">
      <c r="B23" s="768" t="s">
        <v>229</v>
      </c>
      <c r="C23" s="769"/>
      <c r="D23" s="769"/>
      <c r="E23" s="770"/>
      <c r="F23" s="170"/>
      <c r="G23" s="171">
        <v>3650</v>
      </c>
      <c r="H23" s="172"/>
      <c r="I23" s="172"/>
      <c r="J23" s="172"/>
      <c r="K23" s="172"/>
      <c r="L23" s="172"/>
    </row>
    <row r="24" spans="1:19" ht="150">
      <c r="B24" s="173" t="s">
        <v>193</v>
      </c>
      <c r="C24" s="174" t="s">
        <v>230</v>
      </c>
      <c r="D24" s="175">
        <v>44165</v>
      </c>
      <c r="E24" s="176" t="s">
        <v>194</v>
      </c>
      <c r="F24" s="177">
        <v>188812857.14285713</v>
      </c>
      <c r="G24" s="178">
        <v>51729.549902152641</v>
      </c>
      <c r="H24" s="179">
        <v>0</v>
      </c>
      <c r="I24" s="179">
        <v>0</v>
      </c>
      <c r="J24" s="179">
        <v>51729.549902152641</v>
      </c>
      <c r="K24" s="179">
        <v>0</v>
      </c>
      <c r="L24" s="179">
        <v>0</v>
      </c>
    </row>
    <row r="25" spans="1:19" ht="165">
      <c r="B25" s="173" t="s">
        <v>195</v>
      </c>
      <c r="C25" s="174" t="s">
        <v>231</v>
      </c>
      <c r="D25" s="180" t="s">
        <v>232</v>
      </c>
      <c r="E25" s="176" t="s">
        <v>196</v>
      </c>
      <c r="F25" s="177">
        <v>203041142.85714287</v>
      </c>
      <c r="G25" s="178">
        <v>55627.710371819965</v>
      </c>
      <c r="H25" s="179">
        <v>13906.927592954991</v>
      </c>
      <c r="I25" s="179">
        <v>13906.927592954991</v>
      </c>
      <c r="J25" s="179">
        <v>13906.927592954991</v>
      </c>
      <c r="K25" s="179">
        <v>13906.927592954991</v>
      </c>
      <c r="L25" s="179">
        <v>0</v>
      </c>
    </row>
    <row r="26" spans="1:19" ht="285">
      <c r="A26" s="144"/>
      <c r="B26" s="173" t="s">
        <v>197</v>
      </c>
      <c r="C26" s="174" t="s">
        <v>233</v>
      </c>
      <c r="D26" s="180" t="s">
        <v>232</v>
      </c>
      <c r="E26" s="176" t="s">
        <v>196</v>
      </c>
      <c r="F26" s="177">
        <v>165701428.5714286</v>
      </c>
      <c r="G26" s="178">
        <v>45397.651663405093</v>
      </c>
      <c r="H26" s="179">
        <v>11349.412915851273</v>
      </c>
      <c r="I26" s="179">
        <v>11349.412915851273</v>
      </c>
      <c r="J26" s="179">
        <v>11349.412915851273</v>
      </c>
      <c r="K26" s="179">
        <v>11349.412915851273</v>
      </c>
      <c r="L26" s="179">
        <v>0</v>
      </c>
      <c r="M26" s="144"/>
      <c r="N26" s="144"/>
      <c r="O26" s="144"/>
      <c r="P26" s="144"/>
      <c r="Q26" s="144"/>
      <c r="R26" s="144"/>
      <c r="S26" s="144"/>
    </row>
    <row r="27" spans="1:19" ht="15.6" customHeight="1">
      <c r="B27" s="173" t="s">
        <v>198</v>
      </c>
      <c r="C27" s="174" t="s">
        <v>234</v>
      </c>
      <c r="D27" s="175">
        <v>44165</v>
      </c>
      <c r="E27" s="176" t="s">
        <v>194</v>
      </c>
      <c r="F27" s="177">
        <v>12449714.285714285</v>
      </c>
      <c r="G27" s="178">
        <v>3410.8806262230919</v>
      </c>
      <c r="H27" s="179">
        <v>0</v>
      </c>
      <c r="I27" s="179">
        <v>0</v>
      </c>
      <c r="J27" s="179">
        <v>3410.8806262230919</v>
      </c>
      <c r="K27" s="179">
        <v>0</v>
      </c>
      <c r="L27" s="179">
        <v>0</v>
      </c>
    </row>
    <row r="28" spans="1:19">
      <c r="B28" s="768" t="s">
        <v>235</v>
      </c>
      <c r="C28" s="769"/>
      <c r="D28" s="769"/>
      <c r="E28" s="770"/>
      <c r="F28" s="170"/>
      <c r="G28" s="171"/>
      <c r="H28" s="172"/>
      <c r="I28" s="172"/>
      <c r="J28" s="172"/>
      <c r="K28" s="172"/>
      <c r="L28" s="172"/>
    </row>
    <row r="29" spans="1:19" ht="30.95" customHeight="1">
      <c r="B29" s="181" t="s">
        <v>215</v>
      </c>
      <c r="C29" s="764" t="s">
        <v>236</v>
      </c>
      <c r="D29" s="182"/>
      <c r="E29" s="182" t="s">
        <v>237</v>
      </c>
      <c r="F29" s="183"/>
      <c r="G29" s="184"/>
      <c r="H29" s="179">
        <v>0</v>
      </c>
      <c r="I29" s="179">
        <v>0</v>
      </c>
      <c r="J29" s="179">
        <v>0</v>
      </c>
      <c r="K29" s="179">
        <v>0</v>
      </c>
      <c r="L29" s="179">
        <v>0</v>
      </c>
    </row>
    <row r="30" spans="1:19" ht="45">
      <c r="B30" s="185" t="s">
        <v>215</v>
      </c>
      <c r="C30" s="763"/>
      <c r="D30" s="175">
        <v>44165</v>
      </c>
      <c r="E30" s="176" t="s">
        <v>199</v>
      </c>
      <c r="F30" s="177">
        <v>8134285.7142857146</v>
      </c>
      <c r="G30" s="178">
        <v>2228.5714285714284</v>
      </c>
      <c r="H30" s="179">
        <v>0</v>
      </c>
      <c r="I30" s="179">
        <v>0</v>
      </c>
      <c r="J30" s="179">
        <v>2228.5714285714284</v>
      </c>
      <c r="K30" s="179">
        <v>0</v>
      </c>
      <c r="L30" s="179">
        <v>0</v>
      </c>
    </row>
    <row r="31" spans="1:19" ht="15.6" customHeight="1">
      <c r="B31" s="185"/>
      <c r="C31" s="763"/>
      <c r="D31" s="182"/>
      <c r="E31" s="182"/>
      <c r="F31" s="183"/>
      <c r="G31" s="184">
        <v>0</v>
      </c>
      <c r="H31" s="179">
        <v>0</v>
      </c>
      <c r="I31" s="179">
        <v>0</v>
      </c>
      <c r="J31" s="179">
        <v>0</v>
      </c>
      <c r="K31" s="179">
        <v>0</v>
      </c>
      <c r="L31" s="179">
        <v>0</v>
      </c>
    </row>
    <row r="32" spans="1:19" ht="45">
      <c r="B32" s="185"/>
      <c r="C32" s="763"/>
      <c r="D32" s="182"/>
      <c r="E32" s="182" t="s">
        <v>199</v>
      </c>
      <c r="F32" s="183"/>
      <c r="G32" s="184">
        <v>0</v>
      </c>
      <c r="H32" s="179">
        <v>0</v>
      </c>
      <c r="I32" s="179">
        <v>0</v>
      </c>
      <c r="J32" s="179">
        <v>0</v>
      </c>
      <c r="K32" s="179">
        <v>0</v>
      </c>
      <c r="L32" s="179">
        <v>0</v>
      </c>
    </row>
    <row r="33" spans="2:12" ht="45">
      <c r="B33" s="185"/>
      <c r="C33" s="761"/>
      <c r="D33" s="182"/>
      <c r="E33" s="182" t="s">
        <v>199</v>
      </c>
      <c r="F33" s="183"/>
      <c r="G33" s="184">
        <v>0</v>
      </c>
      <c r="H33" s="179">
        <v>0</v>
      </c>
      <c r="I33" s="179">
        <v>0</v>
      </c>
      <c r="J33" s="179">
        <v>0</v>
      </c>
      <c r="K33" s="179">
        <v>0</v>
      </c>
      <c r="L33" s="179">
        <v>0</v>
      </c>
    </row>
    <row r="34" spans="2:12" ht="30.95" customHeight="1">
      <c r="B34" s="181" t="s">
        <v>200</v>
      </c>
      <c r="C34" s="771" t="s">
        <v>238</v>
      </c>
      <c r="D34" s="176"/>
      <c r="E34" s="176" t="s">
        <v>201</v>
      </c>
      <c r="F34" s="177">
        <v>1260000</v>
      </c>
      <c r="G34" s="178">
        <v>345.20547945205482</v>
      </c>
      <c r="H34" s="179">
        <v>345.20547945205482</v>
      </c>
      <c r="I34" s="179">
        <v>0</v>
      </c>
      <c r="J34" s="179">
        <v>0</v>
      </c>
      <c r="K34" s="179">
        <v>0</v>
      </c>
      <c r="L34" s="179">
        <v>0</v>
      </c>
    </row>
    <row r="35" spans="2:12" ht="165">
      <c r="B35" s="186" t="s">
        <v>200</v>
      </c>
      <c r="C35" s="772"/>
      <c r="D35" s="180" t="s">
        <v>232</v>
      </c>
      <c r="E35" s="176" t="s">
        <v>196</v>
      </c>
      <c r="F35" s="177">
        <v>2940000</v>
      </c>
      <c r="G35" s="178">
        <v>805.47945205479448</v>
      </c>
      <c r="H35" s="187">
        <v>134.24657534246575</v>
      </c>
      <c r="I35" s="179">
        <v>201.36986301369862</v>
      </c>
      <c r="J35" s="179">
        <v>201.36986301369862</v>
      </c>
      <c r="K35" s="179">
        <v>201.36986301369862</v>
      </c>
      <c r="L35" s="187">
        <v>67.123287671232873</v>
      </c>
    </row>
    <row r="36" spans="2:12" ht="120">
      <c r="B36" s="186" t="s">
        <v>202</v>
      </c>
      <c r="C36" s="188" t="s">
        <v>239</v>
      </c>
      <c r="D36" s="189">
        <v>44255</v>
      </c>
      <c r="E36" s="176" t="s">
        <v>199</v>
      </c>
      <c r="F36" s="177">
        <v>0</v>
      </c>
      <c r="G36" s="178">
        <v>0</v>
      </c>
      <c r="H36" s="179">
        <v>0</v>
      </c>
      <c r="I36" s="179">
        <v>0</v>
      </c>
      <c r="J36" s="179">
        <v>0</v>
      </c>
      <c r="K36" s="179">
        <v>0</v>
      </c>
      <c r="L36" s="179">
        <v>0</v>
      </c>
    </row>
    <row r="37" spans="2:12" ht="30.95" customHeight="1">
      <c r="B37" s="190" t="s">
        <v>203</v>
      </c>
      <c r="C37" s="762" t="s">
        <v>240</v>
      </c>
      <c r="D37" s="182"/>
      <c r="E37" s="182" t="s">
        <v>201</v>
      </c>
      <c r="F37" s="177">
        <v>0</v>
      </c>
      <c r="G37" s="178">
        <v>0</v>
      </c>
      <c r="H37" s="179">
        <v>0</v>
      </c>
      <c r="I37" s="179">
        <v>0</v>
      </c>
      <c r="J37" s="179">
        <v>0</v>
      </c>
      <c r="K37" s="179">
        <v>0</v>
      </c>
      <c r="L37" s="179">
        <v>0</v>
      </c>
    </row>
    <row r="38" spans="2:12" ht="15.75" customHeight="1">
      <c r="B38" s="191" t="s">
        <v>204</v>
      </c>
      <c r="C38" s="763"/>
      <c r="D38" s="175">
        <v>44074</v>
      </c>
      <c r="E38" s="176" t="s">
        <v>205</v>
      </c>
      <c r="F38" s="177">
        <v>13545000</v>
      </c>
      <c r="G38" s="178">
        <v>3710.9589041095892</v>
      </c>
      <c r="H38" s="179">
        <v>3710.9589041095892</v>
      </c>
      <c r="I38" s="179">
        <v>0</v>
      </c>
      <c r="J38" s="179">
        <v>0</v>
      </c>
      <c r="K38" s="179">
        <v>0</v>
      </c>
      <c r="L38" s="179">
        <v>0</v>
      </c>
    </row>
    <row r="39" spans="2:12">
      <c r="B39" s="191" t="s">
        <v>206</v>
      </c>
      <c r="C39" s="763"/>
      <c r="D39" s="176"/>
      <c r="E39" s="176"/>
      <c r="F39" s="765">
        <v>1800000</v>
      </c>
      <c r="G39" s="767">
        <v>493.15068493150687</v>
      </c>
      <c r="H39" s="760">
        <v>123.28767123287672</v>
      </c>
      <c r="I39" s="760">
        <v>123.28767123287672</v>
      </c>
      <c r="J39" s="760">
        <v>123.28767123287672</v>
      </c>
      <c r="K39" s="760">
        <v>123.28767123287672</v>
      </c>
      <c r="L39" s="760">
        <v>0</v>
      </c>
    </row>
    <row r="40" spans="2:12" ht="45">
      <c r="B40" s="191"/>
      <c r="C40" s="761"/>
      <c r="D40" s="175">
        <v>44165</v>
      </c>
      <c r="E40" s="176" t="s">
        <v>207</v>
      </c>
      <c r="F40" s="766"/>
      <c r="G40" s="761"/>
      <c r="H40" s="761"/>
      <c r="I40" s="761"/>
      <c r="J40" s="761"/>
      <c r="K40" s="761"/>
      <c r="L40" s="761"/>
    </row>
    <row r="41" spans="2:12" ht="30.95" customHeight="1">
      <c r="B41" s="190" t="s">
        <v>208</v>
      </c>
      <c r="C41" s="762" t="s">
        <v>241</v>
      </c>
      <c r="D41" s="176"/>
      <c r="E41" s="176" t="s">
        <v>207</v>
      </c>
      <c r="F41" s="177">
        <v>0</v>
      </c>
      <c r="G41" s="178">
        <v>0</v>
      </c>
      <c r="H41" s="179">
        <v>0</v>
      </c>
      <c r="I41" s="179">
        <v>0</v>
      </c>
      <c r="J41" s="179">
        <v>0</v>
      </c>
      <c r="K41" s="179">
        <v>0</v>
      </c>
      <c r="L41" s="179">
        <v>0</v>
      </c>
    </row>
    <row r="42" spans="2:12" ht="45">
      <c r="B42" s="191" t="s">
        <v>209</v>
      </c>
      <c r="C42" s="763"/>
      <c r="D42" s="175">
        <v>44165</v>
      </c>
      <c r="E42" s="176" t="s">
        <v>207</v>
      </c>
      <c r="F42" s="177">
        <v>2246428.5714285714</v>
      </c>
      <c r="G42" s="178">
        <v>615.45988258317027</v>
      </c>
      <c r="H42" s="179">
        <v>0</v>
      </c>
      <c r="I42" s="179">
        <v>615.45988258317027</v>
      </c>
      <c r="J42" s="179">
        <v>0</v>
      </c>
      <c r="K42" s="179">
        <v>0</v>
      </c>
      <c r="L42" s="179">
        <v>0</v>
      </c>
    </row>
    <row r="43" spans="2:12" ht="135">
      <c r="B43" s="192" t="s">
        <v>209</v>
      </c>
      <c r="C43" s="761"/>
      <c r="D43" s="180" t="s">
        <v>242</v>
      </c>
      <c r="E43" s="176" t="s">
        <v>199</v>
      </c>
      <c r="F43" s="177">
        <v>6739285.7142857146</v>
      </c>
      <c r="G43" s="178">
        <v>1846.3796477495109</v>
      </c>
      <c r="H43" s="179">
        <v>0</v>
      </c>
      <c r="I43" s="179">
        <v>461.59491193737773</v>
      </c>
      <c r="J43" s="179">
        <v>461.59491193737773</v>
      </c>
      <c r="K43" s="179">
        <v>461.59491193737773</v>
      </c>
      <c r="L43" s="179">
        <v>461.59491193737773</v>
      </c>
    </row>
    <row r="44" spans="2:12" ht="30.95" customHeight="1">
      <c r="B44" s="190" t="s">
        <v>210</v>
      </c>
      <c r="C44" s="762" t="s">
        <v>243</v>
      </c>
      <c r="D44" s="175">
        <v>44074</v>
      </c>
      <c r="E44" s="176" t="s">
        <v>205</v>
      </c>
      <c r="F44" s="177">
        <v>6320000</v>
      </c>
      <c r="G44" s="178">
        <v>1731.5068493150684</v>
      </c>
      <c r="H44" s="179">
        <v>0</v>
      </c>
      <c r="I44" s="179">
        <v>1731.5068493150684</v>
      </c>
      <c r="J44" s="179">
        <v>0</v>
      </c>
      <c r="K44" s="179">
        <v>0</v>
      </c>
      <c r="L44" s="179">
        <v>0</v>
      </c>
    </row>
    <row r="45" spans="2:12" ht="45">
      <c r="B45" s="192" t="s">
        <v>211</v>
      </c>
      <c r="C45" s="761"/>
      <c r="D45" s="175">
        <v>44165</v>
      </c>
      <c r="E45" s="176" t="s">
        <v>207</v>
      </c>
      <c r="F45" s="177">
        <v>1000000</v>
      </c>
      <c r="G45" s="178">
        <v>273.97260273972603</v>
      </c>
      <c r="H45" s="179">
        <v>0</v>
      </c>
      <c r="I45" s="179">
        <v>0</v>
      </c>
      <c r="J45" s="179">
        <v>136.98630136986301</v>
      </c>
      <c r="K45" s="179">
        <v>136.98630136986301</v>
      </c>
      <c r="L45" s="179"/>
    </row>
    <row r="46" spans="2:12" ht="15.6" customHeight="1">
      <c r="B46" s="181" t="s">
        <v>212</v>
      </c>
      <c r="C46" s="764" t="s">
        <v>244</v>
      </c>
      <c r="D46" s="176"/>
      <c r="E46" s="176"/>
      <c r="F46" s="177">
        <v>0</v>
      </c>
      <c r="G46" s="178">
        <v>0</v>
      </c>
      <c r="H46" s="179">
        <v>0</v>
      </c>
      <c r="I46" s="179">
        <v>0</v>
      </c>
      <c r="J46" s="179">
        <v>0</v>
      </c>
      <c r="K46" s="179">
        <v>0</v>
      </c>
      <c r="L46" s="179">
        <v>0</v>
      </c>
    </row>
    <row r="47" spans="2:12" ht="45">
      <c r="B47" s="186" t="s">
        <v>213</v>
      </c>
      <c r="C47" s="761"/>
      <c r="D47" s="175">
        <v>44074</v>
      </c>
      <c r="E47" s="176" t="s">
        <v>205</v>
      </c>
      <c r="F47" s="177">
        <v>7424999.9999999991</v>
      </c>
      <c r="G47" s="178">
        <v>2034.2465753424656</v>
      </c>
      <c r="H47" s="179">
        <v>0</v>
      </c>
      <c r="I47" s="179">
        <v>2034.2465753424656</v>
      </c>
      <c r="J47" s="179">
        <v>0</v>
      </c>
      <c r="K47" s="179">
        <v>0</v>
      </c>
      <c r="L47" s="179">
        <v>0</v>
      </c>
    </row>
    <row r="48" spans="2:12">
      <c r="B48" s="193"/>
      <c r="C48" s="193"/>
      <c r="D48" s="193"/>
      <c r="E48" s="193"/>
      <c r="F48" s="194">
        <f t="shared" ref="F48:L48" si="4">SUM(F24:F47)</f>
        <v>621415142.85714281</v>
      </c>
      <c r="G48" s="195">
        <f t="shared" si="4"/>
        <v>170250.72407045012</v>
      </c>
      <c r="H48" s="195">
        <f t="shared" si="4"/>
        <v>29570.039138943252</v>
      </c>
      <c r="I48" s="195">
        <f t="shared" si="4"/>
        <v>30423.806262230919</v>
      </c>
      <c r="J48" s="195">
        <f t="shared" si="4"/>
        <v>83548.581213307247</v>
      </c>
      <c r="K48" s="195">
        <f t="shared" si="4"/>
        <v>26179.579256360077</v>
      </c>
      <c r="L48" s="195">
        <f t="shared" si="4"/>
        <v>528.71819960861058</v>
      </c>
    </row>
    <row r="49" spans="2:14" ht="12.75"/>
    <row r="50" spans="2:14" ht="18.75" thickBot="1">
      <c r="B50" s="369" t="s">
        <v>311</v>
      </c>
    </row>
    <row r="51" spans="2:14" ht="132">
      <c r="B51" s="341" t="s">
        <v>275</v>
      </c>
      <c r="C51" s="341" t="s">
        <v>276</v>
      </c>
      <c r="D51" s="342" t="s">
        <v>277</v>
      </c>
      <c r="E51" s="343" t="s">
        <v>278</v>
      </c>
      <c r="F51" s="341" t="s">
        <v>279</v>
      </c>
      <c r="G51" s="342" t="s">
        <v>277</v>
      </c>
      <c r="H51" s="343" t="s">
        <v>278</v>
      </c>
      <c r="I51" s="342" t="s">
        <v>280</v>
      </c>
      <c r="J51" s="341" t="s">
        <v>281</v>
      </c>
      <c r="K51" s="344" t="s">
        <v>282</v>
      </c>
      <c r="L51" s="344" t="s">
        <v>283</v>
      </c>
      <c r="M51" s="345" t="s">
        <v>284</v>
      </c>
      <c r="N51" s="346">
        <v>3650</v>
      </c>
    </row>
    <row r="52" spans="2:14" ht="16.5">
      <c r="B52" s="347"/>
      <c r="C52" s="348"/>
      <c r="D52" s="349"/>
      <c r="E52" s="350">
        <v>0.1983</v>
      </c>
      <c r="F52" s="351"/>
      <c r="G52" s="352" t="s">
        <v>285</v>
      </c>
      <c r="H52" s="352" t="s">
        <v>285</v>
      </c>
      <c r="I52" s="352" t="s">
        <v>285</v>
      </c>
      <c r="J52" s="351"/>
      <c r="K52" s="351"/>
      <c r="L52" s="351"/>
      <c r="M52" s="353"/>
      <c r="N52" s="354"/>
    </row>
    <row r="53" spans="2:14" ht="15">
      <c r="B53" s="347" t="s">
        <v>286</v>
      </c>
      <c r="C53" s="348">
        <v>1</v>
      </c>
      <c r="D53" s="349">
        <v>4000000</v>
      </c>
      <c r="E53" s="351">
        <f>D53*$E$52</f>
        <v>793200</v>
      </c>
      <c r="F53" s="351">
        <v>2195000</v>
      </c>
      <c r="G53" s="351">
        <f>D53*C53*12</f>
        <v>48000000</v>
      </c>
      <c r="H53" s="351">
        <f>E53*C53*12</f>
        <v>9518400</v>
      </c>
      <c r="I53" s="351">
        <f>F53*C53</f>
        <v>2195000</v>
      </c>
      <c r="J53" s="351">
        <f t="shared" ref="J53:J63" si="5">D53+E53</f>
        <v>4793200</v>
      </c>
      <c r="K53" s="351">
        <f t="shared" ref="K53:K63" si="6">(J53*12)+2195000</f>
        <v>59713400</v>
      </c>
      <c r="L53" s="351">
        <f t="shared" ref="L53:L63" si="7">C53*K53</f>
        <v>59713400</v>
      </c>
      <c r="M53" s="353">
        <f>L53/$N$51</f>
        <v>16359.835616438357</v>
      </c>
      <c r="N53" s="354"/>
    </row>
    <row r="54" spans="2:14" ht="15">
      <c r="B54" s="347" t="s">
        <v>287</v>
      </c>
      <c r="C54" s="348">
        <v>1</v>
      </c>
      <c r="D54" s="349">
        <v>3000000</v>
      </c>
      <c r="E54" s="351">
        <f t="shared" ref="E54:E78" si="8">D54*$E$52</f>
        <v>594900</v>
      </c>
      <c r="F54" s="351">
        <v>2195000</v>
      </c>
      <c r="G54" s="351">
        <f t="shared" ref="G54:G78" si="9">D54*C54*12</f>
        <v>36000000</v>
      </c>
      <c r="H54" s="351">
        <f t="shared" ref="H54:H78" si="10">E54*C54*12</f>
        <v>7138800</v>
      </c>
      <c r="I54" s="351">
        <f t="shared" ref="I54:I71" si="11">F54*C54</f>
        <v>2195000</v>
      </c>
      <c r="J54" s="351">
        <f t="shared" si="5"/>
        <v>3594900</v>
      </c>
      <c r="K54" s="351">
        <f t="shared" si="6"/>
        <v>45333800</v>
      </c>
      <c r="L54" s="351">
        <f t="shared" si="7"/>
        <v>45333800</v>
      </c>
      <c r="M54" s="353">
        <f t="shared" ref="M54:M78" si="12">L54/$N$51</f>
        <v>12420.219178082192</v>
      </c>
      <c r="N54" s="354"/>
    </row>
    <row r="55" spans="2:14" ht="15">
      <c r="B55" s="347" t="s">
        <v>288</v>
      </c>
      <c r="C55" s="355">
        <v>1</v>
      </c>
      <c r="D55" s="349">
        <v>3000000</v>
      </c>
      <c r="E55" s="351">
        <f t="shared" si="8"/>
        <v>594900</v>
      </c>
      <c r="F55" s="351">
        <v>2195000</v>
      </c>
      <c r="G55" s="351">
        <f t="shared" si="9"/>
        <v>36000000</v>
      </c>
      <c r="H55" s="351">
        <f t="shared" si="10"/>
        <v>7138800</v>
      </c>
      <c r="I55" s="351">
        <f t="shared" si="11"/>
        <v>2195000</v>
      </c>
      <c r="J55" s="351">
        <f t="shared" si="5"/>
        <v>3594900</v>
      </c>
      <c r="K55" s="351">
        <f t="shared" si="6"/>
        <v>45333800</v>
      </c>
      <c r="L55" s="351">
        <f t="shared" si="7"/>
        <v>45333800</v>
      </c>
      <c r="M55" s="353">
        <f t="shared" si="12"/>
        <v>12420.219178082192</v>
      </c>
      <c r="N55" s="354"/>
    </row>
    <row r="56" spans="2:14" ht="15">
      <c r="B56" s="356" t="s">
        <v>289</v>
      </c>
      <c r="C56" s="348">
        <v>1</v>
      </c>
      <c r="D56" s="357">
        <v>7700000</v>
      </c>
      <c r="E56" s="351">
        <f t="shared" si="8"/>
        <v>1526910</v>
      </c>
      <c r="F56" s="351">
        <v>2195000</v>
      </c>
      <c r="G56" s="351">
        <f t="shared" si="9"/>
        <v>92400000</v>
      </c>
      <c r="H56" s="351">
        <f t="shared" si="10"/>
        <v>18322920</v>
      </c>
      <c r="I56" s="351">
        <f t="shared" si="11"/>
        <v>2195000</v>
      </c>
      <c r="J56" s="351">
        <f t="shared" si="5"/>
        <v>9226910</v>
      </c>
      <c r="K56" s="351">
        <f t="shared" si="6"/>
        <v>112917920</v>
      </c>
      <c r="L56" s="351">
        <f t="shared" si="7"/>
        <v>112917920</v>
      </c>
      <c r="M56" s="353">
        <f t="shared" si="12"/>
        <v>30936.416438356166</v>
      </c>
      <c r="N56" s="358"/>
    </row>
    <row r="57" spans="2:14" ht="15">
      <c r="B57" s="347" t="s">
        <v>290</v>
      </c>
      <c r="C57" s="348">
        <v>3</v>
      </c>
      <c r="D57" s="357">
        <v>3750000</v>
      </c>
      <c r="E57" s="351">
        <f t="shared" si="8"/>
        <v>743625</v>
      </c>
      <c r="F57" s="351">
        <v>2195000</v>
      </c>
      <c r="G57" s="351">
        <f t="shared" si="9"/>
        <v>135000000</v>
      </c>
      <c r="H57" s="351">
        <f t="shared" si="10"/>
        <v>26770500</v>
      </c>
      <c r="I57" s="351">
        <f t="shared" si="11"/>
        <v>6585000</v>
      </c>
      <c r="J57" s="351">
        <f t="shared" si="5"/>
        <v>4493625</v>
      </c>
      <c r="K57" s="351">
        <f t="shared" si="6"/>
        <v>56118500</v>
      </c>
      <c r="L57" s="351">
        <f t="shared" si="7"/>
        <v>168355500</v>
      </c>
      <c r="M57" s="353">
        <f t="shared" si="12"/>
        <v>46124.794520547948</v>
      </c>
      <c r="N57" s="758"/>
    </row>
    <row r="58" spans="2:14" ht="12.95" customHeight="1">
      <c r="B58" s="356" t="s">
        <v>291</v>
      </c>
      <c r="C58" s="348">
        <v>1</v>
      </c>
      <c r="D58" s="359">
        <v>2817389</v>
      </c>
      <c r="E58" s="351">
        <f t="shared" si="8"/>
        <v>558688.23869999999</v>
      </c>
      <c r="F58" s="351">
        <v>2195000</v>
      </c>
      <c r="G58" s="351">
        <f t="shared" si="9"/>
        <v>33808668</v>
      </c>
      <c r="H58" s="351">
        <f t="shared" si="10"/>
        <v>6704258.8643999994</v>
      </c>
      <c r="I58" s="351">
        <f t="shared" si="11"/>
        <v>2195000</v>
      </c>
      <c r="J58" s="351">
        <f t="shared" si="5"/>
        <v>3376077.2387000001</v>
      </c>
      <c r="K58" s="351">
        <f t="shared" si="6"/>
        <v>42707926.864399999</v>
      </c>
      <c r="L58" s="351">
        <f t="shared" si="7"/>
        <v>42707926.864399999</v>
      </c>
      <c r="M58" s="353">
        <f t="shared" si="12"/>
        <v>11700.801880657535</v>
      </c>
      <c r="N58" s="759"/>
    </row>
    <row r="59" spans="2:14" ht="12.95" customHeight="1">
      <c r="B59" s="347" t="s">
        <v>292</v>
      </c>
      <c r="C59" s="348">
        <v>6</v>
      </c>
      <c r="D59" s="359">
        <v>2524746</v>
      </c>
      <c r="E59" s="351">
        <f t="shared" si="8"/>
        <v>500657.13180000003</v>
      </c>
      <c r="F59" s="351">
        <v>2195000</v>
      </c>
      <c r="G59" s="351">
        <f t="shared" si="9"/>
        <v>181781712</v>
      </c>
      <c r="H59" s="351">
        <f t="shared" si="10"/>
        <v>36047313.489600003</v>
      </c>
      <c r="I59" s="351">
        <f t="shared" si="11"/>
        <v>13170000</v>
      </c>
      <c r="J59" s="351">
        <f t="shared" si="5"/>
        <v>3025403.1318000001</v>
      </c>
      <c r="K59" s="351">
        <f t="shared" si="6"/>
        <v>38499837.581600003</v>
      </c>
      <c r="L59" s="351">
        <f t="shared" si="7"/>
        <v>230999025.4896</v>
      </c>
      <c r="M59" s="353">
        <f t="shared" si="12"/>
        <v>63287.404243726029</v>
      </c>
      <c r="N59" s="759"/>
    </row>
    <row r="60" spans="2:14" ht="12.95" customHeight="1">
      <c r="B60" s="356" t="s">
        <v>293</v>
      </c>
      <c r="C60" s="348">
        <v>1</v>
      </c>
      <c r="D60" s="359">
        <v>2817389</v>
      </c>
      <c r="E60" s="351">
        <f t="shared" si="8"/>
        <v>558688.23869999999</v>
      </c>
      <c r="F60" s="351">
        <v>2195000</v>
      </c>
      <c r="G60" s="351">
        <f t="shared" si="9"/>
        <v>33808668</v>
      </c>
      <c r="H60" s="351">
        <f t="shared" si="10"/>
        <v>6704258.8643999994</v>
      </c>
      <c r="I60" s="351">
        <f t="shared" si="11"/>
        <v>2195000</v>
      </c>
      <c r="J60" s="351">
        <f t="shared" si="5"/>
        <v>3376077.2387000001</v>
      </c>
      <c r="K60" s="351">
        <f t="shared" si="6"/>
        <v>42707926.864399999</v>
      </c>
      <c r="L60" s="351">
        <f t="shared" si="7"/>
        <v>42707926.864399999</v>
      </c>
      <c r="M60" s="353">
        <f t="shared" si="12"/>
        <v>11700.801880657535</v>
      </c>
      <c r="N60" s="759"/>
    </row>
    <row r="61" spans="2:14" ht="12.95" customHeight="1">
      <c r="B61" s="347" t="s">
        <v>294</v>
      </c>
      <c r="C61" s="348">
        <v>4</v>
      </c>
      <c r="D61" s="360">
        <v>2234294</v>
      </c>
      <c r="E61" s="351">
        <f t="shared" si="8"/>
        <v>443060.50020000001</v>
      </c>
      <c r="F61" s="351">
        <v>2195000</v>
      </c>
      <c r="G61" s="351">
        <f t="shared" si="9"/>
        <v>107246112</v>
      </c>
      <c r="H61" s="351">
        <f t="shared" si="10"/>
        <v>21266904.009599999</v>
      </c>
      <c r="I61" s="351">
        <f t="shared" si="11"/>
        <v>8780000</v>
      </c>
      <c r="J61" s="351">
        <f t="shared" si="5"/>
        <v>2677354.5002000001</v>
      </c>
      <c r="K61" s="351">
        <f t="shared" si="6"/>
        <v>34323254.002400003</v>
      </c>
      <c r="L61" s="351">
        <f t="shared" si="7"/>
        <v>137293016.00960001</v>
      </c>
      <c r="M61" s="353">
        <f t="shared" si="12"/>
        <v>37614.524934136993</v>
      </c>
      <c r="N61" s="759"/>
    </row>
    <row r="62" spans="2:14" ht="12.95" customHeight="1">
      <c r="B62" s="347" t="s">
        <v>295</v>
      </c>
      <c r="C62" s="355">
        <v>6</v>
      </c>
      <c r="D62" s="359">
        <v>2524746</v>
      </c>
      <c r="E62" s="351">
        <f t="shared" si="8"/>
        <v>500657.13180000003</v>
      </c>
      <c r="F62" s="351">
        <v>2195000</v>
      </c>
      <c r="G62" s="351">
        <f t="shared" si="9"/>
        <v>181781712</v>
      </c>
      <c r="H62" s="351">
        <f t="shared" si="10"/>
        <v>36047313.489600003</v>
      </c>
      <c r="I62" s="351">
        <f t="shared" si="11"/>
        <v>13170000</v>
      </c>
      <c r="J62" s="351">
        <f t="shared" si="5"/>
        <v>3025403.1318000001</v>
      </c>
      <c r="K62" s="351">
        <f t="shared" si="6"/>
        <v>38499837.581600003</v>
      </c>
      <c r="L62" s="351">
        <f t="shared" si="7"/>
        <v>230999025.4896</v>
      </c>
      <c r="M62" s="353">
        <f t="shared" si="12"/>
        <v>63287.404243726029</v>
      </c>
      <c r="N62" s="759"/>
    </row>
    <row r="63" spans="2:14" ht="12.95" customHeight="1">
      <c r="B63" s="347" t="s">
        <v>296</v>
      </c>
      <c r="C63" s="355">
        <v>1</v>
      </c>
      <c r="D63" s="359">
        <v>2524746</v>
      </c>
      <c r="E63" s="351">
        <f t="shared" si="8"/>
        <v>500657.13180000003</v>
      </c>
      <c r="F63" s="351">
        <v>2195000</v>
      </c>
      <c r="G63" s="351">
        <f t="shared" si="9"/>
        <v>30296952</v>
      </c>
      <c r="H63" s="351">
        <f t="shared" si="10"/>
        <v>6007885.5816000002</v>
      </c>
      <c r="I63" s="351">
        <f t="shared" si="11"/>
        <v>2195000</v>
      </c>
      <c r="J63" s="351">
        <f t="shared" si="5"/>
        <v>3025403.1318000001</v>
      </c>
      <c r="K63" s="351">
        <f t="shared" si="6"/>
        <v>38499837.581600003</v>
      </c>
      <c r="L63" s="351">
        <f t="shared" si="7"/>
        <v>38499837.581600003</v>
      </c>
      <c r="M63" s="353">
        <f t="shared" si="12"/>
        <v>10547.900707287672</v>
      </c>
      <c r="N63" s="759"/>
    </row>
    <row r="64" spans="2:14" ht="12.95" customHeight="1">
      <c r="B64" s="347"/>
      <c r="C64" s="348"/>
      <c r="D64" s="359"/>
      <c r="E64" s="351">
        <f t="shared" si="8"/>
        <v>0</v>
      </c>
      <c r="F64" s="351"/>
      <c r="G64" s="351">
        <f t="shared" si="9"/>
        <v>0</v>
      </c>
      <c r="H64" s="351">
        <f t="shared" si="10"/>
        <v>0</v>
      </c>
      <c r="I64" s="351">
        <f t="shared" si="11"/>
        <v>0</v>
      </c>
      <c r="J64" s="351"/>
      <c r="K64" s="351"/>
      <c r="L64" s="351"/>
      <c r="M64" s="353">
        <f t="shared" si="12"/>
        <v>0</v>
      </c>
      <c r="N64" s="759"/>
    </row>
    <row r="65" spans="2:14" ht="12.95" customHeight="1">
      <c r="B65" s="347" t="s">
        <v>297</v>
      </c>
      <c r="C65" s="348">
        <v>2</v>
      </c>
      <c r="D65" s="359">
        <v>1486136</v>
      </c>
      <c r="E65" s="351">
        <f t="shared" si="8"/>
        <v>294700.76880000002</v>
      </c>
      <c r="F65" s="351">
        <v>2195000</v>
      </c>
      <c r="G65" s="351">
        <f t="shared" si="9"/>
        <v>35667264</v>
      </c>
      <c r="H65" s="351">
        <f t="shared" si="10"/>
        <v>7072818.4512000009</v>
      </c>
      <c r="I65" s="351">
        <f t="shared" si="11"/>
        <v>4390000</v>
      </c>
      <c r="J65" s="351">
        <f t="shared" ref="J65:J66" si="13">D65+E65</f>
        <v>1780836.7688</v>
      </c>
      <c r="K65" s="351">
        <f t="shared" ref="K65:K66" si="14">(J65*12)+2195000</f>
        <v>23565041.2256</v>
      </c>
      <c r="L65" s="351">
        <f t="shared" ref="L65:L66" si="15">C65*K65</f>
        <v>47130082.451200001</v>
      </c>
      <c r="M65" s="353">
        <f t="shared" si="12"/>
        <v>12912.351356493151</v>
      </c>
      <c r="N65" s="759"/>
    </row>
    <row r="66" spans="2:14" ht="12.95" customHeight="1">
      <c r="B66" s="347" t="s">
        <v>298</v>
      </c>
      <c r="C66" s="348">
        <v>4</v>
      </c>
      <c r="D66" s="359">
        <v>2234294</v>
      </c>
      <c r="E66" s="351">
        <f t="shared" si="8"/>
        <v>443060.50020000001</v>
      </c>
      <c r="F66" s="351">
        <v>2195000</v>
      </c>
      <c r="G66" s="351">
        <f t="shared" si="9"/>
        <v>107246112</v>
      </c>
      <c r="H66" s="351">
        <f t="shared" si="10"/>
        <v>21266904.009599999</v>
      </c>
      <c r="I66" s="351">
        <f t="shared" si="11"/>
        <v>8780000</v>
      </c>
      <c r="J66" s="351">
        <f t="shared" si="13"/>
        <v>2677354.5002000001</v>
      </c>
      <c r="K66" s="351">
        <f t="shared" si="14"/>
        <v>34323254.002400003</v>
      </c>
      <c r="L66" s="351">
        <f t="shared" si="15"/>
        <v>137293016.00960001</v>
      </c>
      <c r="M66" s="353">
        <f t="shared" si="12"/>
        <v>37614.524934136993</v>
      </c>
      <c r="N66" s="759"/>
    </row>
    <row r="67" spans="2:14" ht="12.95" customHeight="1">
      <c r="B67" s="347"/>
      <c r="C67" s="355"/>
      <c r="D67" s="349"/>
      <c r="E67" s="351">
        <f t="shared" si="8"/>
        <v>0</v>
      </c>
      <c r="F67" s="351"/>
      <c r="G67" s="351">
        <f t="shared" si="9"/>
        <v>0</v>
      </c>
      <c r="H67" s="351">
        <f t="shared" si="10"/>
        <v>0</v>
      </c>
      <c r="I67" s="351">
        <f t="shared" si="11"/>
        <v>0</v>
      </c>
      <c r="J67" s="351"/>
      <c r="K67" s="351"/>
      <c r="L67" s="351"/>
      <c r="M67" s="353">
        <f t="shared" si="12"/>
        <v>0</v>
      </c>
      <c r="N67" s="759"/>
    </row>
    <row r="68" spans="2:14" ht="12.95" customHeight="1">
      <c r="B68" s="347"/>
      <c r="C68" s="355"/>
      <c r="D68" s="349"/>
      <c r="E68" s="351">
        <f t="shared" si="8"/>
        <v>0</v>
      </c>
      <c r="F68" s="351"/>
      <c r="G68" s="351">
        <f t="shared" si="9"/>
        <v>0</v>
      </c>
      <c r="H68" s="351">
        <f t="shared" si="10"/>
        <v>0</v>
      </c>
      <c r="I68" s="351">
        <f t="shared" si="11"/>
        <v>0</v>
      </c>
      <c r="J68" s="351"/>
      <c r="K68" s="351"/>
      <c r="L68" s="351"/>
      <c r="M68" s="353">
        <f t="shared" si="12"/>
        <v>0</v>
      </c>
      <c r="N68" s="759"/>
    </row>
    <row r="69" spans="2:14" ht="12.95" customHeight="1">
      <c r="B69" s="347" t="s">
        <v>299</v>
      </c>
      <c r="C69" s="355">
        <v>1</v>
      </c>
      <c r="D69" s="349">
        <v>2800000</v>
      </c>
      <c r="E69" s="351">
        <f t="shared" si="8"/>
        <v>555240</v>
      </c>
      <c r="F69" s="351">
        <v>2195000</v>
      </c>
      <c r="G69" s="351">
        <f t="shared" si="9"/>
        <v>33600000</v>
      </c>
      <c r="H69" s="351">
        <f t="shared" si="10"/>
        <v>6662880</v>
      </c>
      <c r="I69" s="351">
        <f t="shared" si="11"/>
        <v>2195000</v>
      </c>
      <c r="J69" s="351">
        <f t="shared" ref="J69:J78" si="16">D69+E69</f>
        <v>3355240</v>
      </c>
      <c r="K69" s="351">
        <f t="shared" ref="K69:K71" si="17">(J69*12)+2195000</f>
        <v>42457880</v>
      </c>
      <c r="L69" s="351">
        <f t="shared" ref="L69:L78" si="18">C69*K69</f>
        <v>42457880</v>
      </c>
      <c r="M69" s="353">
        <f t="shared" si="12"/>
        <v>11632.295890410958</v>
      </c>
      <c r="N69" s="759"/>
    </row>
    <row r="70" spans="2:14" ht="15">
      <c r="B70" s="347" t="s">
        <v>300</v>
      </c>
      <c r="C70" s="355">
        <v>7</v>
      </c>
      <c r="D70" s="359">
        <v>1302694</v>
      </c>
      <c r="E70" s="351">
        <f t="shared" si="8"/>
        <v>258324.22020000001</v>
      </c>
      <c r="F70" s="351">
        <v>2195000</v>
      </c>
      <c r="G70" s="351">
        <f t="shared" si="9"/>
        <v>109426296</v>
      </c>
      <c r="H70" s="351">
        <f t="shared" si="10"/>
        <v>21699234.496799998</v>
      </c>
      <c r="I70" s="351">
        <f t="shared" si="11"/>
        <v>15365000</v>
      </c>
      <c r="J70" s="351">
        <f t="shared" si="16"/>
        <v>1561018.2202000001</v>
      </c>
      <c r="K70" s="351">
        <f t="shared" si="17"/>
        <v>20927218.6424</v>
      </c>
      <c r="L70" s="351">
        <f t="shared" si="18"/>
        <v>146490530.49680001</v>
      </c>
      <c r="M70" s="353">
        <f t="shared" si="12"/>
        <v>40134.391916931505</v>
      </c>
      <c r="N70" s="354"/>
    </row>
    <row r="71" spans="2:14" ht="15">
      <c r="B71" s="356" t="s">
        <v>301</v>
      </c>
      <c r="C71" s="348">
        <v>2</v>
      </c>
      <c r="D71" s="359">
        <v>1200000</v>
      </c>
      <c r="E71" s="351">
        <f t="shared" si="8"/>
        <v>237960</v>
      </c>
      <c r="F71" s="351">
        <v>2195000</v>
      </c>
      <c r="G71" s="351">
        <f t="shared" si="9"/>
        <v>28800000</v>
      </c>
      <c r="H71" s="351">
        <f t="shared" si="10"/>
        <v>5711040</v>
      </c>
      <c r="I71" s="351">
        <f t="shared" si="11"/>
        <v>4390000</v>
      </c>
      <c r="J71" s="351">
        <f t="shared" si="16"/>
        <v>1437960</v>
      </c>
      <c r="K71" s="351">
        <f t="shared" si="17"/>
        <v>19450520</v>
      </c>
      <c r="L71" s="351">
        <f t="shared" si="18"/>
        <v>38901040</v>
      </c>
      <c r="M71" s="353">
        <f t="shared" si="12"/>
        <v>10657.819178082193</v>
      </c>
      <c r="N71" s="361"/>
    </row>
    <row r="72" spans="2:14" ht="15">
      <c r="B72" s="356" t="s">
        <v>302</v>
      </c>
      <c r="C72" s="348">
        <v>8</v>
      </c>
      <c r="D72" s="360">
        <v>360000</v>
      </c>
      <c r="E72" s="351">
        <f t="shared" si="8"/>
        <v>71388</v>
      </c>
      <c r="F72" s="351" t="s">
        <v>303</v>
      </c>
      <c r="G72" s="351">
        <f t="shared" si="9"/>
        <v>34560000</v>
      </c>
      <c r="H72" s="351">
        <f t="shared" si="10"/>
        <v>6853248</v>
      </c>
      <c r="I72" s="351"/>
      <c r="J72" s="351">
        <f t="shared" si="16"/>
        <v>431388</v>
      </c>
      <c r="K72" s="351">
        <f t="shared" ref="K72:K79" si="19">(J72*12)</f>
        <v>5176656</v>
      </c>
      <c r="L72" s="351">
        <f t="shared" si="18"/>
        <v>41413248</v>
      </c>
      <c r="M72" s="353">
        <f t="shared" si="12"/>
        <v>11346.095342465753</v>
      </c>
      <c r="N72" s="361"/>
    </row>
    <row r="73" spans="2:14" ht="15">
      <c r="B73" s="356" t="s">
        <v>304</v>
      </c>
      <c r="C73" s="348">
        <v>4</v>
      </c>
      <c r="D73" s="360">
        <v>360000</v>
      </c>
      <c r="E73" s="351">
        <f t="shared" si="8"/>
        <v>71388</v>
      </c>
      <c r="F73" s="351" t="s">
        <v>303</v>
      </c>
      <c r="G73" s="351">
        <f t="shared" si="9"/>
        <v>17280000</v>
      </c>
      <c r="H73" s="351">
        <f t="shared" si="10"/>
        <v>3426624</v>
      </c>
      <c r="I73" s="351"/>
      <c r="J73" s="351">
        <f t="shared" si="16"/>
        <v>431388</v>
      </c>
      <c r="K73" s="351">
        <f t="shared" si="19"/>
        <v>5176656</v>
      </c>
      <c r="L73" s="351">
        <f t="shared" si="18"/>
        <v>20706624</v>
      </c>
      <c r="M73" s="353">
        <f t="shared" si="12"/>
        <v>5673.0476712328764</v>
      </c>
      <c r="N73" s="361"/>
    </row>
    <row r="74" spans="2:14" ht="15">
      <c r="B74" s="356" t="s">
        <v>305</v>
      </c>
      <c r="C74" s="348">
        <v>2</v>
      </c>
      <c r="D74" s="360">
        <v>360000</v>
      </c>
      <c r="E74" s="351">
        <f t="shared" si="8"/>
        <v>71388</v>
      </c>
      <c r="F74" s="351" t="s">
        <v>303</v>
      </c>
      <c r="G74" s="351">
        <f t="shared" si="9"/>
        <v>8640000</v>
      </c>
      <c r="H74" s="351">
        <f t="shared" si="10"/>
        <v>1713312</v>
      </c>
      <c r="I74" s="351"/>
      <c r="J74" s="351">
        <f t="shared" si="16"/>
        <v>431388</v>
      </c>
      <c r="K74" s="351">
        <f t="shared" si="19"/>
        <v>5176656</v>
      </c>
      <c r="L74" s="351">
        <f t="shared" si="18"/>
        <v>10353312</v>
      </c>
      <c r="M74" s="353">
        <f t="shared" si="12"/>
        <v>2836.5238356164382</v>
      </c>
      <c r="N74" s="361"/>
    </row>
    <row r="75" spans="2:14" ht="15">
      <c r="B75" s="356" t="s">
        <v>306</v>
      </c>
      <c r="C75" s="348">
        <v>2</v>
      </c>
      <c r="D75" s="360">
        <v>360000</v>
      </c>
      <c r="E75" s="351">
        <f t="shared" si="8"/>
        <v>71388</v>
      </c>
      <c r="F75" s="351" t="s">
        <v>303</v>
      </c>
      <c r="G75" s="351">
        <f t="shared" si="9"/>
        <v>8640000</v>
      </c>
      <c r="H75" s="351">
        <f t="shared" si="10"/>
        <v>1713312</v>
      </c>
      <c r="I75" s="351"/>
      <c r="J75" s="351">
        <f t="shared" si="16"/>
        <v>431388</v>
      </c>
      <c r="K75" s="351">
        <f t="shared" si="19"/>
        <v>5176656</v>
      </c>
      <c r="L75" s="351">
        <f t="shared" si="18"/>
        <v>10353312</v>
      </c>
      <c r="M75" s="353">
        <f t="shared" si="12"/>
        <v>2836.5238356164382</v>
      </c>
      <c r="N75" s="361"/>
    </row>
    <row r="76" spans="2:14" ht="15">
      <c r="B76" s="356" t="s">
        <v>307</v>
      </c>
      <c r="C76" s="348">
        <v>9</v>
      </c>
      <c r="D76" s="360">
        <v>360000</v>
      </c>
      <c r="E76" s="351">
        <f t="shared" si="8"/>
        <v>71388</v>
      </c>
      <c r="F76" s="351" t="s">
        <v>303</v>
      </c>
      <c r="G76" s="351">
        <f t="shared" si="9"/>
        <v>38880000</v>
      </c>
      <c r="H76" s="351">
        <f t="shared" si="10"/>
        <v>7709904</v>
      </c>
      <c r="I76" s="351"/>
      <c r="J76" s="351">
        <f t="shared" si="16"/>
        <v>431388</v>
      </c>
      <c r="K76" s="351">
        <f t="shared" si="19"/>
        <v>5176656</v>
      </c>
      <c r="L76" s="351">
        <f t="shared" si="18"/>
        <v>46589904</v>
      </c>
      <c r="M76" s="353">
        <f t="shared" si="12"/>
        <v>12764.357260273973</v>
      </c>
      <c r="N76" s="361"/>
    </row>
    <row r="77" spans="2:14" ht="15">
      <c r="B77" s="356" t="s">
        <v>308</v>
      </c>
      <c r="C77" s="348">
        <v>6</v>
      </c>
      <c r="D77" s="360">
        <v>360000</v>
      </c>
      <c r="E77" s="351">
        <f t="shared" si="8"/>
        <v>71388</v>
      </c>
      <c r="F77" s="351" t="s">
        <v>303</v>
      </c>
      <c r="G77" s="351">
        <f t="shared" si="9"/>
        <v>25920000</v>
      </c>
      <c r="H77" s="351">
        <f t="shared" si="10"/>
        <v>5139936</v>
      </c>
      <c r="I77" s="351"/>
      <c r="J77" s="351">
        <f t="shared" si="16"/>
        <v>431388</v>
      </c>
      <c r="K77" s="351">
        <f t="shared" si="19"/>
        <v>5176656</v>
      </c>
      <c r="L77" s="351">
        <f t="shared" si="18"/>
        <v>31059936</v>
      </c>
      <c r="M77" s="353">
        <f t="shared" si="12"/>
        <v>8509.5715068493155</v>
      </c>
      <c r="N77" s="362"/>
    </row>
    <row r="78" spans="2:14" ht="15">
      <c r="B78" s="356" t="s">
        <v>309</v>
      </c>
      <c r="C78" s="348">
        <v>2</v>
      </c>
      <c r="D78" s="360">
        <v>360000</v>
      </c>
      <c r="E78" s="351">
        <f t="shared" si="8"/>
        <v>71388</v>
      </c>
      <c r="F78" s="351" t="s">
        <v>303</v>
      </c>
      <c r="G78" s="351">
        <f t="shared" si="9"/>
        <v>8640000</v>
      </c>
      <c r="H78" s="351">
        <f t="shared" si="10"/>
        <v>1713312</v>
      </c>
      <c r="I78" s="351"/>
      <c r="J78" s="351">
        <f t="shared" si="16"/>
        <v>431388</v>
      </c>
      <c r="K78" s="351">
        <f t="shared" si="19"/>
        <v>5176656</v>
      </c>
      <c r="L78" s="351">
        <f t="shared" si="18"/>
        <v>10353312</v>
      </c>
      <c r="M78" s="353">
        <f t="shared" si="12"/>
        <v>2836.5238356164382</v>
      </c>
      <c r="N78" s="363"/>
    </row>
    <row r="79" spans="2:14" ht="15">
      <c r="B79" s="364" t="s">
        <v>310</v>
      </c>
      <c r="C79" s="365">
        <f>SUM(C53:C78)</f>
        <v>75</v>
      </c>
      <c r="D79" s="366">
        <f>SUM(D69:D78)</f>
        <v>7822694</v>
      </c>
      <c r="E79" s="367">
        <f>SUM(E69:E78)</f>
        <v>1551240.2201999999</v>
      </c>
      <c r="F79" s="367">
        <f>SUM(F53:F71)</f>
        <v>35120000</v>
      </c>
      <c r="G79" s="367">
        <f>SUM(G53:G78)</f>
        <v>1373423496</v>
      </c>
      <c r="H79" s="367">
        <f>SUM(H53:H78)</f>
        <v>272349879.2568</v>
      </c>
      <c r="I79" s="367">
        <f>SUM(I53:I78)</f>
        <v>92190000</v>
      </c>
      <c r="J79" s="367">
        <f>SUM(J69:J78)</f>
        <v>9373934.2202000003</v>
      </c>
      <c r="K79" s="365">
        <f t="shared" si="19"/>
        <v>112487210.6424</v>
      </c>
      <c r="L79" s="368">
        <f t="shared" ref="L79:M79" si="20">SUM(L53:L78)</f>
        <v>1737963375.2567999</v>
      </c>
      <c r="M79" s="368">
        <f t="shared" si="20"/>
        <v>476154.34938542458</v>
      </c>
      <c r="N79" s="354"/>
    </row>
    <row r="80" spans="2:14"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sheetData>
  <sheetProtection algorithmName="SHA-512" hashValue="bGpGPcJ/WofWOJq4+Npk5TjI+e6/Nw/YZYDJpDFk3oGtSrwtGq41CterjVAF/xZuH4Mj3Wu7YjaOcOpbw0bz7w==" saltValue="Ool67NxrRbWrQgJIqVq4dA==" spinCount="100000" sheet="1" objects="1" scenarios="1"/>
  <mergeCells count="21">
    <mergeCell ref="B3:E3"/>
    <mergeCell ref="D4:E4"/>
    <mergeCell ref="C6:C10"/>
    <mergeCell ref="C12:C16"/>
    <mergeCell ref="H21:J21"/>
    <mergeCell ref="B23:E23"/>
    <mergeCell ref="B28:E28"/>
    <mergeCell ref="C29:C33"/>
    <mergeCell ref="C34:C35"/>
    <mergeCell ref="C37:C40"/>
    <mergeCell ref="N57:N69"/>
    <mergeCell ref="K39:K40"/>
    <mergeCell ref="L39:L40"/>
    <mergeCell ref="C41:C43"/>
    <mergeCell ref="C44:C45"/>
    <mergeCell ref="C46:C47"/>
    <mergeCell ref="F39:F40"/>
    <mergeCell ref="G39:G40"/>
    <mergeCell ref="H39:H40"/>
    <mergeCell ref="I39:I40"/>
    <mergeCell ref="J39:J40"/>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3CCCC"/>
  </sheetPr>
  <dimension ref="A1:H1030"/>
  <sheetViews>
    <sheetView showGridLines="0" topLeftCell="A12" workbookViewId="0">
      <selection activeCell="D16" sqref="D16"/>
    </sheetView>
  </sheetViews>
  <sheetFormatPr defaultColWidth="14.42578125" defaultRowHeight="15" customHeight="1"/>
  <cols>
    <col min="1" max="1" width="24.85546875" style="1" customWidth="1"/>
    <col min="2" max="2" width="24.5703125" style="1" customWidth="1"/>
    <col min="3" max="3" width="25.5703125" style="1" customWidth="1"/>
    <col min="4" max="4" width="27" style="1" customWidth="1"/>
    <col min="5" max="5" width="25.28515625" style="1" customWidth="1"/>
    <col min="6" max="6" width="18.140625" style="1" customWidth="1"/>
    <col min="7" max="7" width="19.42578125" style="1" customWidth="1"/>
    <col min="8" max="8" width="20.42578125" style="1" customWidth="1"/>
    <col min="9" max="9" width="12.7109375" style="1" customWidth="1"/>
    <col min="10" max="27" width="8" style="1" customWidth="1"/>
    <col min="28" max="16384" width="14.42578125" style="1"/>
  </cols>
  <sheetData>
    <row r="1" spans="1:7" ht="12.75" customHeight="1"/>
    <row r="2" spans="1:7" ht="15.75" customHeight="1">
      <c r="A2" s="2" t="s">
        <v>0</v>
      </c>
      <c r="B2" s="694" t="s">
        <v>222</v>
      </c>
      <c r="C2" s="695"/>
      <c r="D2" s="696"/>
    </row>
    <row r="3" spans="1:7" ht="29.1" customHeight="1">
      <c r="A3" s="2" t="s">
        <v>1</v>
      </c>
      <c r="B3" s="697" t="s">
        <v>245</v>
      </c>
      <c r="C3" s="698"/>
      <c r="D3" s="699"/>
    </row>
    <row r="4" spans="1:7" ht="15.75" customHeight="1">
      <c r="A4" s="2"/>
      <c r="B4" s="3"/>
      <c r="C4" s="3"/>
      <c r="D4" s="3"/>
    </row>
    <row r="5" spans="1:7" ht="15.75" customHeight="1">
      <c r="A5" s="2" t="s">
        <v>2</v>
      </c>
      <c r="B5" s="700" t="s">
        <v>246</v>
      </c>
      <c r="C5" s="701"/>
      <c r="D5" s="4"/>
    </row>
    <row r="6" spans="1:7" ht="18" customHeight="1">
      <c r="A6" s="2" t="s">
        <v>3</v>
      </c>
      <c r="B6" s="702">
        <v>43921</v>
      </c>
      <c r="C6" s="703"/>
      <c r="D6" s="4"/>
    </row>
    <row r="7" spans="1:7" ht="18" customHeight="1">
      <c r="A7" s="2" t="s">
        <v>4</v>
      </c>
      <c r="B7" s="702">
        <v>44377</v>
      </c>
      <c r="C7" s="703"/>
      <c r="D7" s="4"/>
    </row>
    <row r="8" spans="1:7" ht="18" customHeight="1">
      <c r="A8" s="5"/>
      <c r="B8" s="5"/>
    </row>
    <row r="9" spans="1:7" ht="18" customHeight="1">
      <c r="A9" s="6" t="s">
        <v>5</v>
      </c>
      <c r="B9" s="6"/>
      <c r="C9" s="7"/>
      <c r="D9" s="7"/>
      <c r="E9" s="7"/>
    </row>
    <row r="10" spans="1:7" ht="18" customHeight="1">
      <c r="A10" s="7"/>
      <c r="B10" s="7"/>
      <c r="C10" s="8"/>
      <c r="D10" s="8" t="s">
        <v>181</v>
      </c>
      <c r="E10" s="8">
        <v>3650</v>
      </c>
      <c r="G10" s="9"/>
    </row>
    <row r="11" spans="1:7" ht="12.75">
      <c r="A11" s="10" t="s">
        <v>166</v>
      </c>
      <c r="B11" s="10" t="s">
        <v>9</v>
      </c>
      <c r="C11" s="11" t="s">
        <v>167</v>
      </c>
      <c r="D11" s="11" t="s">
        <v>30</v>
      </c>
      <c r="E11" s="11" t="s">
        <v>31</v>
      </c>
    </row>
    <row r="12" spans="1:7" ht="12.75">
      <c r="A12" s="704" t="s">
        <v>10</v>
      </c>
      <c r="B12" s="12"/>
      <c r="C12" s="13" t="s">
        <v>147</v>
      </c>
      <c r="D12" s="13" t="s">
        <v>147</v>
      </c>
      <c r="E12" s="13" t="s">
        <v>147</v>
      </c>
    </row>
    <row r="13" spans="1:7" ht="12.75">
      <c r="A13" s="705"/>
      <c r="B13" s="12" t="s">
        <v>313</v>
      </c>
      <c r="C13" s="52">
        <f>Budget!D6</f>
        <v>1373423496</v>
      </c>
      <c r="D13" s="616">
        <f>'CR- Expenditure Report'!G14</f>
        <v>308015842</v>
      </c>
      <c r="E13" s="54">
        <f>C13-D13</f>
        <v>1065407654</v>
      </c>
    </row>
    <row r="14" spans="1:7" ht="12.75">
      <c r="A14" s="705"/>
      <c r="B14" s="12" t="s">
        <v>312</v>
      </c>
      <c r="C14" s="52">
        <f>Budget!D7</f>
        <v>272349879.2568</v>
      </c>
      <c r="D14" s="616">
        <f>'CR- Expenditure Report'!G15</f>
        <v>28461588</v>
      </c>
      <c r="E14" s="54">
        <f t="shared" ref="E14:E15" si="0">C14-D14</f>
        <v>243888291.2568</v>
      </c>
    </row>
    <row r="15" spans="1:7" ht="12.75">
      <c r="A15" s="705"/>
      <c r="B15" s="12" t="s">
        <v>314</v>
      </c>
      <c r="C15" s="52">
        <f>Budget!D8</f>
        <v>92190000</v>
      </c>
      <c r="D15" s="53">
        <f>'CR- Expenditure Report'!G16</f>
        <v>0</v>
      </c>
      <c r="E15" s="54">
        <f t="shared" si="0"/>
        <v>92190000</v>
      </c>
    </row>
    <row r="16" spans="1:7" ht="25.5">
      <c r="A16" s="705"/>
      <c r="B16" s="14" t="s">
        <v>137</v>
      </c>
      <c r="C16" s="52">
        <f>Budget!D9</f>
        <v>18000000</v>
      </c>
      <c r="D16" s="53">
        <f>'CR- Expenditure Report'!G17</f>
        <v>0</v>
      </c>
      <c r="E16" s="54">
        <f>C16-D16</f>
        <v>18000000</v>
      </c>
    </row>
    <row r="17" spans="1:5" ht="12.75">
      <c r="A17" s="705"/>
      <c r="B17" s="12" t="s">
        <v>138</v>
      </c>
      <c r="C17" s="52">
        <f>Budget!D10</f>
        <v>170400000</v>
      </c>
      <c r="D17" s="53">
        <f>'CR- Expenditure Report'!G18</f>
        <v>0</v>
      </c>
      <c r="E17" s="54">
        <f>C17-D17</f>
        <v>170400000</v>
      </c>
    </row>
    <row r="18" spans="1:5" ht="13.5" thickBot="1">
      <c r="A18" s="705"/>
      <c r="B18" s="15"/>
      <c r="C18" s="16"/>
      <c r="D18" s="15"/>
      <c r="E18" s="17"/>
    </row>
    <row r="19" spans="1:5" ht="12.75">
      <c r="A19" s="706"/>
      <c r="B19" s="18" t="s">
        <v>171</v>
      </c>
      <c r="C19" s="55">
        <f>SUM(C13:C18)</f>
        <v>1926363375.2567999</v>
      </c>
      <c r="D19" s="56">
        <f>SUM(D13:D18)</f>
        <v>336477430</v>
      </c>
      <c r="E19" s="57">
        <f>C19-D19</f>
        <v>1589885945.2567999</v>
      </c>
    </row>
    <row r="20" spans="1:5" ht="13.5" thickBot="1">
      <c r="A20" s="707"/>
      <c r="B20" s="19" t="s">
        <v>172</v>
      </c>
      <c r="C20" s="58">
        <f>C19/E10</f>
        <v>527770.78774158901</v>
      </c>
      <c r="D20" s="59">
        <f>'CR- Expenditure Report'!O33</f>
        <v>0</v>
      </c>
      <c r="E20" s="60">
        <f>C20-D20</f>
        <v>527770.78774158901</v>
      </c>
    </row>
    <row r="21" spans="1:5" ht="12.75">
      <c r="A21" s="20"/>
      <c r="B21" s="20"/>
      <c r="C21" s="21"/>
      <c r="D21" s="20"/>
      <c r="E21" s="22"/>
    </row>
    <row r="22" spans="1:5" ht="12.75">
      <c r="A22" s="708" t="s">
        <v>11</v>
      </c>
      <c r="B22" s="23" t="s">
        <v>193</v>
      </c>
      <c r="C22" s="61">
        <f>Budget!F24</f>
        <v>188812857.14285713</v>
      </c>
      <c r="D22" s="62">
        <f>'FAR- Expenditure Report'!G14</f>
        <v>0</v>
      </c>
      <c r="E22" s="63">
        <f t="shared" ref="E22:E32" si="1">C22-D22</f>
        <v>188812857.14285713</v>
      </c>
    </row>
    <row r="23" spans="1:5" ht="12.75">
      <c r="A23" s="709"/>
      <c r="B23" s="23" t="s">
        <v>195</v>
      </c>
      <c r="C23" s="61">
        <f>Budget!F25</f>
        <v>203041142.85714287</v>
      </c>
      <c r="D23" s="62">
        <f>'FAR- Expenditure Report'!O33</f>
        <v>0</v>
      </c>
      <c r="E23" s="63">
        <f t="shared" si="1"/>
        <v>203041142.85714287</v>
      </c>
    </row>
    <row r="24" spans="1:5" ht="12.75">
      <c r="A24" s="709"/>
      <c r="B24" s="23" t="s">
        <v>197</v>
      </c>
      <c r="C24" s="61">
        <f>Budget!F26</f>
        <v>165701428.5714286</v>
      </c>
      <c r="D24" s="62">
        <f>'FAR- Expenditure Report'!O34</f>
        <v>0</v>
      </c>
      <c r="E24" s="63">
        <f t="shared" si="1"/>
        <v>165701428.5714286</v>
      </c>
    </row>
    <row r="25" spans="1:5" ht="12.75">
      <c r="A25" s="709"/>
      <c r="B25" s="23" t="s">
        <v>198</v>
      </c>
      <c r="C25" s="61">
        <f>Budget!F27</f>
        <v>12449714.285714285</v>
      </c>
      <c r="D25" s="62">
        <f>'FAR- Expenditure Report'!O35</f>
        <v>0</v>
      </c>
      <c r="E25" s="63">
        <f t="shared" si="1"/>
        <v>12449714.285714285</v>
      </c>
    </row>
    <row r="26" spans="1:5" ht="12.75">
      <c r="A26" s="709"/>
      <c r="B26" s="23" t="s">
        <v>215</v>
      </c>
      <c r="C26" s="61">
        <f>Budget!F30</f>
        <v>8134285.7142857146</v>
      </c>
      <c r="D26" s="62">
        <f>'FAR- Expenditure Report'!O36</f>
        <v>0</v>
      </c>
      <c r="E26" s="63">
        <f t="shared" si="1"/>
        <v>8134285.7142857146</v>
      </c>
    </row>
    <row r="27" spans="1:5" ht="12.75">
      <c r="A27" s="709"/>
      <c r="B27" s="23" t="s">
        <v>200</v>
      </c>
      <c r="C27" s="61">
        <f>Budget!F34+Budget!F35</f>
        <v>4200000</v>
      </c>
      <c r="D27" s="62">
        <f>'FAR- Expenditure Report'!O37</f>
        <v>0</v>
      </c>
      <c r="E27" s="63">
        <f t="shared" si="1"/>
        <v>4200000</v>
      </c>
    </row>
    <row r="28" spans="1:5" ht="12.75">
      <c r="A28" s="709"/>
      <c r="B28" s="23" t="s">
        <v>202</v>
      </c>
      <c r="C28" s="61">
        <f>Budget!F36</f>
        <v>0</v>
      </c>
      <c r="D28" s="62">
        <f>'FAR- Expenditure Report'!O38</f>
        <v>0</v>
      </c>
      <c r="E28" s="63">
        <f t="shared" si="1"/>
        <v>0</v>
      </c>
    </row>
    <row r="29" spans="1:5" ht="12.75">
      <c r="A29" s="709"/>
      <c r="B29" s="23" t="s">
        <v>216</v>
      </c>
      <c r="C29" s="61">
        <f>Budget!F37+Budget!F38+Budget!F39</f>
        <v>15345000</v>
      </c>
      <c r="D29" s="62">
        <f>'FAR- Expenditure Report'!O39</f>
        <v>0</v>
      </c>
      <c r="E29" s="63">
        <f t="shared" si="1"/>
        <v>15345000</v>
      </c>
    </row>
    <row r="30" spans="1:5" ht="12.75">
      <c r="A30" s="709"/>
      <c r="B30" s="23" t="s">
        <v>219</v>
      </c>
      <c r="C30" s="61">
        <f>Budget!F41+Budget!F42+Budget!F43</f>
        <v>8985714.2857142854</v>
      </c>
      <c r="D30" s="62">
        <f>'FAR- Expenditure Report'!O40</f>
        <v>0</v>
      </c>
      <c r="E30" s="63">
        <f t="shared" si="1"/>
        <v>8985714.2857142854</v>
      </c>
    </row>
    <row r="31" spans="1:5" ht="12.75">
      <c r="A31" s="709"/>
      <c r="B31" s="23" t="s">
        <v>218</v>
      </c>
      <c r="C31" s="61">
        <f>Budget!F44+Budget!F45</f>
        <v>7320000</v>
      </c>
      <c r="D31" s="62">
        <f>'FAR- Expenditure Report'!O41</f>
        <v>0</v>
      </c>
      <c r="E31" s="63">
        <f t="shared" si="1"/>
        <v>7320000</v>
      </c>
    </row>
    <row r="32" spans="1:5" ht="13.5" thickBot="1">
      <c r="A32" s="709"/>
      <c r="B32" s="23" t="s">
        <v>217</v>
      </c>
      <c r="C32" s="61">
        <f>Budget!F46+Budget!F47</f>
        <v>7424999.9999999991</v>
      </c>
      <c r="D32" s="62">
        <f>'FAR- Expenditure Report'!O42</f>
        <v>0</v>
      </c>
      <c r="E32" s="63">
        <f t="shared" si="1"/>
        <v>7424999.9999999991</v>
      </c>
    </row>
    <row r="33" spans="1:7" ht="12.75">
      <c r="A33" s="709"/>
      <c r="B33" s="24" t="s">
        <v>171</v>
      </c>
      <c r="C33" s="64">
        <f>SUM(C22:C32)</f>
        <v>621415142.85714281</v>
      </c>
      <c r="D33" s="65">
        <f>SUM(D22:D32)</f>
        <v>0</v>
      </c>
      <c r="E33" s="66">
        <f>SUM(E22:E32)</f>
        <v>621415142.85714281</v>
      </c>
    </row>
    <row r="34" spans="1:7" ht="13.5" thickBot="1">
      <c r="A34" s="710"/>
      <c r="B34" s="25" t="s">
        <v>172</v>
      </c>
      <c r="C34" s="67">
        <f>C33/E10</f>
        <v>170250.72407045009</v>
      </c>
      <c r="D34" s="68">
        <f>'FAR- Expenditure Report'!O46</f>
        <v>0</v>
      </c>
      <c r="E34" s="69">
        <f>C34-D34</f>
        <v>170250.72407045009</v>
      </c>
    </row>
    <row r="35" spans="1:7" ht="12.75">
      <c r="A35" s="26"/>
      <c r="B35" s="27" t="s">
        <v>179</v>
      </c>
      <c r="C35" s="70">
        <f>C19+C33</f>
        <v>2547778518.1139426</v>
      </c>
      <c r="D35" s="71">
        <f>D19+D33</f>
        <v>336477430</v>
      </c>
      <c r="E35" s="72">
        <f>C35-D35</f>
        <v>2211301088.1139426</v>
      </c>
    </row>
    <row r="36" spans="1:7" ht="16.5" customHeight="1" thickBot="1">
      <c r="A36" s="28"/>
      <c r="B36" s="29" t="s">
        <v>180</v>
      </c>
      <c r="C36" s="73">
        <f>C20+C34</f>
        <v>698021.51181203907</v>
      </c>
      <c r="D36" s="73">
        <f>D20+D34</f>
        <v>0</v>
      </c>
      <c r="E36" s="74">
        <f>C36-D36</f>
        <v>698021.51181203907</v>
      </c>
      <c r="F36" s="30"/>
    </row>
    <row r="37" spans="1:7" ht="16.5" customHeight="1">
      <c r="A37" s="31"/>
      <c r="B37" s="32"/>
      <c r="C37" s="33"/>
      <c r="D37" s="33"/>
      <c r="E37" s="33"/>
      <c r="F37" s="30"/>
    </row>
    <row r="38" spans="1:7" ht="20.25" customHeight="1">
      <c r="A38" s="6" t="s">
        <v>32</v>
      </c>
      <c r="B38" s="6"/>
      <c r="C38" s="34"/>
      <c r="D38" s="34"/>
      <c r="E38" s="34"/>
      <c r="F38" s="30"/>
    </row>
    <row r="39" spans="1:7" ht="19.5" customHeight="1" thickBot="1">
      <c r="A39" s="31"/>
      <c r="B39" s="31"/>
      <c r="C39" s="34"/>
      <c r="D39" s="34"/>
      <c r="E39" s="34"/>
      <c r="F39" s="30"/>
    </row>
    <row r="40" spans="1:7" ht="18" customHeight="1">
      <c r="A40" s="688" t="s">
        <v>9</v>
      </c>
      <c r="B40" s="35" t="s">
        <v>10</v>
      </c>
      <c r="C40" s="36" t="s">
        <v>178</v>
      </c>
      <c r="D40" s="37" t="s">
        <v>12</v>
      </c>
      <c r="E40" s="38"/>
    </row>
    <row r="41" spans="1:7" ht="18" customHeight="1" thickBot="1">
      <c r="A41" s="689"/>
      <c r="B41" s="39" t="s">
        <v>13</v>
      </c>
      <c r="C41" s="39" t="s">
        <v>13</v>
      </c>
      <c r="D41" s="40" t="s">
        <v>13</v>
      </c>
      <c r="E41" s="7"/>
    </row>
    <row r="42" spans="1:7" ht="18" customHeight="1">
      <c r="A42" s="41" t="s">
        <v>33</v>
      </c>
      <c r="B42" s="75">
        <f>'CR- Advance Request'!O32</f>
        <v>359211274</v>
      </c>
      <c r="C42" s="75">
        <f>'FAR- Advance Request '!O44</f>
        <v>18095.697225891679</v>
      </c>
      <c r="D42" s="76">
        <f>SUM(B42:C42)</f>
        <v>359229369.69722587</v>
      </c>
      <c r="E42" s="7"/>
    </row>
    <row r="43" spans="1:7" ht="18" customHeight="1">
      <c r="A43" s="370" t="s">
        <v>30</v>
      </c>
      <c r="B43" s="77">
        <f>'CR- Expenditure Report'!O32</f>
        <v>0</v>
      </c>
      <c r="C43" s="77">
        <f>'FAR- Expenditure Report'!O43</f>
        <v>0</v>
      </c>
      <c r="D43" s="78">
        <f>SUM(B43:C43)</f>
        <v>0</v>
      </c>
      <c r="E43" s="43"/>
    </row>
    <row r="44" spans="1:7" ht="30.75" customHeight="1" thickBot="1">
      <c r="A44" s="44" t="s">
        <v>173</v>
      </c>
      <c r="B44" s="79">
        <f>B42-B43</f>
        <v>359211274</v>
      </c>
      <c r="C44" s="79">
        <f>C42-C43</f>
        <v>18095.697225891679</v>
      </c>
      <c r="D44" s="79">
        <f>SUM(D42:D43)</f>
        <v>359229369.69722587</v>
      </c>
      <c r="E44" s="7"/>
    </row>
    <row r="45" spans="1:7" s="336" customFormat="1" ht="30.75" customHeight="1" thickBot="1">
      <c r="A45" s="334" t="s">
        <v>272</v>
      </c>
      <c r="B45" s="372">
        <f>'CR- Expenditure Report'!C36</f>
        <v>0</v>
      </c>
      <c r="C45" s="372">
        <f>'FAR- Expenditure Report'!C48</f>
        <v>0</v>
      </c>
      <c r="D45" s="373">
        <f>SUM(B45:C45)</f>
        <v>0</v>
      </c>
      <c r="E45" s="335"/>
    </row>
    <row r="46" spans="1:7" s="336" customFormat="1" ht="30.75" customHeight="1" thickBot="1">
      <c r="A46" s="337" t="s">
        <v>273</v>
      </c>
      <c r="B46" s="372">
        <f>'CR- Expenditure Report'!C37</f>
        <v>0</v>
      </c>
      <c r="C46" s="372">
        <f>'FAR- Expenditure Report'!C49</f>
        <v>0</v>
      </c>
      <c r="D46" s="374">
        <f>SUM(B46:C46)</f>
        <v>0</v>
      </c>
      <c r="E46" s="335"/>
    </row>
    <row r="47" spans="1:7" s="336" customFormat="1" ht="30.75" customHeight="1" thickBot="1">
      <c r="A47" s="338" t="s">
        <v>274</v>
      </c>
      <c r="B47" s="375">
        <f>B44-(B45+B46)</f>
        <v>359211274</v>
      </c>
      <c r="C47" s="375">
        <f>C44-(C45+C46)</f>
        <v>18095.697225891679</v>
      </c>
      <c r="D47" s="376">
        <f>SUM(B47:C47)</f>
        <v>359229369.69722587</v>
      </c>
      <c r="E47" s="339"/>
      <c r="F47" s="340"/>
      <c r="G47" s="340"/>
    </row>
    <row r="48" spans="1:7" ht="30.75" customHeight="1" thickBot="1">
      <c r="A48" s="2" t="s">
        <v>156</v>
      </c>
      <c r="B48" s="45"/>
      <c r="C48" s="45"/>
      <c r="D48" s="45"/>
      <c r="E48" s="45"/>
    </row>
    <row r="49" spans="1:8" ht="18" customHeight="1">
      <c r="A49" s="690" t="s">
        <v>50</v>
      </c>
      <c r="B49" s="691"/>
      <c r="C49" s="46" t="s">
        <v>54</v>
      </c>
      <c r="D49" s="46" t="s">
        <v>55</v>
      </c>
      <c r="E49" s="47" t="s">
        <v>52</v>
      </c>
    </row>
    <row r="50" spans="1:8" ht="18" customHeight="1">
      <c r="A50" s="692" t="s">
        <v>153</v>
      </c>
      <c r="B50" s="693"/>
      <c r="C50" s="48">
        <v>0</v>
      </c>
      <c r="D50" s="48">
        <v>0</v>
      </c>
      <c r="E50" s="80">
        <f t="shared" ref="E50:E53" si="2">C50-D50</f>
        <v>0</v>
      </c>
    </row>
    <row r="51" spans="1:8" ht="18" customHeight="1">
      <c r="A51" s="692" t="s">
        <v>154</v>
      </c>
      <c r="B51" s="711"/>
      <c r="C51" s="48">
        <v>0</v>
      </c>
      <c r="D51" s="48">
        <v>0</v>
      </c>
      <c r="E51" s="80">
        <f t="shared" si="2"/>
        <v>0</v>
      </c>
    </row>
    <row r="52" spans="1:8" ht="18" customHeight="1">
      <c r="A52" s="692" t="s">
        <v>155</v>
      </c>
      <c r="B52" s="693"/>
      <c r="C52" s="48">
        <v>0</v>
      </c>
      <c r="D52" s="48">
        <v>0</v>
      </c>
      <c r="E52" s="80">
        <f t="shared" si="2"/>
        <v>0</v>
      </c>
    </row>
    <row r="53" spans="1:8" ht="18" customHeight="1">
      <c r="A53" s="712"/>
      <c r="B53" s="713"/>
      <c r="C53" s="49"/>
      <c r="D53" s="49"/>
      <c r="E53" s="80">
        <f t="shared" si="2"/>
        <v>0</v>
      </c>
    </row>
    <row r="54" spans="1:8" ht="18" customHeight="1" thickBot="1">
      <c r="A54" s="686" t="s">
        <v>34</v>
      </c>
      <c r="B54" s="687"/>
      <c r="C54" s="81">
        <f t="shared" ref="C54:E54" si="3">SUM(C50:C52)</f>
        <v>0</v>
      </c>
      <c r="D54" s="81">
        <f t="shared" si="3"/>
        <v>0</v>
      </c>
      <c r="E54" s="82">
        <f t="shared" si="3"/>
        <v>0</v>
      </c>
    </row>
    <row r="55" spans="1:8" ht="18" customHeight="1">
      <c r="A55" s="45"/>
      <c r="B55" s="45"/>
      <c r="C55" s="45"/>
      <c r="D55" s="45"/>
      <c r="E55" s="45"/>
    </row>
    <row r="56" spans="1:8" ht="18" customHeight="1">
      <c r="A56" s="45"/>
      <c r="B56" s="45"/>
      <c r="C56" s="45"/>
      <c r="D56" s="45"/>
      <c r="E56" s="45"/>
    </row>
    <row r="57" spans="1:8" ht="18" customHeight="1">
      <c r="A57" s="45" t="s">
        <v>35</v>
      </c>
      <c r="B57" s="45"/>
      <c r="C57" s="45"/>
      <c r="D57" s="45"/>
      <c r="E57" s="45"/>
    </row>
    <row r="58" spans="1:8" ht="18" customHeight="1">
      <c r="A58" s="45" t="s">
        <v>36</v>
      </c>
      <c r="B58" s="45"/>
      <c r="C58" s="45"/>
      <c r="D58" s="45"/>
      <c r="E58" s="45"/>
    </row>
    <row r="59" spans="1:8" ht="16.5" customHeight="1">
      <c r="A59" s="45" t="s">
        <v>37</v>
      </c>
      <c r="B59" s="45"/>
      <c r="C59" s="45"/>
      <c r="D59" s="45"/>
      <c r="E59" s="45"/>
    </row>
    <row r="60" spans="1:8" ht="16.5" customHeight="1">
      <c r="A60" s="45"/>
      <c r="B60" s="45"/>
      <c r="C60" s="45"/>
      <c r="D60" s="45"/>
      <c r="E60" s="45"/>
    </row>
    <row r="61" spans="1:8" ht="16.5" customHeight="1">
      <c r="A61" s="45" t="s">
        <v>57</v>
      </c>
      <c r="B61" s="45"/>
      <c r="C61" s="45"/>
      <c r="D61" s="45"/>
      <c r="E61" s="45" t="s">
        <v>57</v>
      </c>
      <c r="F61" s="45"/>
      <c r="G61" s="45"/>
    </row>
    <row r="62" spans="1:8" ht="14.25" customHeight="1">
      <c r="A62" s="45"/>
      <c r="B62" s="45"/>
      <c r="C62" s="45"/>
      <c r="D62" s="45"/>
      <c r="E62" s="45"/>
      <c r="F62" s="45"/>
      <c r="G62" s="45"/>
    </row>
    <row r="63" spans="1:8" ht="15.75" customHeight="1">
      <c r="A63" s="45" t="s">
        <v>58</v>
      </c>
      <c r="B63" s="45"/>
      <c r="C63" s="45"/>
      <c r="D63" s="45"/>
      <c r="E63" s="45" t="s">
        <v>58</v>
      </c>
      <c r="F63" s="45"/>
      <c r="G63" s="45"/>
      <c r="H63" s="50"/>
    </row>
    <row r="64" spans="1:8" ht="15.75" customHeight="1">
      <c r="A64" s="45"/>
      <c r="B64" s="45"/>
      <c r="C64" s="45"/>
      <c r="D64" s="45"/>
      <c r="E64" s="45"/>
      <c r="F64" s="45"/>
      <c r="G64" s="45"/>
      <c r="H64" s="50"/>
    </row>
    <row r="65" spans="1:7" ht="16.5" customHeight="1">
      <c r="A65" s="45" t="s">
        <v>60</v>
      </c>
      <c r="B65" s="45"/>
      <c r="C65" s="45" t="s">
        <v>61</v>
      </c>
      <c r="D65" s="45"/>
      <c r="E65" s="45" t="s">
        <v>60</v>
      </c>
      <c r="F65" s="45"/>
      <c r="G65" s="45" t="s">
        <v>61</v>
      </c>
    </row>
    <row r="66" spans="1:7" ht="14.25" customHeight="1">
      <c r="A66" s="51"/>
      <c r="B66" s="51"/>
      <c r="C66" s="51"/>
      <c r="D66" s="51"/>
      <c r="E66" s="51"/>
    </row>
    <row r="67" spans="1:7" ht="14.25" customHeight="1">
      <c r="A67" s="51"/>
      <c r="B67" s="51"/>
      <c r="C67" s="51"/>
      <c r="D67" s="51"/>
      <c r="E67" s="51"/>
    </row>
    <row r="68" spans="1:7" ht="12.75" customHeight="1"/>
    <row r="69" spans="1:7" ht="12.75" customHeight="1"/>
    <row r="70" spans="1:7" ht="12.75" customHeight="1"/>
    <row r="71" spans="1:7" ht="12.75" customHeight="1"/>
    <row r="72" spans="1:7" ht="12.75" customHeight="1"/>
    <row r="73" spans="1:7" ht="12.75" customHeight="1"/>
    <row r="74" spans="1:7" ht="12.75" customHeight="1"/>
    <row r="75" spans="1:7" ht="12.75" customHeight="1"/>
    <row r="76" spans="1:7" ht="12.75" customHeight="1"/>
    <row r="77" spans="1:7" ht="12.75" customHeight="1"/>
    <row r="78" spans="1:7" ht="12.75" customHeight="1"/>
    <row r="79" spans="1:7" ht="12.75" customHeight="1"/>
    <row r="80" spans="1: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sheetData>
  <mergeCells count="14">
    <mergeCell ref="A54:B54"/>
    <mergeCell ref="A40:A41"/>
    <mergeCell ref="A49:B49"/>
    <mergeCell ref="A50:B50"/>
    <mergeCell ref="B2:D2"/>
    <mergeCell ref="B3:D3"/>
    <mergeCell ref="B5:C5"/>
    <mergeCell ref="B6:C6"/>
    <mergeCell ref="B7:C7"/>
    <mergeCell ref="A12:A20"/>
    <mergeCell ref="A22:A34"/>
    <mergeCell ref="A51:B51"/>
    <mergeCell ref="A52:B52"/>
    <mergeCell ref="A53:B53"/>
  </mergeCells>
  <phoneticPr fontId="50"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D6E3BC"/>
  </sheetPr>
  <dimension ref="A2:Q1014"/>
  <sheetViews>
    <sheetView showGridLines="0" topLeftCell="A10" workbookViewId="0">
      <selection activeCell="E19" sqref="E19"/>
    </sheetView>
  </sheetViews>
  <sheetFormatPr defaultColWidth="14.42578125" defaultRowHeight="15" customHeight="1"/>
  <cols>
    <col min="1" max="1" width="30" style="1" customWidth="1"/>
    <col min="2" max="2" width="16.85546875" style="1" customWidth="1"/>
    <col min="3" max="3" width="14.5703125" style="1" bestFit="1" customWidth="1"/>
    <col min="4" max="4" width="14.7109375" style="1" customWidth="1"/>
    <col min="5" max="5" width="17.140625" style="1" customWidth="1"/>
    <col min="6" max="6" width="19.42578125" style="1" customWidth="1"/>
    <col min="7" max="7" width="20.140625" style="1" customWidth="1"/>
    <col min="8" max="8" width="21.28515625" style="1" customWidth="1"/>
    <col min="9" max="9" width="20.85546875" style="1" hidden="1" customWidth="1"/>
    <col min="10" max="10" width="22.140625" style="1" hidden="1" customWidth="1"/>
    <col min="11" max="11" width="20.5703125" style="1" hidden="1" customWidth="1"/>
    <col min="12" max="12" width="21.28515625" style="1" hidden="1" customWidth="1"/>
    <col min="13" max="14" width="8" style="1" hidden="1" customWidth="1"/>
    <col min="15" max="15" width="21.5703125" style="1" customWidth="1"/>
    <col min="16" max="24" width="8" style="1" customWidth="1"/>
    <col min="25" max="16384" width="14.42578125" style="1"/>
  </cols>
  <sheetData>
    <row r="2" spans="1:17" ht="18" customHeight="1">
      <c r="A2" s="2" t="s">
        <v>0</v>
      </c>
      <c r="B2" s="714" t="s">
        <v>222</v>
      </c>
      <c r="C2" s="714"/>
      <c r="D2" s="714"/>
      <c r="E2" s="714"/>
      <c r="F2" s="714"/>
      <c r="G2" s="83"/>
      <c r="H2" s="83"/>
      <c r="I2" s="38"/>
      <c r="J2" s="38"/>
      <c r="K2" s="7"/>
      <c r="L2" s="7"/>
      <c r="M2" s="7"/>
      <c r="N2" s="7"/>
      <c r="O2" s="7"/>
      <c r="P2" s="7"/>
      <c r="Q2" s="7"/>
    </row>
    <row r="3" spans="1:17" ht="27.95" customHeight="1">
      <c r="A3" s="2" t="s">
        <v>1</v>
      </c>
      <c r="B3" s="715" t="s">
        <v>245</v>
      </c>
      <c r="C3" s="715"/>
      <c r="D3" s="715"/>
      <c r="E3" s="715"/>
      <c r="F3" s="715"/>
      <c r="G3" s="83"/>
      <c r="H3" s="83"/>
      <c r="I3" s="38"/>
      <c r="J3" s="38"/>
      <c r="K3" s="7"/>
      <c r="L3" s="7"/>
      <c r="M3" s="7"/>
      <c r="N3" s="7"/>
      <c r="O3" s="7"/>
      <c r="P3" s="7"/>
      <c r="Q3" s="7"/>
    </row>
    <row r="4" spans="1:17" ht="18" customHeight="1">
      <c r="A4" s="2"/>
      <c r="B4" s="84"/>
      <c r="C4" s="84"/>
      <c r="D4" s="84"/>
      <c r="E4" s="84"/>
      <c r="F4" s="84"/>
      <c r="G4" s="85"/>
      <c r="H4" s="85"/>
      <c r="I4" s="38"/>
      <c r="J4" s="38"/>
      <c r="K4" s="7"/>
      <c r="L4" s="7"/>
      <c r="M4" s="7"/>
      <c r="N4" s="7"/>
      <c r="O4" s="7"/>
      <c r="P4" s="7"/>
      <c r="Q4" s="7"/>
    </row>
    <row r="5" spans="1:17" ht="18" customHeight="1">
      <c r="A5" s="2" t="s">
        <v>2</v>
      </c>
      <c r="B5" s="700" t="s">
        <v>246</v>
      </c>
      <c r="C5" s="701"/>
      <c r="D5" s="84"/>
      <c r="E5" s="84"/>
      <c r="F5" s="84"/>
      <c r="G5" s="85"/>
      <c r="H5" s="85"/>
      <c r="I5" s="38"/>
      <c r="J5" s="38"/>
      <c r="K5" s="7"/>
      <c r="L5" s="7"/>
      <c r="M5" s="7"/>
      <c r="N5" s="7"/>
      <c r="O5" s="7"/>
      <c r="P5" s="7"/>
      <c r="Q5" s="7"/>
    </row>
    <row r="6" spans="1:17" ht="18" customHeight="1">
      <c r="A6" s="2" t="s">
        <v>3</v>
      </c>
      <c r="B6" s="702">
        <v>43921</v>
      </c>
      <c r="C6" s="703"/>
      <c r="D6" s="84"/>
      <c r="E6" s="84"/>
      <c r="F6" s="84"/>
      <c r="G6" s="85"/>
      <c r="H6" s="85"/>
      <c r="I6" s="38"/>
      <c r="J6" s="38"/>
      <c r="K6" s="7"/>
      <c r="L6" s="7"/>
      <c r="M6" s="7"/>
      <c r="N6" s="7"/>
      <c r="O6" s="7"/>
      <c r="P6" s="7"/>
      <c r="Q6" s="7"/>
    </row>
    <row r="7" spans="1:17" ht="18" customHeight="1">
      <c r="A7" s="2" t="s">
        <v>4</v>
      </c>
      <c r="B7" s="702">
        <v>44377</v>
      </c>
      <c r="C7" s="703"/>
      <c r="D7" s="84"/>
      <c r="E7" s="84"/>
      <c r="F7" s="84"/>
      <c r="G7" s="85"/>
      <c r="H7" s="85"/>
      <c r="I7" s="38"/>
      <c r="J7" s="38"/>
      <c r="K7" s="7"/>
      <c r="L7" s="7"/>
      <c r="M7" s="7"/>
      <c r="N7" s="7"/>
      <c r="O7" s="7"/>
      <c r="P7" s="7"/>
      <c r="Q7" s="7"/>
    </row>
    <row r="8" spans="1:17" ht="18" customHeight="1">
      <c r="A8" s="2" t="s">
        <v>14</v>
      </c>
      <c r="B8" s="718" t="s">
        <v>136</v>
      </c>
      <c r="C8" s="719"/>
      <c r="D8" s="84"/>
      <c r="E8" s="84"/>
      <c r="F8" s="84"/>
      <c r="G8" s="85"/>
      <c r="H8" s="85"/>
      <c r="I8" s="38"/>
      <c r="J8" s="38"/>
      <c r="K8" s="7"/>
      <c r="L8" s="7"/>
      <c r="M8" s="7"/>
      <c r="N8" s="7"/>
      <c r="O8" s="7"/>
      <c r="P8" s="7"/>
      <c r="Q8" s="7"/>
    </row>
    <row r="9" spans="1:17" ht="18" customHeight="1">
      <c r="A9" s="86"/>
      <c r="B9" s="85"/>
      <c r="C9" s="85"/>
      <c r="D9" s="85"/>
      <c r="E9" s="85"/>
      <c r="F9" s="85"/>
      <c r="G9" s="85"/>
      <c r="H9" s="85"/>
      <c r="I9" s="38"/>
      <c r="J9" s="38"/>
      <c r="K9" s="7"/>
      <c r="L9" s="7"/>
      <c r="M9" s="7"/>
      <c r="N9" s="7"/>
      <c r="O9" s="7"/>
      <c r="P9" s="7"/>
      <c r="Q9" s="7"/>
    </row>
    <row r="10" spans="1:17" ht="18" customHeight="1">
      <c r="A10" s="86" t="s">
        <v>16</v>
      </c>
      <c r="B10" s="720" t="s">
        <v>353</v>
      </c>
      <c r="C10" s="721"/>
      <c r="D10" s="722"/>
      <c r="E10" s="85"/>
      <c r="F10" s="85"/>
      <c r="G10" s="85"/>
      <c r="H10" s="85"/>
      <c r="I10" s="38"/>
      <c r="J10" s="38"/>
      <c r="K10" s="7"/>
      <c r="L10" s="7"/>
      <c r="M10" s="7"/>
      <c r="N10" s="7"/>
      <c r="O10" s="7"/>
      <c r="P10" s="7"/>
      <c r="Q10" s="7"/>
    </row>
    <row r="11" spans="1:17" ht="18" customHeight="1" thickBot="1">
      <c r="A11" s="38"/>
      <c r="B11" s="8" t="s">
        <v>6</v>
      </c>
      <c r="C11" s="8" t="s">
        <v>7</v>
      </c>
      <c r="D11" s="8" t="s">
        <v>8</v>
      </c>
      <c r="E11" s="8" t="s">
        <v>17</v>
      </c>
      <c r="F11" s="8" t="s">
        <v>18</v>
      </c>
      <c r="G11" s="8" t="s">
        <v>19</v>
      </c>
      <c r="H11" s="8" t="s">
        <v>20</v>
      </c>
      <c r="I11" s="8"/>
      <c r="J11" s="8" t="s">
        <v>22</v>
      </c>
      <c r="K11" s="8"/>
      <c r="L11" s="8"/>
      <c r="M11" s="7"/>
      <c r="N11" s="7"/>
      <c r="O11" s="7"/>
      <c r="P11" s="7"/>
      <c r="Q11" s="7"/>
    </row>
    <row r="12" spans="1:17" ht="51" customHeight="1">
      <c r="A12" s="723" t="s">
        <v>23</v>
      </c>
      <c r="B12" s="87" t="s">
        <v>152</v>
      </c>
      <c r="C12" s="87" t="s">
        <v>151</v>
      </c>
      <c r="D12" s="87" t="s">
        <v>28</v>
      </c>
      <c r="E12" s="87" t="s">
        <v>354</v>
      </c>
      <c r="F12" s="87" t="s">
        <v>355</v>
      </c>
      <c r="G12" s="87" t="s">
        <v>356</v>
      </c>
      <c r="H12" s="88" t="s">
        <v>251</v>
      </c>
      <c r="I12" s="89"/>
      <c r="J12" s="89"/>
      <c r="K12" s="38"/>
      <c r="L12" s="38"/>
      <c r="M12" s="7"/>
      <c r="N12" s="7"/>
      <c r="O12" s="7"/>
      <c r="P12" s="7"/>
    </row>
    <row r="13" spans="1:17" ht="18" customHeight="1" thickBot="1">
      <c r="A13" s="724"/>
      <c r="B13" s="90" t="s">
        <v>13</v>
      </c>
      <c r="C13" s="90" t="s">
        <v>13</v>
      </c>
      <c r="D13" s="90" t="s">
        <v>252</v>
      </c>
      <c r="E13" s="90" t="s">
        <v>13</v>
      </c>
      <c r="F13" s="90" t="s">
        <v>13</v>
      </c>
      <c r="G13" s="90" t="s">
        <v>13</v>
      </c>
      <c r="H13" s="91" t="s">
        <v>13</v>
      </c>
      <c r="I13" s="92"/>
      <c r="J13" s="92"/>
      <c r="K13" s="38"/>
      <c r="L13" s="38"/>
      <c r="M13" s="7"/>
      <c r="N13" s="7"/>
      <c r="O13" s="7"/>
      <c r="P13" s="7"/>
    </row>
    <row r="14" spans="1:17" ht="18" customHeight="1">
      <c r="A14" s="41" t="s">
        <v>313</v>
      </c>
      <c r="B14" s="75">
        <f>Budget!D6</f>
        <v>1373423496</v>
      </c>
      <c r="C14" s="75">
        <f>O26</f>
        <v>194122976</v>
      </c>
      <c r="D14" s="75">
        <f>B14-C14</f>
        <v>1179300520</v>
      </c>
      <c r="E14" s="42">
        <v>114451958</v>
      </c>
      <c r="F14" s="42">
        <v>114451958</v>
      </c>
      <c r="G14" s="42">
        <v>114451958</v>
      </c>
      <c r="H14" s="107">
        <f>E14+F14+G14</f>
        <v>343355874</v>
      </c>
      <c r="I14" s="94"/>
      <c r="J14" s="94"/>
      <c r="K14" s="38"/>
      <c r="L14" s="38"/>
      <c r="M14" s="7"/>
      <c r="N14" s="7"/>
      <c r="O14" s="7"/>
      <c r="P14" s="7"/>
    </row>
    <row r="15" spans="1:17" ht="18" customHeight="1">
      <c r="A15" s="41" t="s">
        <v>312</v>
      </c>
      <c r="B15" s="75">
        <f>Budget!D7</f>
        <v>272349879.2568</v>
      </c>
      <c r="C15" s="75">
        <f t="shared" ref="C15:C16" si="0">O27</f>
        <v>18188298</v>
      </c>
      <c r="D15" s="75">
        <f t="shared" ref="D15:D16" si="1">B15-C15</f>
        <v>254161581.2568</v>
      </c>
      <c r="E15" s="42">
        <v>10257196</v>
      </c>
      <c r="F15" s="42">
        <v>10257196</v>
      </c>
      <c r="G15" s="42">
        <v>10257196</v>
      </c>
      <c r="H15" s="107">
        <f t="shared" ref="H15:H19" si="2">E15+F15+G15</f>
        <v>30771588</v>
      </c>
      <c r="I15" s="94"/>
      <c r="J15" s="94"/>
      <c r="K15" s="38"/>
      <c r="L15" s="38"/>
      <c r="M15" s="7"/>
      <c r="N15" s="7"/>
      <c r="O15" s="7"/>
      <c r="P15" s="7"/>
    </row>
    <row r="16" spans="1:17" ht="18" customHeight="1">
      <c r="A16" s="41" t="s">
        <v>314</v>
      </c>
      <c r="B16" s="75">
        <f>Budget!D8</f>
        <v>92190000</v>
      </c>
      <c r="C16" s="75">
        <f t="shared" si="0"/>
        <v>0</v>
      </c>
      <c r="D16" s="75">
        <f t="shared" si="1"/>
        <v>92190000</v>
      </c>
      <c r="E16" s="42"/>
      <c r="F16" s="42">
        <v>92190000</v>
      </c>
      <c r="G16" s="42"/>
      <c r="H16" s="107">
        <f t="shared" si="2"/>
        <v>92190000</v>
      </c>
      <c r="I16" s="94"/>
      <c r="J16" s="94"/>
      <c r="K16" s="38"/>
      <c r="L16" s="38"/>
      <c r="M16" s="7"/>
      <c r="N16" s="7"/>
      <c r="O16" s="7"/>
      <c r="P16" s="7"/>
    </row>
    <row r="17" spans="1:17" ht="18" customHeight="1">
      <c r="A17" s="95" t="s">
        <v>137</v>
      </c>
      <c r="B17" s="75">
        <f>Budget!D9</f>
        <v>18000000</v>
      </c>
      <c r="C17" s="75">
        <f>O29</f>
        <v>0</v>
      </c>
      <c r="D17" s="75">
        <f t="shared" ref="D17:D18" si="3">B17-C17</f>
        <v>18000000</v>
      </c>
      <c r="E17" s="96">
        <v>2000000</v>
      </c>
      <c r="F17" s="42">
        <v>2000000</v>
      </c>
      <c r="G17" s="42">
        <v>2000000</v>
      </c>
      <c r="H17" s="107">
        <f t="shared" si="2"/>
        <v>6000000</v>
      </c>
      <c r="I17" s="94"/>
      <c r="J17" s="94"/>
      <c r="K17" s="38"/>
      <c r="L17" s="38"/>
      <c r="M17" s="7"/>
      <c r="N17" s="7"/>
      <c r="O17" s="7"/>
      <c r="P17" s="7"/>
    </row>
    <row r="18" spans="1:17" ht="18" customHeight="1">
      <c r="A18" s="95" t="s">
        <v>138</v>
      </c>
      <c r="B18" s="75">
        <f>Budget!D10</f>
        <v>170400000</v>
      </c>
      <c r="C18" s="75">
        <f>O30</f>
        <v>146900000</v>
      </c>
      <c r="D18" s="75">
        <f t="shared" si="3"/>
        <v>23500000</v>
      </c>
      <c r="E18" s="96"/>
      <c r="F18" s="42">
        <v>170400000</v>
      </c>
      <c r="G18" s="42"/>
      <c r="H18" s="107">
        <f t="shared" si="2"/>
        <v>170400000</v>
      </c>
      <c r="I18" s="94"/>
      <c r="J18" s="94"/>
      <c r="K18" s="38"/>
      <c r="L18" s="38"/>
      <c r="M18" s="7"/>
      <c r="N18" s="7"/>
      <c r="O18" s="7"/>
      <c r="P18" s="7"/>
    </row>
    <row r="19" spans="1:17" ht="18" customHeight="1" thickBot="1">
      <c r="A19" s="95" t="s">
        <v>361</v>
      </c>
      <c r="B19" s="42"/>
      <c r="C19" s="42"/>
      <c r="D19" s="42"/>
      <c r="E19" s="96"/>
      <c r="F19" s="42">
        <v>18832211</v>
      </c>
      <c r="G19" s="42"/>
      <c r="H19" s="93">
        <f t="shared" si="2"/>
        <v>18832211</v>
      </c>
      <c r="I19" s="94"/>
      <c r="J19" s="94"/>
      <c r="K19" s="38"/>
      <c r="L19" s="38"/>
      <c r="M19" s="7"/>
      <c r="N19" s="7"/>
      <c r="O19" s="7"/>
      <c r="P19" s="7"/>
    </row>
    <row r="20" spans="1:17" ht="26.25" customHeight="1" thickBot="1">
      <c r="A20" s="97" t="s">
        <v>34</v>
      </c>
      <c r="B20" s="108">
        <f t="shared" ref="B20:H20" si="4">SUM(B14:B19)</f>
        <v>1926363375.2567999</v>
      </c>
      <c r="C20" s="108">
        <f t="shared" si="4"/>
        <v>359211274</v>
      </c>
      <c r="D20" s="108">
        <f t="shared" si="4"/>
        <v>1567152101.2567999</v>
      </c>
      <c r="E20" s="108">
        <f t="shared" si="4"/>
        <v>126709154</v>
      </c>
      <c r="F20" s="108">
        <f t="shared" si="4"/>
        <v>408131365</v>
      </c>
      <c r="G20" s="108">
        <f t="shared" si="4"/>
        <v>126709154</v>
      </c>
      <c r="H20" s="109">
        <f t="shared" si="4"/>
        <v>661549673</v>
      </c>
      <c r="I20" s="34"/>
      <c r="J20" s="34"/>
      <c r="K20" s="38"/>
      <c r="L20" s="38"/>
      <c r="M20" s="7"/>
      <c r="N20" s="7"/>
      <c r="O20" s="7"/>
      <c r="P20" s="7"/>
    </row>
    <row r="21" spans="1:17" ht="18" customHeight="1">
      <c r="A21" s="38"/>
      <c r="B21" s="92"/>
      <c r="C21" s="92"/>
      <c r="D21" s="92"/>
      <c r="E21" s="92"/>
      <c r="F21" s="92"/>
      <c r="G21" s="92"/>
      <c r="H21" s="92"/>
      <c r="I21" s="92"/>
      <c r="J21" s="92"/>
      <c r="K21" s="92"/>
      <c r="L21" s="92"/>
      <c r="M21" s="38"/>
      <c r="N21" s="38"/>
      <c r="O21" s="7"/>
      <c r="P21" s="7"/>
      <c r="Q21" s="7"/>
    </row>
    <row r="22" spans="1:17" ht="18" customHeight="1">
      <c r="A22" s="2" t="s">
        <v>164</v>
      </c>
      <c r="B22" s="92"/>
      <c r="C22" s="92"/>
      <c r="D22" s="92"/>
      <c r="E22" s="92"/>
      <c r="F22" s="92"/>
      <c r="G22" s="92"/>
      <c r="H22" s="92"/>
      <c r="I22" s="92"/>
      <c r="J22" s="92"/>
      <c r="K22" s="92"/>
      <c r="L22" s="92"/>
      <c r="M22" s="38"/>
      <c r="N22" s="38"/>
      <c r="O22" s="7"/>
      <c r="P22" s="7"/>
      <c r="Q22" s="7"/>
    </row>
    <row r="23" spans="1:17" ht="18" customHeight="1" thickBot="1">
      <c r="A23" s="38"/>
      <c r="B23" s="92"/>
      <c r="C23" s="92"/>
      <c r="D23" s="92"/>
      <c r="E23" s="92"/>
      <c r="F23" s="92"/>
      <c r="G23" s="92"/>
      <c r="H23" s="92"/>
      <c r="I23" s="92"/>
      <c r="J23" s="92"/>
      <c r="K23" s="92"/>
      <c r="L23" s="92"/>
      <c r="M23" s="38"/>
      <c r="N23" s="38"/>
      <c r="O23" s="7"/>
      <c r="P23" s="7"/>
      <c r="Q23" s="7"/>
    </row>
    <row r="24" spans="1:17" ht="18" customHeight="1">
      <c r="A24" s="716" t="s">
        <v>23</v>
      </c>
      <c r="B24" s="98">
        <v>43922</v>
      </c>
      <c r="C24" s="98">
        <v>43952</v>
      </c>
      <c r="D24" s="98">
        <v>44197</v>
      </c>
      <c r="E24" s="98">
        <v>44228</v>
      </c>
      <c r="F24" s="98">
        <v>44256</v>
      </c>
      <c r="G24" s="98">
        <v>44287</v>
      </c>
      <c r="H24" s="98">
        <v>44317</v>
      </c>
      <c r="I24" s="98">
        <v>44136</v>
      </c>
      <c r="J24" s="98">
        <v>44166</v>
      </c>
      <c r="K24" s="98">
        <v>44197</v>
      </c>
      <c r="L24" s="98">
        <v>44228</v>
      </c>
      <c r="M24" s="98">
        <v>44256</v>
      </c>
      <c r="N24" s="98">
        <v>44287</v>
      </c>
      <c r="O24" s="98" t="s">
        <v>12</v>
      </c>
      <c r="P24" s="7"/>
      <c r="Q24" s="7"/>
    </row>
    <row r="25" spans="1:17" ht="18" customHeight="1" thickBot="1">
      <c r="A25" s="717"/>
      <c r="B25" s="99" t="s">
        <v>13</v>
      </c>
      <c r="C25" s="99" t="s">
        <v>13</v>
      </c>
      <c r="D25" s="99" t="s">
        <v>13</v>
      </c>
      <c r="E25" s="99" t="s">
        <v>13</v>
      </c>
      <c r="F25" s="99" t="s">
        <v>13</v>
      </c>
      <c r="G25" s="99" t="s">
        <v>13</v>
      </c>
      <c r="H25" s="99" t="s">
        <v>13</v>
      </c>
      <c r="I25" s="100" t="s">
        <v>13</v>
      </c>
      <c r="J25" s="100" t="s">
        <v>13</v>
      </c>
      <c r="K25" s="100" t="s">
        <v>13</v>
      </c>
      <c r="L25" s="100" t="s">
        <v>13</v>
      </c>
      <c r="M25" s="100" t="s">
        <v>13</v>
      </c>
      <c r="N25" s="100" t="s">
        <v>13</v>
      </c>
      <c r="O25" s="100" t="s">
        <v>13</v>
      </c>
      <c r="P25" s="7"/>
      <c r="Q25" s="7"/>
    </row>
    <row r="26" spans="1:17" ht="18" customHeight="1">
      <c r="A26" s="41" t="s">
        <v>313</v>
      </c>
      <c r="B26" s="42">
        <v>97061488</v>
      </c>
      <c r="C26" s="42">
        <v>97061488</v>
      </c>
      <c r="D26" s="42"/>
      <c r="E26" s="42"/>
      <c r="F26" s="42"/>
      <c r="G26" s="42"/>
      <c r="H26" s="42"/>
      <c r="I26" s="93"/>
      <c r="J26" s="93"/>
      <c r="K26" s="93"/>
      <c r="L26" s="93"/>
      <c r="M26" s="93"/>
      <c r="N26" s="93"/>
      <c r="O26" s="107">
        <f>SUM(B26:N26)</f>
        <v>194122976</v>
      </c>
      <c r="P26" s="7"/>
      <c r="Q26" s="7"/>
    </row>
    <row r="27" spans="1:17" ht="18" customHeight="1">
      <c r="A27" s="41" t="s">
        <v>312</v>
      </c>
      <c r="B27" s="42">
        <v>9094149</v>
      </c>
      <c r="C27" s="42">
        <v>9094149</v>
      </c>
      <c r="D27" s="42"/>
      <c r="E27" s="42"/>
      <c r="F27" s="42"/>
      <c r="G27" s="42"/>
      <c r="H27" s="42"/>
      <c r="I27" s="93"/>
      <c r="J27" s="93"/>
      <c r="K27" s="93"/>
      <c r="L27" s="93"/>
      <c r="M27" s="93"/>
      <c r="N27" s="93"/>
      <c r="O27" s="107">
        <f t="shared" ref="O27:O31" si="5">SUM(B27:N27)</f>
        <v>18188298</v>
      </c>
      <c r="P27" s="7"/>
      <c r="Q27" s="7"/>
    </row>
    <row r="28" spans="1:17" ht="18" customHeight="1">
      <c r="A28" s="41" t="s">
        <v>314</v>
      </c>
      <c r="B28" s="42"/>
      <c r="C28" s="42"/>
      <c r="D28" s="42"/>
      <c r="E28" s="42"/>
      <c r="F28" s="42"/>
      <c r="G28" s="42"/>
      <c r="H28" s="42"/>
      <c r="I28" s="93"/>
      <c r="J28" s="93"/>
      <c r="K28" s="93"/>
      <c r="L28" s="93"/>
      <c r="M28" s="93"/>
      <c r="N28" s="93"/>
      <c r="O28" s="107">
        <f t="shared" si="5"/>
        <v>0</v>
      </c>
      <c r="P28" s="7"/>
      <c r="Q28" s="7"/>
    </row>
    <row r="29" spans="1:17" ht="18" customHeight="1">
      <c r="A29" s="95" t="s">
        <v>137</v>
      </c>
      <c r="B29" s="96"/>
      <c r="C29" s="42"/>
      <c r="D29" s="42"/>
      <c r="E29" s="42"/>
      <c r="F29" s="96"/>
      <c r="G29" s="42"/>
      <c r="H29" s="42"/>
      <c r="I29" s="93"/>
      <c r="J29" s="93"/>
      <c r="K29" s="93"/>
      <c r="L29" s="93"/>
      <c r="M29" s="93"/>
      <c r="N29" s="93"/>
      <c r="O29" s="107">
        <f t="shared" si="5"/>
        <v>0</v>
      </c>
      <c r="P29" s="7"/>
      <c r="Q29" s="7"/>
    </row>
    <row r="30" spans="1:17" ht="18" customHeight="1">
      <c r="A30" s="95" t="s">
        <v>138</v>
      </c>
      <c r="B30" s="96"/>
      <c r="C30" s="42">
        <v>146900000</v>
      </c>
      <c r="D30" s="42"/>
      <c r="E30" s="42"/>
      <c r="F30" s="96"/>
      <c r="G30" s="42"/>
      <c r="H30" s="42"/>
      <c r="I30" s="93"/>
      <c r="J30" s="93"/>
      <c r="K30" s="93"/>
      <c r="L30" s="93"/>
      <c r="M30" s="93"/>
      <c r="N30" s="93"/>
      <c r="O30" s="107">
        <f t="shared" si="5"/>
        <v>146900000</v>
      </c>
      <c r="P30" s="7"/>
      <c r="Q30" s="7"/>
    </row>
    <row r="31" spans="1:17" ht="18" customHeight="1" thickBot="1">
      <c r="A31" s="95"/>
      <c r="B31" s="42"/>
      <c r="C31" s="42"/>
      <c r="D31" s="42"/>
      <c r="E31" s="42"/>
      <c r="F31" s="96"/>
      <c r="G31" s="42"/>
      <c r="H31" s="42"/>
      <c r="I31" s="93"/>
      <c r="J31" s="93"/>
      <c r="K31" s="93"/>
      <c r="L31" s="93"/>
      <c r="M31" s="93"/>
      <c r="N31" s="93"/>
      <c r="O31" s="107">
        <f t="shared" si="5"/>
        <v>0</v>
      </c>
      <c r="P31" s="7"/>
      <c r="Q31" s="7"/>
    </row>
    <row r="32" spans="1:17" ht="18" customHeight="1" thickBot="1">
      <c r="A32" s="101" t="s">
        <v>168</v>
      </c>
      <c r="B32" s="110">
        <f t="shared" ref="B32:N32" si="6">SUM(B26:B31)</f>
        <v>106155637</v>
      </c>
      <c r="C32" s="110">
        <f t="shared" si="6"/>
        <v>253055637</v>
      </c>
      <c r="D32" s="110">
        <f t="shared" si="6"/>
        <v>0</v>
      </c>
      <c r="E32" s="110">
        <f t="shared" si="6"/>
        <v>0</v>
      </c>
      <c r="F32" s="110">
        <f t="shared" si="6"/>
        <v>0</v>
      </c>
      <c r="G32" s="110">
        <f t="shared" si="6"/>
        <v>0</v>
      </c>
      <c r="H32" s="110">
        <f t="shared" si="6"/>
        <v>0</v>
      </c>
      <c r="I32" s="111">
        <f t="shared" si="6"/>
        <v>0</v>
      </c>
      <c r="J32" s="111">
        <f t="shared" si="6"/>
        <v>0</v>
      </c>
      <c r="K32" s="111">
        <f t="shared" si="6"/>
        <v>0</v>
      </c>
      <c r="L32" s="111">
        <f t="shared" si="6"/>
        <v>0</v>
      </c>
      <c r="M32" s="111">
        <f t="shared" si="6"/>
        <v>0</v>
      </c>
      <c r="N32" s="111">
        <f t="shared" si="6"/>
        <v>0</v>
      </c>
      <c r="O32" s="112">
        <f t="shared" ref="O32" si="7">SUM(B32:N32)</f>
        <v>359211274</v>
      </c>
      <c r="P32" s="7"/>
      <c r="Q32" s="7"/>
    </row>
    <row r="33" spans="1:17" ht="18" customHeight="1" thickBot="1">
      <c r="A33" s="102" t="s">
        <v>169</v>
      </c>
      <c r="B33" s="113">
        <f>B32/B34</f>
        <v>28046.403434610304</v>
      </c>
      <c r="C33" s="113">
        <f t="shared" ref="C33:N33" si="8">C32/C34</f>
        <v>66857.499867899605</v>
      </c>
      <c r="D33" s="113">
        <f t="shared" si="8"/>
        <v>0</v>
      </c>
      <c r="E33" s="113">
        <f t="shared" si="8"/>
        <v>0</v>
      </c>
      <c r="F33" s="113">
        <f t="shared" si="8"/>
        <v>0</v>
      </c>
      <c r="G33" s="113">
        <f t="shared" si="8"/>
        <v>0</v>
      </c>
      <c r="H33" s="113">
        <f t="shared" si="8"/>
        <v>0</v>
      </c>
      <c r="I33" s="113">
        <f t="shared" si="8"/>
        <v>0</v>
      </c>
      <c r="J33" s="113">
        <f t="shared" si="8"/>
        <v>0</v>
      </c>
      <c r="K33" s="113">
        <f t="shared" si="8"/>
        <v>0</v>
      </c>
      <c r="L33" s="113">
        <f t="shared" si="8"/>
        <v>0</v>
      </c>
      <c r="M33" s="113">
        <f t="shared" si="8"/>
        <v>0</v>
      </c>
      <c r="N33" s="113">
        <f t="shared" si="8"/>
        <v>0</v>
      </c>
      <c r="O33" s="113">
        <f>SUM(B33:I33)</f>
        <v>94903.903302509905</v>
      </c>
      <c r="P33" s="103"/>
      <c r="Q33" s="7"/>
    </row>
    <row r="34" spans="1:17" ht="18" customHeight="1">
      <c r="A34" s="104" t="s">
        <v>170</v>
      </c>
      <c r="B34" s="105">
        <v>3785</v>
      </c>
      <c r="C34" s="105">
        <v>3785</v>
      </c>
      <c r="D34" s="105">
        <v>3650</v>
      </c>
      <c r="E34" s="105">
        <v>3650</v>
      </c>
      <c r="F34" s="105">
        <v>3650</v>
      </c>
      <c r="G34" s="105">
        <v>3650</v>
      </c>
      <c r="H34" s="105">
        <v>3650</v>
      </c>
      <c r="I34" s="105">
        <v>3650</v>
      </c>
      <c r="J34" s="105">
        <v>3650</v>
      </c>
      <c r="K34" s="105">
        <v>3650</v>
      </c>
      <c r="L34" s="105">
        <v>3650</v>
      </c>
      <c r="M34" s="105">
        <v>3650</v>
      </c>
      <c r="N34" s="105">
        <v>3650</v>
      </c>
      <c r="O34" s="106"/>
      <c r="P34" s="103"/>
      <c r="Q34" s="7"/>
    </row>
    <row r="35" spans="1:17" ht="18" customHeight="1">
      <c r="A35" s="104"/>
      <c r="B35" s="105"/>
      <c r="C35" s="105"/>
      <c r="D35" s="105"/>
      <c r="E35" s="105"/>
      <c r="F35" s="105"/>
      <c r="G35" s="105"/>
      <c r="H35" s="105"/>
      <c r="I35" s="105"/>
      <c r="J35" s="105"/>
      <c r="K35" s="105"/>
      <c r="L35" s="105"/>
      <c r="M35" s="105"/>
      <c r="N35" s="105"/>
      <c r="O35" s="106"/>
      <c r="P35" s="103"/>
      <c r="Q35" s="7"/>
    </row>
    <row r="36" spans="1:17" ht="18" customHeight="1">
      <c r="A36" s="313" t="s">
        <v>253</v>
      </c>
      <c r="B36" s="105"/>
      <c r="C36" s="105"/>
      <c r="D36" s="105"/>
      <c r="E36" s="105"/>
      <c r="F36" s="105"/>
      <c r="G36" s="105"/>
      <c r="H36" s="105"/>
      <c r="I36" s="105"/>
      <c r="J36" s="105"/>
      <c r="K36" s="105"/>
      <c r="L36" s="105"/>
      <c r="M36" s="105"/>
      <c r="N36" s="105"/>
      <c r="O36" s="106"/>
      <c r="P36" s="103"/>
      <c r="Q36" s="7"/>
    </row>
    <row r="37" spans="1:17" ht="18" customHeight="1">
      <c r="A37" s="45" t="s">
        <v>36</v>
      </c>
      <c r="B37" s="38"/>
      <c r="C37" s="38"/>
      <c r="D37" s="38"/>
      <c r="E37" s="38"/>
      <c r="F37" s="38"/>
      <c r="G37" s="38"/>
      <c r="H37" s="38"/>
      <c r="I37" s="38"/>
      <c r="J37" s="38"/>
      <c r="K37" s="45"/>
      <c r="L37" s="7"/>
      <c r="M37" s="7"/>
      <c r="N37" s="7"/>
      <c r="O37" s="7"/>
      <c r="P37" s="7"/>
      <c r="Q37" s="7"/>
    </row>
    <row r="38" spans="1:17" ht="16.5" customHeight="1">
      <c r="A38" s="45" t="s">
        <v>37</v>
      </c>
      <c r="B38" s="38"/>
      <c r="C38" s="38"/>
      <c r="D38" s="38"/>
      <c r="E38" s="38"/>
      <c r="F38" s="38"/>
      <c r="G38" s="38"/>
      <c r="H38" s="38"/>
      <c r="I38" s="38"/>
      <c r="J38" s="38"/>
      <c r="K38" s="45"/>
      <c r="L38" s="7"/>
      <c r="M38" s="7"/>
      <c r="N38" s="7"/>
      <c r="O38" s="7"/>
      <c r="P38" s="7"/>
      <c r="Q38" s="7"/>
    </row>
    <row r="39" spans="1:17" ht="12.75" customHeight="1">
      <c r="A39" s="38"/>
      <c r="B39" s="38"/>
      <c r="C39" s="38"/>
      <c r="D39" s="38"/>
      <c r="E39" s="38"/>
      <c r="F39" s="38"/>
      <c r="G39" s="38"/>
      <c r="H39" s="38"/>
      <c r="I39" s="38"/>
      <c r="J39" s="38"/>
      <c r="K39" s="7"/>
      <c r="L39" s="7"/>
      <c r="M39" s="7"/>
      <c r="N39" s="7"/>
      <c r="O39" s="7"/>
      <c r="P39" s="7"/>
      <c r="Q39" s="7"/>
    </row>
    <row r="40" spans="1:17" ht="24.75" customHeight="1">
      <c r="A40" s="38" t="s">
        <v>38</v>
      </c>
      <c r="B40" s="38"/>
      <c r="C40" s="38"/>
      <c r="D40" s="38"/>
      <c r="E40" s="38"/>
      <c r="F40" s="38"/>
      <c r="G40" s="38" t="s">
        <v>39</v>
      </c>
      <c r="H40" s="38"/>
      <c r="I40" s="38"/>
      <c r="J40" s="38"/>
      <c r="K40" s="7"/>
      <c r="L40" s="7"/>
      <c r="M40" s="7"/>
      <c r="N40" s="7"/>
      <c r="O40" s="7"/>
      <c r="P40" s="7"/>
      <c r="Q40" s="7"/>
    </row>
    <row r="41" spans="1:17" ht="15" customHeight="1">
      <c r="A41" s="38"/>
      <c r="B41" s="38"/>
      <c r="C41" s="38"/>
      <c r="D41" s="38"/>
      <c r="E41" s="38"/>
      <c r="F41" s="38"/>
      <c r="G41" s="38"/>
      <c r="H41" s="38"/>
      <c r="I41" s="38"/>
      <c r="J41" s="38"/>
      <c r="K41" s="7"/>
      <c r="L41" s="7"/>
      <c r="M41" s="7"/>
      <c r="N41" s="7"/>
      <c r="O41" s="7"/>
      <c r="P41" s="7"/>
      <c r="Q41" s="7"/>
    </row>
    <row r="42" spans="1:17" ht="24.75" customHeight="1">
      <c r="A42" s="38" t="s">
        <v>40</v>
      </c>
      <c r="B42" s="38"/>
      <c r="C42" s="38"/>
      <c r="D42" s="38"/>
      <c r="E42" s="38"/>
      <c r="F42" s="38"/>
      <c r="G42" s="38" t="s">
        <v>41</v>
      </c>
      <c r="H42" s="38"/>
      <c r="I42" s="38"/>
      <c r="J42" s="38"/>
      <c r="K42" s="7"/>
      <c r="L42" s="7"/>
      <c r="M42" s="7"/>
      <c r="N42" s="7"/>
      <c r="O42" s="7"/>
      <c r="P42" s="7"/>
      <c r="Q42" s="7"/>
    </row>
    <row r="43" spans="1:17" ht="19.5" customHeight="1">
      <c r="A43" s="38"/>
      <c r="B43" s="38"/>
      <c r="C43" s="38"/>
      <c r="D43" s="38"/>
      <c r="E43" s="38"/>
      <c r="F43" s="38"/>
      <c r="G43" s="38"/>
      <c r="H43" s="38"/>
      <c r="I43" s="38"/>
      <c r="J43" s="38"/>
      <c r="K43" s="7"/>
      <c r="L43" s="7"/>
      <c r="M43" s="7"/>
      <c r="N43" s="7"/>
      <c r="O43" s="7"/>
      <c r="P43" s="7"/>
      <c r="Q43" s="7"/>
    </row>
    <row r="44" spans="1:17" ht="24.75" customHeight="1">
      <c r="A44" s="38" t="s">
        <v>42</v>
      </c>
      <c r="B44" s="38" t="s">
        <v>43</v>
      </c>
      <c r="C44" s="38"/>
      <c r="D44" s="38"/>
      <c r="E44" s="38"/>
      <c r="F44" s="38"/>
      <c r="G44" s="38" t="s">
        <v>44</v>
      </c>
      <c r="H44" s="38"/>
      <c r="I44" s="38" t="s">
        <v>45</v>
      </c>
      <c r="J44" s="38"/>
      <c r="K44" s="7"/>
      <c r="L44" s="3"/>
      <c r="M44" s="3"/>
      <c r="N44" s="3"/>
      <c r="O44" s="7"/>
      <c r="P44" s="7"/>
      <c r="Q44" s="7"/>
    </row>
    <row r="45" spans="1:17" ht="15.75" customHeight="1">
      <c r="A45" s="86"/>
      <c r="B45" s="38"/>
      <c r="C45" s="38"/>
      <c r="D45" s="38"/>
      <c r="E45" s="38"/>
      <c r="F45" s="38"/>
      <c r="G45" s="38"/>
      <c r="H45" s="86"/>
      <c r="I45" s="38"/>
      <c r="J45" s="38"/>
      <c r="K45" s="3"/>
      <c r="L45" s="3"/>
      <c r="M45" s="3"/>
      <c r="N45" s="3"/>
      <c r="O45" s="7"/>
      <c r="P45" s="7"/>
      <c r="Q45" s="7"/>
    </row>
    <row r="46" spans="1:17" ht="12.75" customHeight="1"/>
    <row r="47" spans="1:17" ht="12.75" customHeight="1"/>
    <row r="48" spans="1:17"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sheetData>
  <mergeCells count="9">
    <mergeCell ref="B2:F2"/>
    <mergeCell ref="B3:F3"/>
    <mergeCell ref="A24:A25"/>
    <mergeCell ref="B8:C8"/>
    <mergeCell ref="B10:D10"/>
    <mergeCell ref="A12:A13"/>
    <mergeCell ref="B5:C5"/>
    <mergeCell ref="B6:C6"/>
    <mergeCell ref="B7:C7"/>
  </mergeCells>
  <pageMargins left="0.7" right="0.7" top="0.75" bottom="0.75" header="0" footer="0"/>
  <pageSetup scale="6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6E3BC"/>
  </sheetPr>
  <dimension ref="A1:O1005"/>
  <sheetViews>
    <sheetView showGridLines="0" topLeftCell="A15" workbookViewId="0">
      <selection activeCell="G15" sqref="G15"/>
    </sheetView>
  </sheetViews>
  <sheetFormatPr defaultColWidth="14.42578125" defaultRowHeight="15" customHeight="1"/>
  <cols>
    <col min="1" max="1" width="33.42578125" style="1" customWidth="1"/>
    <col min="2" max="2" width="21.5703125" style="1" customWidth="1"/>
    <col min="3" max="3" width="14.7109375" style="1" customWidth="1"/>
    <col min="4" max="4" width="17.7109375" style="1" customWidth="1"/>
    <col min="5" max="5" width="16.7109375" style="1" customWidth="1"/>
    <col min="6" max="6" width="16" style="1" customWidth="1"/>
    <col min="7" max="7" width="19.7109375" style="1" customWidth="1"/>
    <col min="8" max="8" width="18" style="1" customWidth="1"/>
    <col min="9" max="9" width="21.28515625" style="1" hidden="1" customWidth="1"/>
    <col min="10" max="14" width="8" style="1" hidden="1" customWidth="1"/>
    <col min="15" max="15" width="13.140625" style="1" customWidth="1"/>
    <col min="16" max="26" width="8" style="1" customWidth="1"/>
    <col min="27" max="16384" width="14.42578125" style="1"/>
  </cols>
  <sheetData>
    <row r="1" spans="1:15" ht="12.75" customHeight="1">
      <c r="A1" s="114"/>
      <c r="B1" s="114"/>
      <c r="C1" s="114"/>
      <c r="D1" s="114"/>
      <c r="E1" s="114"/>
      <c r="F1" s="114"/>
      <c r="G1" s="114"/>
      <c r="H1" s="114"/>
      <c r="I1" s="114"/>
    </row>
    <row r="2" spans="1:15" ht="17.45" customHeight="1">
      <c r="A2" s="2" t="s">
        <v>0</v>
      </c>
      <c r="B2" s="714" t="s">
        <v>222</v>
      </c>
      <c r="C2" s="714"/>
      <c r="D2" s="714"/>
      <c r="E2" s="714"/>
      <c r="F2" s="714"/>
      <c r="G2" s="83"/>
      <c r="H2" s="38"/>
      <c r="I2" s="38"/>
      <c r="J2" s="7"/>
      <c r="K2" s="7"/>
      <c r="L2" s="7"/>
      <c r="M2" s="7"/>
      <c r="N2" s="7"/>
      <c r="O2" s="7"/>
    </row>
    <row r="3" spans="1:15" ht="30.95" customHeight="1">
      <c r="A3" s="2" t="s">
        <v>1</v>
      </c>
      <c r="B3" s="715" t="s">
        <v>245</v>
      </c>
      <c r="C3" s="715"/>
      <c r="D3" s="715"/>
      <c r="E3" s="715"/>
      <c r="F3" s="715"/>
      <c r="G3" s="83"/>
      <c r="H3" s="38"/>
      <c r="I3" s="38"/>
      <c r="J3" s="7"/>
      <c r="K3" s="7"/>
      <c r="L3" s="7"/>
      <c r="M3" s="7"/>
      <c r="N3" s="7"/>
      <c r="O3" s="7"/>
    </row>
    <row r="4" spans="1:15" ht="15.75" customHeight="1">
      <c r="A4" s="2"/>
      <c r="B4" s="84"/>
      <c r="C4" s="84"/>
      <c r="D4" s="84"/>
      <c r="E4" s="84"/>
      <c r="F4" s="84"/>
      <c r="G4" s="85"/>
      <c r="H4" s="38"/>
      <c r="I4" s="38"/>
      <c r="J4" s="7"/>
      <c r="K4" s="7"/>
      <c r="L4" s="7"/>
      <c r="M4" s="7"/>
      <c r="N4" s="7"/>
      <c r="O4" s="7"/>
    </row>
    <row r="5" spans="1:15" ht="15.75" customHeight="1">
      <c r="A5" s="2" t="s">
        <v>2</v>
      </c>
      <c r="B5" s="700" t="s">
        <v>246</v>
      </c>
      <c r="C5" s="701"/>
      <c r="D5" s="84"/>
      <c r="E5" s="84"/>
      <c r="F5" s="84"/>
      <c r="G5" s="85"/>
      <c r="H5" s="38"/>
      <c r="I5" s="38"/>
      <c r="J5" s="7"/>
      <c r="K5" s="7"/>
      <c r="L5" s="7"/>
      <c r="M5" s="7"/>
      <c r="N5" s="7"/>
      <c r="O5" s="7"/>
    </row>
    <row r="6" spans="1:15" ht="18" customHeight="1">
      <c r="A6" s="2" t="s">
        <v>3</v>
      </c>
      <c r="B6" s="702">
        <v>43921</v>
      </c>
      <c r="C6" s="703"/>
      <c r="D6" s="84"/>
      <c r="E6" s="84"/>
      <c r="F6" s="84"/>
      <c r="G6" s="85"/>
      <c r="H6" s="38"/>
      <c r="I6" s="38"/>
      <c r="J6" s="7"/>
      <c r="K6" s="7"/>
      <c r="L6" s="7"/>
      <c r="M6" s="7"/>
      <c r="N6" s="7"/>
      <c r="O6" s="7"/>
    </row>
    <row r="7" spans="1:15" ht="18" customHeight="1">
      <c r="A7" s="2" t="s">
        <v>4</v>
      </c>
      <c r="B7" s="702">
        <v>44377</v>
      </c>
      <c r="C7" s="703"/>
      <c r="D7" s="84"/>
      <c r="E7" s="84"/>
      <c r="F7" s="84"/>
      <c r="G7" s="85"/>
      <c r="H7" s="38"/>
      <c r="I7" s="38"/>
      <c r="J7" s="7"/>
      <c r="K7" s="7"/>
      <c r="L7" s="7"/>
      <c r="M7" s="7"/>
      <c r="N7" s="7"/>
      <c r="O7" s="7"/>
    </row>
    <row r="8" spans="1:15" ht="18" customHeight="1">
      <c r="A8" s="2" t="s">
        <v>14</v>
      </c>
      <c r="B8" s="718" t="s">
        <v>136</v>
      </c>
      <c r="C8" s="719"/>
      <c r="D8" s="84"/>
      <c r="E8" s="84"/>
      <c r="F8" s="84"/>
      <c r="G8" s="85"/>
      <c r="H8" s="38"/>
      <c r="I8" s="38"/>
      <c r="J8" s="7"/>
      <c r="K8" s="7"/>
      <c r="L8" s="7"/>
      <c r="M8" s="7"/>
      <c r="N8" s="7"/>
      <c r="O8" s="7"/>
    </row>
    <row r="9" spans="1:15" ht="18" customHeight="1">
      <c r="A9" s="2"/>
      <c r="B9" s="85"/>
      <c r="C9" s="85"/>
      <c r="D9" s="85"/>
      <c r="E9" s="85"/>
      <c r="F9" s="85"/>
      <c r="G9" s="85"/>
      <c r="H9" s="38"/>
      <c r="I9" s="38"/>
      <c r="J9" s="7"/>
      <c r="K9" s="7"/>
      <c r="L9" s="7"/>
      <c r="M9" s="7"/>
      <c r="N9" s="7"/>
      <c r="O9" s="7"/>
    </row>
    <row r="10" spans="1:15" ht="18" customHeight="1">
      <c r="A10" s="6" t="s">
        <v>15</v>
      </c>
      <c r="B10" s="734" t="s">
        <v>352</v>
      </c>
      <c r="C10" s="722"/>
      <c r="D10" s="85"/>
      <c r="E10" s="85"/>
      <c r="F10" s="85"/>
      <c r="G10" s="85"/>
      <c r="H10" s="38"/>
      <c r="I10" s="38"/>
      <c r="J10" s="7"/>
      <c r="K10" s="7"/>
      <c r="L10" s="7"/>
      <c r="M10" s="7"/>
      <c r="N10" s="7"/>
      <c r="O10" s="7"/>
    </row>
    <row r="11" spans="1:15" ht="18" customHeight="1" thickBot="1">
      <c r="A11" s="38"/>
      <c r="B11" s="8" t="s">
        <v>6</v>
      </c>
      <c r="C11" s="8" t="s">
        <v>7</v>
      </c>
      <c r="D11" s="316" t="s">
        <v>8</v>
      </c>
      <c r="E11" s="8" t="s">
        <v>17</v>
      </c>
      <c r="F11" s="8" t="s">
        <v>18</v>
      </c>
      <c r="G11" s="8" t="s">
        <v>19</v>
      </c>
      <c r="H11" s="8" t="s">
        <v>20</v>
      </c>
      <c r="I11" s="8" t="s">
        <v>21</v>
      </c>
      <c r="J11" s="7"/>
      <c r="K11" s="7"/>
      <c r="L11" s="7"/>
      <c r="M11" s="7"/>
      <c r="N11" s="7"/>
      <c r="O11" s="7"/>
    </row>
    <row r="12" spans="1:15" ht="24" customHeight="1">
      <c r="A12" s="727" t="s">
        <v>24</v>
      </c>
      <c r="B12" s="87" t="s">
        <v>150</v>
      </c>
      <c r="C12" s="87" t="s">
        <v>148</v>
      </c>
      <c r="D12" s="87" t="s">
        <v>257</v>
      </c>
      <c r="E12" s="87" t="s">
        <v>260</v>
      </c>
      <c r="F12" s="87" t="s">
        <v>149</v>
      </c>
      <c r="G12" s="87" t="s">
        <v>259</v>
      </c>
      <c r="H12" s="88" t="s">
        <v>258</v>
      </c>
      <c r="I12" s="38"/>
      <c r="J12" s="38"/>
      <c r="K12" s="7"/>
      <c r="L12" s="7"/>
      <c r="M12" s="7"/>
      <c r="N12" s="7"/>
      <c r="O12" s="7"/>
    </row>
    <row r="13" spans="1:15" ht="18" customHeight="1" thickBot="1">
      <c r="A13" s="724"/>
      <c r="B13" s="90" t="s">
        <v>13</v>
      </c>
      <c r="C13" s="90" t="s">
        <v>13</v>
      </c>
      <c r="D13" s="90" t="s">
        <v>13</v>
      </c>
      <c r="E13" s="90" t="s">
        <v>13</v>
      </c>
      <c r="F13" s="90" t="s">
        <v>13</v>
      </c>
      <c r="G13" s="90" t="s">
        <v>255</v>
      </c>
      <c r="H13" s="91" t="s">
        <v>13</v>
      </c>
      <c r="I13" s="92"/>
      <c r="J13" s="92"/>
      <c r="K13" s="7"/>
      <c r="L13" s="7"/>
      <c r="M13" s="7"/>
      <c r="N13" s="7"/>
      <c r="O13" s="7"/>
    </row>
    <row r="14" spans="1:15" ht="18" customHeight="1">
      <c r="A14" s="317" t="s">
        <v>313</v>
      </c>
      <c r="B14" s="318">
        <f>Budget!D6</f>
        <v>1373423496</v>
      </c>
      <c r="C14" s="318">
        <f>'CR- Advance Request'!C14</f>
        <v>194122976</v>
      </c>
      <c r="D14" s="318">
        <f>B14-C14</f>
        <v>1179300520</v>
      </c>
      <c r="E14" s="318">
        <f>O26</f>
        <v>0</v>
      </c>
      <c r="F14" s="318">
        <f>308015842</f>
        <v>308015842</v>
      </c>
      <c r="G14" s="318">
        <f>E14+F14</f>
        <v>308015842</v>
      </c>
      <c r="H14" s="371">
        <f>C14-G14</f>
        <v>-113892866</v>
      </c>
      <c r="I14" s="92"/>
      <c r="J14" s="38"/>
      <c r="K14" s="7"/>
      <c r="L14" s="7"/>
      <c r="M14" s="7"/>
      <c r="N14" s="7"/>
      <c r="O14" s="7"/>
    </row>
    <row r="15" spans="1:15" ht="18" customHeight="1">
      <c r="A15" s="317" t="s">
        <v>312</v>
      </c>
      <c r="B15" s="318">
        <f>Budget!D7</f>
        <v>272349879.2568</v>
      </c>
      <c r="C15" s="318">
        <f>'CR- Advance Request'!C15</f>
        <v>18188298</v>
      </c>
      <c r="D15" s="318">
        <f t="shared" ref="D15:D18" si="0">B15-C15</f>
        <v>254161581.2568</v>
      </c>
      <c r="E15" s="318">
        <f t="shared" ref="E15:E18" si="1">O27</f>
        <v>0</v>
      </c>
      <c r="F15" s="318">
        <v>28461588</v>
      </c>
      <c r="G15" s="318">
        <f>E15+F15</f>
        <v>28461588</v>
      </c>
      <c r="H15" s="371">
        <f t="shared" ref="H15:H18" si="2">C15-G15</f>
        <v>-10273290</v>
      </c>
      <c r="I15" s="92"/>
      <c r="J15" s="38"/>
      <c r="K15" s="7"/>
      <c r="L15" s="7"/>
      <c r="M15" s="7"/>
      <c r="N15" s="7"/>
      <c r="O15" s="7"/>
    </row>
    <row r="16" spans="1:15" ht="18" customHeight="1">
      <c r="A16" s="317" t="s">
        <v>314</v>
      </c>
      <c r="B16" s="318">
        <f>Budget!D8</f>
        <v>92190000</v>
      </c>
      <c r="C16" s="318">
        <f>'CR- Advance Request'!C16</f>
        <v>0</v>
      </c>
      <c r="D16" s="318">
        <f t="shared" si="0"/>
        <v>92190000</v>
      </c>
      <c r="E16" s="318">
        <f t="shared" si="1"/>
        <v>0</v>
      </c>
      <c r="F16" s="318">
        <v>0</v>
      </c>
      <c r="G16" s="318">
        <f t="shared" ref="G16:G18" si="3">E16+F16</f>
        <v>0</v>
      </c>
      <c r="H16" s="371">
        <f t="shared" si="2"/>
        <v>0</v>
      </c>
      <c r="I16" s="92"/>
      <c r="J16" s="38"/>
      <c r="K16" s="7"/>
      <c r="L16" s="7"/>
      <c r="M16" s="7"/>
      <c r="N16" s="7"/>
      <c r="O16" s="7"/>
    </row>
    <row r="17" spans="1:15" ht="18" customHeight="1">
      <c r="A17" s="319" t="s">
        <v>137</v>
      </c>
      <c r="B17" s="318">
        <f>Budget!D9</f>
        <v>18000000</v>
      </c>
      <c r="C17" s="318">
        <f>'CR- Advance Request'!C17</f>
        <v>0</v>
      </c>
      <c r="D17" s="318">
        <f t="shared" si="0"/>
        <v>18000000</v>
      </c>
      <c r="E17" s="318">
        <f t="shared" si="1"/>
        <v>0</v>
      </c>
      <c r="F17" s="318">
        <v>0</v>
      </c>
      <c r="G17" s="318">
        <f t="shared" si="3"/>
        <v>0</v>
      </c>
      <c r="H17" s="371">
        <f t="shared" si="2"/>
        <v>0</v>
      </c>
      <c r="I17" s="92"/>
      <c r="J17" s="38"/>
      <c r="K17" s="7"/>
      <c r="L17" s="7"/>
      <c r="M17" s="7"/>
      <c r="N17" s="7"/>
      <c r="O17" s="7"/>
    </row>
    <row r="18" spans="1:15" ht="18" customHeight="1">
      <c r="A18" s="319" t="s">
        <v>138</v>
      </c>
      <c r="B18" s="318">
        <f>Budget!D10</f>
        <v>170400000</v>
      </c>
      <c r="C18" s="318">
        <f>'CR- Advance Request'!C18</f>
        <v>146900000</v>
      </c>
      <c r="D18" s="318">
        <f t="shared" si="0"/>
        <v>23500000</v>
      </c>
      <c r="E18" s="318">
        <f t="shared" si="1"/>
        <v>0</v>
      </c>
      <c r="F18" s="318">
        <v>0</v>
      </c>
      <c r="G18" s="318">
        <f t="shared" si="3"/>
        <v>0</v>
      </c>
      <c r="H18" s="371">
        <f t="shared" si="2"/>
        <v>146900000</v>
      </c>
      <c r="I18" s="38"/>
      <c r="J18" s="92"/>
      <c r="K18" s="7"/>
      <c r="L18" s="7"/>
      <c r="M18" s="7"/>
      <c r="N18" s="7"/>
      <c r="O18" s="7"/>
    </row>
    <row r="19" spans="1:15" ht="18" customHeight="1">
      <c r="A19" s="319"/>
      <c r="B19" s="320"/>
      <c r="C19" s="318"/>
      <c r="D19" s="318"/>
      <c r="E19" s="318"/>
      <c r="F19" s="318"/>
      <c r="G19" s="318"/>
      <c r="H19" s="371"/>
      <c r="I19" s="38"/>
      <c r="J19" s="92"/>
      <c r="K19" s="7"/>
      <c r="L19" s="7"/>
      <c r="M19" s="7"/>
      <c r="N19" s="7"/>
      <c r="O19" s="7"/>
    </row>
    <row r="20" spans="1:15" ht="30.75" customHeight="1" thickBot="1">
      <c r="A20" s="121" t="s">
        <v>34</v>
      </c>
      <c r="B20" s="377">
        <f t="shared" ref="B20:H20" si="4">SUM(B14:B19)</f>
        <v>1926363375.2567999</v>
      </c>
      <c r="C20" s="377">
        <f t="shared" si="4"/>
        <v>359211274</v>
      </c>
      <c r="D20" s="377">
        <f t="shared" si="4"/>
        <v>1567152101.2567999</v>
      </c>
      <c r="E20" s="377">
        <f t="shared" si="4"/>
        <v>0</v>
      </c>
      <c r="F20" s="377">
        <f t="shared" si="4"/>
        <v>336477430</v>
      </c>
      <c r="G20" s="377">
        <f t="shared" si="4"/>
        <v>336477430</v>
      </c>
      <c r="H20" s="384">
        <f t="shared" si="4"/>
        <v>22733844</v>
      </c>
      <c r="I20" s="38"/>
      <c r="J20" s="38"/>
      <c r="K20" s="7"/>
      <c r="L20" s="7"/>
      <c r="M20" s="7"/>
      <c r="N20" s="7"/>
      <c r="O20" s="7"/>
    </row>
    <row r="21" spans="1:15" ht="19.5" customHeight="1">
      <c r="A21" s="31"/>
      <c r="B21" s="34"/>
      <c r="C21" s="34"/>
      <c r="D21" s="34"/>
      <c r="E21" s="34"/>
      <c r="F21" s="34"/>
      <c r="G21" s="34"/>
      <c r="H21" s="34"/>
      <c r="I21" s="321"/>
      <c r="J21" s="38"/>
      <c r="K21" s="38"/>
      <c r="L21" s="7"/>
      <c r="M21" s="7"/>
      <c r="N21" s="7"/>
      <c r="O21" s="7"/>
    </row>
    <row r="22" spans="1:15" ht="19.5" customHeight="1">
      <c r="A22" s="730" t="s">
        <v>165</v>
      </c>
      <c r="B22" s="730"/>
      <c r="C22" s="34"/>
      <c r="D22" s="34"/>
      <c r="E22" s="34"/>
      <c r="F22" s="34"/>
      <c r="G22" s="34"/>
      <c r="H22" s="34"/>
      <c r="I22" s="321"/>
      <c r="J22" s="38"/>
      <c r="K22" s="38"/>
      <c r="L22" s="7"/>
      <c r="M22" s="7"/>
      <c r="N22" s="7"/>
      <c r="O22" s="7"/>
    </row>
    <row r="23" spans="1:15" ht="19.5" customHeight="1" thickBot="1">
      <c r="A23" s="322"/>
      <c r="B23" s="322"/>
      <c r="C23" s="34"/>
      <c r="D23" s="34"/>
      <c r="E23" s="34"/>
      <c r="F23" s="34"/>
      <c r="G23" s="34"/>
      <c r="H23" s="34"/>
      <c r="I23" s="321"/>
      <c r="J23" s="38"/>
      <c r="K23" s="38"/>
      <c r="L23" s="7"/>
      <c r="M23" s="7"/>
      <c r="N23" s="7"/>
      <c r="O23" s="7"/>
    </row>
    <row r="24" spans="1:15" ht="18" customHeight="1">
      <c r="A24" s="716" t="s">
        <v>23</v>
      </c>
      <c r="B24" s="98">
        <v>44105</v>
      </c>
      <c r="C24" s="98">
        <v>44136</v>
      </c>
      <c r="D24" s="98">
        <v>44166</v>
      </c>
      <c r="E24" s="98">
        <v>44197</v>
      </c>
      <c r="F24" s="98">
        <v>44228</v>
      </c>
      <c r="G24" s="98">
        <v>44256</v>
      </c>
      <c r="H24" s="98">
        <v>44287</v>
      </c>
      <c r="I24" s="98">
        <v>44136</v>
      </c>
      <c r="J24" s="98">
        <v>44166</v>
      </c>
      <c r="K24" s="98">
        <v>44197</v>
      </c>
      <c r="L24" s="98">
        <v>44228</v>
      </c>
      <c r="M24" s="98">
        <v>44256</v>
      </c>
      <c r="N24" s="98">
        <v>44287</v>
      </c>
      <c r="O24" s="98" t="s">
        <v>12</v>
      </c>
    </row>
    <row r="25" spans="1:15" ht="18" customHeight="1" thickBot="1">
      <c r="A25" s="717"/>
      <c r="B25" s="99" t="s">
        <v>13</v>
      </c>
      <c r="C25" s="99" t="s">
        <v>13</v>
      </c>
      <c r="D25" s="99" t="s">
        <v>13</v>
      </c>
      <c r="E25" s="99" t="s">
        <v>13</v>
      </c>
      <c r="F25" s="99" t="s">
        <v>13</v>
      </c>
      <c r="G25" s="99" t="s">
        <v>13</v>
      </c>
      <c r="H25" s="99" t="s">
        <v>13</v>
      </c>
      <c r="I25" s="100" t="s">
        <v>13</v>
      </c>
      <c r="J25" s="100" t="s">
        <v>13</v>
      </c>
      <c r="K25" s="100" t="s">
        <v>13</v>
      </c>
      <c r="L25" s="100" t="s">
        <v>13</v>
      </c>
      <c r="M25" s="100" t="s">
        <v>13</v>
      </c>
      <c r="N25" s="100" t="s">
        <v>13</v>
      </c>
      <c r="O25" s="100" t="s">
        <v>13</v>
      </c>
    </row>
    <row r="26" spans="1:15" ht="18" customHeight="1">
      <c r="A26" s="41" t="s">
        <v>313</v>
      </c>
      <c r="B26" s="42"/>
      <c r="C26" s="42"/>
      <c r="D26" s="42"/>
      <c r="E26" s="42"/>
      <c r="F26" s="42"/>
      <c r="G26" s="42"/>
      <c r="H26" s="42"/>
      <c r="I26" s="93"/>
      <c r="J26" s="93"/>
      <c r="K26" s="93"/>
      <c r="L26" s="93"/>
      <c r="M26" s="93"/>
      <c r="N26" s="93"/>
      <c r="O26" s="93">
        <f>SUM(B26:N26)</f>
        <v>0</v>
      </c>
    </row>
    <row r="27" spans="1:15" ht="18" customHeight="1">
      <c r="A27" s="41" t="s">
        <v>312</v>
      </c>
      <c r="B27" s="42"/>
      <c r="C27" s="42"/>
      <c r="D27" s="42"/>
      <c r="E27" s="42"/>
      <c r="F27" s="42"/>
      <c r="G27" s="42"/>
      <c r="H27" s="42"/>
      <c r="I27" s="93"/>
      <c r="J27" s="93"/>
      <c r="K27" s="93"/>
      <c r="L27" s="93"/>
      <c r="M27" s="93"/>
      <c r="N27" s="93"/>
      <c r="O27" s="93">
        <f t="shared" ref="O27:O30" si="5">SUM(B27:N27)</f>
        <v>0</v>
      </c>
    </row>
    <row r="28" spans="1:15" ht="18" customHeight="1">
      <c r="A28" s="41" t="s">
        <v>314</v>
      </c>
      <c r="B28" s="42"/>
      <c r="C28" s="42"/>
      <c r="D28" s="42"/>
      <c r="E28" s="42"/>
      <c r="F28" s="42"/>
      <c r="G28" s="42"/>
      <c r="H28" s="42"/>
      <c r="I28" s="93"/>
      <c r="J28" s="93"/>
      <c r="K28" s="93"/>
      <c r="L28" s="93"/>
      <c r="M28" s="93"/>
      <c r="N28" s="93"/>
      <c r="O28" s="93">
        <f t="shared" si="5"/>
        <v>0</v>
      </c>
    </row>
    <row r="29" spans="1:15" ht="18" customHeight="1">
      <c r="A29" s="95" t="s">
        <v>137</v>
      </c>
      <c r="B29" s="96"/>
      <c r="C29" s="42"/>
      <c r="D29" s="42"/>
      <c r="E29" s="42"/>
      <c r="F29" s="96"/>
      <c r="G29" s="42"/>
      <c r="H29" s="42"/>
      <c r="I29" s="93"/>
      <c r="J29" s="93"/>
      <c r="K29" s="93"/>
      <c r="L29" s="93"/>
      <c r="M29" s="93"/>
      <c r="N29" s="93"/>
      <c r="O29" s="93">
        <f t="shared" si="5"/>
        <v>0</v>
      </c>
    </row>
    <row r="30" spans="1:15" ht="18" customHeight="1">
      <c r="A30" s="95" t="s">
        <v>138</v>
      </c>
      <c r="B30" s="96"/>
      <c r="C30" s="42"/>
      <c r="D30" s="42"/>
      <c r="E30" s="42"/>
      <c r="F30" s="96"/>
      <c r="G30" s="42"/>
      <c r="H30" s="42"/>
      <c r="I30" s="93"/>
      <c r="J30" s="93"/>
      <c r="K30" s="93"/>
      <c r="L30" s="93"/>
      <c r="M30" s="93"/>
      <c r="N30" s="93"/>
      <c r="O30" s="93">
        <f t="shared" si="5"/>
        <v>0</v>
      </c>
    </row>
    <row r="31" spans="1:15" ht="18" customHeight="1" thickBot="1">
      <c r="A31" s="95"/>
      <c r="B31" s="42"/>
      <c r="C31" s="42"/>
      <c r="D31" s="42"/>
      <c r="E31" s="42"/>
      <c r="F31" s="96"/>
      <c r="G31" s="42"/>
      <c r="H31" s="42"/>
      <c r="I31" s="93"/>
      <c r="J31" s="93"/>
      <c r="K31" s="93"/>
      <c r="L31" s="93"/>
      <c r="M31" s="93"/>
      <c r="N31" s="93"/>
      <c r="O31" s="93">
        <f t="shared" ref="O31:O32" si="6">SUM(B31:N31)</f>
        <v>0</v>
      </c>
    </row>
    <row r="32" spans="1:15" ht="18" customHeight="1" thickBot="1">
      <c r="A32" s="101" t="s">
        <v>168</v>
      </c>
      <c r="B32" s="380">
        <f t="shared" ref="B32:N32" si="7">SUM(B26:B31)</f>
        <v>0</v>
      </c>
      <c r="C32" s="380">
        <f t="shared" si="7"/>
        <v>0</v>
      </c>
      <c r="D32" s="380">
        <f t="shared" si="7"/>
        <v>0</v>
      </c>
      <c r="E32" s="380">
        <f t="shared" si="7"/>
        <v>0</v>
      </c>
      <c r="F32" s="380">
        <f t="shared" si="7"/>
        <v>0</v>
      </c>
      <c r="G32" s="380">
        <f t="shared" si="7"/>
        <v>0</v>
      </c>
      <c r="H32" s="380">
        <f t="shared" si="7"/>
        <v>0</v>
      </c>
      <c r="I32" s="381">
        <f t="shared" si="7"/>
        <v>0</v>
      </c>
      <c r="J32" s="381">
        <f t="shared" si="7"/>
        <v>0</v>
      </c>
      <c r="K32" s="381">
        <f t="shared" si="7"/>
        <v>0</v>
      </c>
      <c r="L32" s="381">
        <f t="shared" si="7"/>
        <v>0</v>
      </c>
      <c r="M32" s="381">
        <f t="shared" si="7"/>
        <v>0</v>
      </c>
      <c r="N32" s="382">
        <f t="shared" si="7"/>
        <v>0</v>
      </c>
      <c r="O32" s="383">
        <f t="shared" si="6"/>
        <v>0</v>
      </c>
    </row>
    <row r="33" spans="1:15" ht="19.5" customHeight="1" thickBot="1">
      <c r="A33" s="101" t="s">
        <v>169</v>
      </c>
      <c r="B33" s="380"/>
      <c r="C33" s="380"/>
      <c r="D33" s="380"/>
      <c r="E33" s="380"/>
      <c r="F33" s="380"/>
      <c r="G33" s="380"/>
      <c r="H33" s="380"/>
      <c r="I33" s="381">
        <f t="shared" ref="I33:N33" si="8">SUM(I29:I32)</f>
        <v>0</v>
      </c>
      <c r="J33" s="381">
        <f t="shared" si="8"/>
        <v>0</v>
      </c>
      <c r="K33" s="381">
        <f t="shared" si="8"/>
        <v>0</v>
      </c>
      <c r="L33" s="381">
        <f t="shared" si="8"/>
        <v>0</v>
      </c>
      <c r="M33" s="381">
        <f t="shared" si="8"/>
        <v>0</v>
      </c>
      <c r="N33" s="382">
        <f t="shared" si="8"/>
        <v>0</v>
      </c>
      <c r="O33" s="383">
        <f t="shared" ref="O33" si="9">SUM(B33:N33)</f>
        <v>0</v>
      </c>
    </row>
    <row r="34" spans="1:15" ht="19.5" customHeight="1" thickBot="1">
      <c r="A34" s="31"/>
      <c r="B34" s="34"/>
      <c r="C34" s="34"/>
      <c r="D34" s="34"/>
      <c r="E34" s="34"/>
      <c r="F34" s="34"/>
      <c r="G34" s="34"/>
      <c r="H34" s="34"/>
      <c r="I34" s="321"/>
      <c r="J34" s="38"/>
      <c r="K34" s="38"/>
      <c r="L34" s="7"/>
      <c r="M34" s="7"/>
      <c r="N34" s="7"/>
      <c r="O34" s="7"/>
    </row>
    <row r="35" spans="1:15" ht="18" customHeight="1">
      <c r="A35" s="731" t="s">
        <v>46</v>
      </c>
      <c r="B35" s="732"/>
      <c r="C35" s="733"/>
      <c r="D35" s="124"/>
      <c r="E35" s="124"/>
      <c r="F35" s="124"/>
      <c r="G35" s="124"/>
      <c r="H35" s="38"/>
      <c r="I35" s="38"/>
      <c r="J35" s="7"/>
      <c r="K35" s="7"/>
      <c r="L35" s="7"/>
      <c r="M35" s="7"/>
    </row>
    <row r="36" spans="1:15" ht="18" customHeight="1">
      <c r="A36" s="728" t="s">
        <v>47</v>
      </c>
      <c r="B36" s="729"/>
      <c r="C36" s="323"/>
      <c r="D36" s="38"/>
      <c r="E36" s="38"/>
      <c r="F36" s="38"/>
      <c r="G36" s="38"/>
      <c r="H36" s="7"/>
      <c r="I36" s="7"/>
      <c r="J36" s="7"/>
      <c r="K36" s="7"/>
      <c r="L36" s="7"/>
      <c r="M36" s="7"/>
    </row>
    <row r="37" spans="1:15" ht="18" customHeight="1">
      <c r="A37" s="728" t="s">
        <v>49</v>
      </c>
      <c r="B37" s="729"/>
      <c r="C37" s="323"/>
      <c r="D37" s="38"/>
      <c r="E37" s="38"/>
      <c r="F37" s="38"/>
      <c r="G37" s="38"/>
      <c r="H37" s="7"/>
      <c r="I37" s="7"/>
      <c r="J37" s="7"/>
      <c r="K37" s="7"/>
      <c r="L37" s="7"/>
      <c r="M37" s="7"/>
    </row>
    <row r="38" spans="1:15" ht="18" customHeight="1">
      <c r="A38" s="735" t="s">
        <v>247</v>
      </c>
      <c r="B38" s="693"/>
      <c r="C38" s="323"/>
      <c r="D38" s="38"/>
      <c r="E38" s="38"/>
      <c r="F38" s="38"/>
      <c r="G38" s="38"/>
      <c r="H38" s="7"/>
      <c r="I38" s="7"/>
      <c r="J38" s="7"/>
      <c r="K38" s="7"/>
      <c r="L38" s="7"/>
      <c r="M38" s="7"/>
    </row>
    <row r="39" spans="1:15" ht="30.75" customHeight="1">
      <c r="A39" s="736" t="s">
        <v>51</v>
      </c>
      <c r="B39" s="693"/>
      <c r="C39" s="323">
        <f>C36+C37-C38</f>
        <v>0</v>
      </c>
      <c r="D39" s="86"/>
      <c r="E39" s="86"/>
      <c r="F39" s="86"/>
      <c r="G39" s="86"/>
      <c r="H39" s="7"/>
      <c r="I39" s="7"/>
      <c r="J39" s="7"/>
      <c r="K39" s="7"/>
      <c r="L39" s="7"/>
      <c r="M39" s="7"/>
    </row>
    <row r="40" spans="1:15" ht="18" customHeight="1" thickBot="1">
      <c r="A40" s="737" t="s">
        <v>53</v>
      </c>
      <c r="B40" s="687"/>
      <c r="C40" s="385">
        <f>C39-H20</f>
        <v>-22733844</v>
      </c>
      <c r="D40" s="38"/>
      <c r="E40" s="38"/>
      <c r="F40" s="38"/>
      <c r="G40" s="38"/>
      <c r="H40" s="7"/>
      <c r="I40" s="7"/>
      <c r="J40" s="7"/>
      <c r="K40" s="7"/>
      <c r="L40" s="7"/>
      <c r="M40" s="7"/>
    </row>
    <row r="41" spans="1:15" ht="18" customHeight="1">
      <c r="A41" s="125"/>
      <c r="B41" s="126"/>
      <c r="C41" s="127"/>
      <c r="D41" s="128"/>
      <c r="E41" s="128"/>
      <c r="F41" s="38"/>
      <c r="G41" s="38"/>
      <c r="H41" s="38"/>
      <c r="I41" s="129"/>
      <c r="J41" s="7"/>
      <c r="K41" s="7"/>
      <c r="L41" s="7"/>
      <c r="M41" s="7"/>
      <c r="N41" s="7"/>
      <c r="O41" s="7"/>
    </row>
    <row r="42" spans="1:15" ht="18" customHeight="1">
      <c r="A42" s="86"/>
      <c r="B42" s="130"/>
      <c r="C42" s="130"/>
      <c r="D42" s="130"/>
      <c r="E42" s="131"/>
      <c r="F42" s="131"/>
      <c r="G42" s="130"/>
      <c r="H42" s="130"/>
      <c r="I42" s="130"/>
      <c r="J42" s="7"/>
      <c r="K42" s="7"/>
      <c r="L42" s="7"/>
      <c r="M42" s="7"/>
      <c r="N42" s="7"/>
      <c r="O42" s="7"/>
    </row>
    <row r="43" spans="1:15" ht="18" customHeight="1">
      <c r="A43" s="132" t="s">
        <v>56</v>
      </c>
      <c r="B43" s="725"/>
      <c r="C43" s="726"/>
      <c r="D43" s="726"/>
      <c r="E43" s="726"/>
      <c r="F43" s="726"/>
      <c r="G43" s="726"/>
      <c r="H43" s="726"/>
      <c r="I43" s="693"/>
      <c r="J43" s="7"/>
      <c r="K43" s="7"/>
      <c r="L43" s="7"/>
      <c r="M43" s="7"/>
      <c r="N43" s="7"/>
      <c r="O43" s="7"/>
    </row>
    <row r="44" spans="1:15" ht="18" customHeight="1">
      <c r="A44" s="86"/>
      <c r="B44" s="130"/>
      <c r="C44" s="130"/>
      <c r="D44" s="130"/>
      <c r="E44" s="38"/>
      <c r="F44" s="86"/>
      <c r="G44" s="130"/>
      <c r="H44" s="130"/>
      <c r="I44" s="130"/>
      <c r="J44" s="7"/>
      <c r="K44" s="7"/>
      <c r="L44" s="7"/>
      <c r="M44" s="7"/>
      <c r="N44" s="7"/>
      <c r="O44" s="7"/>
    </row>
    <row r="45" spans="1:15" ht="18" customHeight="1">
      <c r="A45" s="313" t="s">
        <v>253</v>
      </c>
      <c r="B45" s="313"/>
      <c r="C45" s="313"/>
      <c r="D45" s="313"/>
      <c r="E45" s="313"/>
      <c r="F45" s="313"/>
      <c r="G45" s="313"/>
      <c r="H45" s="313"/>
      <c r="I45" s="313"/>
      <c r="J45" s="7"/>
      <c r="K45" s="7"/>
      <c r="L45" s="7"/>
      <c r="M45" s="7"/>
      <c r="N45" s="7"/>
      <c r="O45" s="7"/>
    </row>
    <row r="46" spans="1:15" ht="18" customHeight="1">
      <c r="A46" s="313" t="s">
        <v>36</v>
      </c>
      <c r="B46" s="313"/>
      <c r="C46" s="313"/>
      <c r="D46" s="313"/>
      <c r="E46" s="313"/>
      <c r="F46" s="313"/>
      <c r="G46" s="313"/>
      <c r="H46" s="313"/>
      <c r="I46" s="313"/>
      <c r="J46" s="7"/>
      <c r="K46" s="7"/>
      <c r="L46" s="7"/>
      <c r="M46" s="7"/>
      <c r="N46" s="7"/>
      <c r="O46" s="7"/>
    </row>
    <row r="47" spans="1:15" ht="15" customHeight="1">
      <c r="A47" s="313" t="s">
        <v>37</v>
      </c>
      <c r="B47" s="313"/>
      <c r="C47" s="313"/>
      <c r="D47" s="313"/>
      <c r="E47" s="313"/>
      <c r="F47" s="313"/>
      <c r="G47" s="313"/>
      <c r="H47" s="313"/>
      <c r="I47" s="313"/>
      <c r="J47" s="7"/>
      <c r="K47" s="7"/>
      <c r="L47" s="7"/>
      <c r="M47" s="7"/>
      <c r="N47" s="7"/>
      <c r="O47" s="7"/>
    </row>
    <row r="48" spans="1:15" ht="15" customHeight="1">
      <c r="A48" s="313"/>
      <c r="B48" s="313"/>
      <c r="C48" s="313"/>
      <c r="D48" s="313"/>
      <c r="E48" s="313"/>
      <c r="F48" s="313"/>
      <c r="G48" s="313"/>
      <c r="H48" s="313"/>
      <c r="I48" s="313"/>
      <c r="J48" s="7"/>
      <c r="K48" s="7"/>
      <c r="L48" s="7"/>
      <c r="M48" s="7"/>
      <c r="N48" s="7"/>
      <c r="O48" s="7"/>
    </row>
    <row r="49" spans="1:15" ht="15" customHeight="1">
      <c r="A49" s="313" t="s">
        <v>57</v>
      </c>
      <c r="B49" s="313"/>
      <c r="C49" s="313"/>
      <c r="D49" s="313"/>
      <c r="E49" s="313"/>
      <c r="F49" s="313" t="s">
        <v>57</v>
      </c>
      <c r="G49" s="38"/>
      <c r="H49" s="313"/>
      <c r="I49" s="38"/>
      <c r="J49" s="7"/>
      <c r="K49" s="7"/>
      <c r="L49" s="7"/>
      <c r="M49" s="7"/>
      <c r="N49" s="7"/>
      <c r="O49" s="7"/>
    </row>
    <row r="50" spans="1:15" ht="15" customHeight="1">
      <c r="A50" s="313"/>
      <c r="B50" s="313"/>
      <c r="C50" s="313"/>
      <c r="D50" s="313"/>
      <c r="E50" s="313"/>
      <c r="F50" s="313"/>
      <c r="G50" s="38"/>
      <c r="H50" s="313"/>
      <c r="I50" s="38"/>
      <c r="J50" s="7"/>
      <c r="K50" s="7"/>
      <c r="L50" s="7"/>
      <c r="M50" s="7"/>
      <c r="N50" s="7"/>
      <c r="O50" s="7"/>
    </row>
    <row r="51" spans="1:15" ht="15.75" customHeight="1">
      <c r="A51" s="313" t="s">
        <v>58</v>
      </c>
      <c r="B51" s="313"/>
      <c r="C51" s="313"/>
      <c r="D51" s="313"/>
      <c r="E51" s="313"/>
      <c r="F51" s="313" t="s">
        <v>59</v>
      </c>
      <c r="G51" s="38"/>
      <c r="H51" s="313"/>
      <c r="I51" s="38"/>
      <c r="J51" s="3"/>
      <c r="K51" s="3"/>
      <c r="L51" s="3"/>
      <c r="M51" s="3"/>
      <c r="N51" s="7"/>
      <c r="O51" s="7"/>
    </row>
    <row r="52" spans="1:15" ht="15.75" customHeight="1">
      <c r="A52" s="313"/>
      <c r="B52" s="313"/>
      <c r="C52" s="313"/>
      <c r="D52" s="313"/>
      <c r="E52" s="313"/>
      <c r="F52" s="313"/>
      <c r="G52" s="38"/>
      <c r="H52" s="313"/>
      <c r="I52" s="38"/>
      <c r="J52" s="3"/>
      <c r="K52" s="3"/>
      <c r="L52" s="3"/>
      <c r="M52" s="3"/>
      <c r="N52" s="7"/>
      <c r="O52" s="7"/>
    </row>
    <row r="53" spans="1:15" ht="15" customHeight="1">
      <c r="A53" s="313" t="s">
        <v>60</v>
      </c>
      <c r="B53" s="313" t="s">
        <v>61</v>
      </c>
      <c r="C53" s="313"/>
      <c r="D53" s="313"/>
      <c r="E53" s="313"/>
      <c r="F53" s="313" t="s">
        <v>44</v>
      </c>
      <c r="G53" s="38"/>
      <c r="H53" s="313" t="s">
        <v>45</v>
      </c>
      <c r="I53" s="38"/>
      <c r="J53" s="7"/>
      <c r="K53" s="7"/>
      <c r="L53" s="7"/>
      <c r="M53" s="7"/>
      <c r="N53" s="7"/>
      <c r="O53" s="7"/>
    </row>
    <row r="54" spans="1:15" ht="14.25" customHeight="1">
      <c r="A54" s="313"/>
      <c r="B54" s="313"/>
      <c r="C54" s="313"/>
      <c r="D54" s="313"/>
      <c r="E54" s="313"/>
      <c r="F54" s="313"/>
      <c r="G54" s="313"/>
      <c r="H54" s="313"/>
      <c r="I54" s="7"/>
      <c r="J54" s="7"/>
      <c r="K54" s="7"/>
      <c r="L54" s="7"/>
      <c r="M54" s="7"/>
      <c r="N54" s="7"/>
      <c r="O54" s="7"/>
    </row>
    <row r="55" spans="1:15" ht="14.25" customHeight="1">
      <c r="A55" s="313"/>
      <c r="B55" s="313"/>
      <c r="C55" s="313"/>
      <c r="D55" s="313"/>
      <c r="E55" s="313"/>
      <c r="F55" s="313"/>
      <c r="G55" s="313"/>
      <c r="H55" s="313"/>
      <c r="I55" s="7"/>
      <c r="J55" s="7"/>
      <c r="K55" s="7"/>
      <c r="L55" s="7"/>
      <c r="M55" s="7"/>
      <c r="N55" s="7"/>
      <c r="O55" s="7"/>
    </row>
    <row r="56" spans="1:15" ht="12.75" customHeight="1">
      <c r="A56" s="7"/>
      <c r="B56" s="7"/>
      <c r="C56" s="7"/>
      <c r="D56" s="7"/>
      <c r="E56" s="7"/>
      <c r="F56" s="7"/>
      <c r="G56" s="7"/>
      <c r="H56" s="7"/>
      <c r="I56" s="7"/>
      <c r="J56" s="7"/>
      <c r="K56" s="7"/>
      <c r="L56" s="7"/>
      <c r="M56" s="7"/>
      <c r="N56" s="7"/>
      <c r="O56" s="7"/>
    </row>
    <row r="57" spans="1:15" ht="12.75" customHeight="1">
      <c r="A57" s="7"/>
      <c r="B57" s="7"/>
      <c r="C57" s="7"/>
      <c r="D57" s="7"/>
      <c r="E57" s="7"/>
      <c r="F57" s="7"/>
      <c r="G57" s="7"/>
      <c r="H57" s="7"/>
      <c r="I57" s="7"/>
      <c r="J57" s="7"/>
      <c r="K57" s="7"/>
      <c r="L57" s="7"/>
      <c r="M57" s="7"/>
      <c r="N57" s="7"/>
      <c r="O57" s="7"/>
    </row>
    <row r="58" spans="1:15" ht="12.75" customHeight="1"/>
    <row r="59" spans="1:15" ht="12.75" customHeight="1"/>
    <row r="60" spans="1:15" ht="12.75" customHeight="1"/>
    <row r="61" spans="1:15" ht="12.75" customHeight="1"/>
    <row r="62" spans="1:15" ht="12.75" customHeight="1"/>
    <row r="63" spans="1:15" ht="12.75" customHeight="1"/>
    <row r="64" spans="1:15"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sheetProtection algorithmName="SHA-512" hashValue="4Cp8+e3NNukU6/IQMGlB0cZf+Kc73XaovJqk+QHPCRGGaXvWBe/6UDpscaowjoVSAsX4ohmPVp2tLCmiIC46ng==" saltValue="3WUvn/3hu3AVuzxGSs+UKw==" spinCount="100000" sheet="1" objects="1" scenarios="1"/>
  <mergeCells count="17">
    <mergeCell ref="B5:C5"/>
    <mergeCell ref="B6:C6"/>
    <mergeCell ref="B7:C7"/>
    <mergeCell ref="B2:F2"/>
    <mergeCell ref="B3:F3"/>
    <mergeCell ref="B8:C8"/>
    <mergeCell ref="B10:C10"/>
    <mergeCell ref="A38:B38"/>
    <mergeCell ref="A39:B39"/>
    <mergeCell ref="A40:B40"/>
    <mergeCell ref="B43:I43"/>
    <mergeCell ref="A12:A13"/>
    <mergeCell ref="A36:B36"/>
    <mergeCell ref="A37:B37"/>
    <mergeCell ref="A22:B22"/>
    <mergeCell ref="A24:A25"/>
    <mergeCell ref="A35:C35"/>
  </mergeCells>
  <pageMargins left="0.7" right="0.7" top="0.75" bottom="0.75" header="0" footer="0"/>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S28"/>
  <sheetViews>
    <sheetView topLeftCell="A9" workbookViewId="0">
      <selection activeCell="N15" sqref="N15"/>
    </sheetView>
  </sheetViews>
  <sheetFormatPr defaultRowHeight="12.75"/>
  <cols>
    <col min="2" max="2" width="14.28515625" customWidth="1"/>
    <col min="3" max="3" width="12.28515625" customWidth="1"/>
    <col min="4" max="4" width="10.42578125" customWidth="1"/>
    <col min="5" max="5" width="10.28515625" customWidth="1"/>
    <col min="6" max="6" width="11.140625" customWidth="1"/>
    <col min="9" max="9" width="16.7109375" customWidth="1"/>
    <col min="10" max="10" width="13.85546875" customWidth="1"/>
    <col min="11" max="11" width="11.42578125" customWidth="1"/>
    <col min="12" max="12" width="10.140625" customWidth="1"/>
    <col min="13" max="13" width="11.5703125" customWidth="1"/>
    <col min="14" max="14" width="14.7109375" customWidth="1"/>
    <col min="15" max="15" width="12.140625" customWidth="1"/>
    <col min="16" max="16" width="15.5703125" customWidth="1"/>
    <col min="17" max="17" width="17.5703125" customWidth="1"/>
    <col min="18" max="18" width="27" customWidth="1"/>
  </cols>
  <sheetData>
    <row r="1" spans="1:19" ht="18.75">
      <c r="A1" s="386"/>
      <c r="B1" s="386"/>
      <c r="C1" s="386"/>
      <c r="D1" s="386"/>
      <c r="E1" s="387"/>
      <c r="F1" s="386"/>
      <c r="G1" s="388"/>
      <c r="H1" s="386"/>
      <c r="I1" s="386"/>
      <c r="J1" s="387"/>
      <c r="K1" s="386"/>
      <c r="L1" s="386"/>
      <c r="M1" s="386"/>
      <c r="N1" s="386"/>
      <c r="O1" s="386"/>
      <c r="P1" s="386"/>
      <c r="Q1" s="386"/>
      <c r="R1" s="386"/>
      <c r="S1" s="386"/>
    </row>
    <row r="2" spans="1:19" ht="18.75">
      <c r="A2" s="386"/>
      <c r="B2" s="386"/>
      <c r="C2" s="386"/>
      <c r="D2" s="386"/>
      <c r="E2" s="387"/>
      <c r="F2" s="386"/>
      <c r="G2" s="388"/>
      <c r="H2" s="386"/>
      <c r="I2" s="386"/>
      <c r="J2" s="387"/>
      <c r="K2" s="386"/>
      <c r="L2" s="386"/>
      <c r="M2" s="386"/>
      <c r="N2" s="386"/>
      <c r="O2" s="386"/>
      <c r="P2" s="386"/>
      <c r="Q2" s="386"/>
      <c r="R2" s="386"/>
      <c r="S2" s="386"/>
    </row>
    <row r="3" spans="1:19" ht="18.75">
      <c r="A3" s="386"/>
      <c r="B3" s="386"/>
      <c r="C3" s="386"/>
      <c r="D3" s="386"/>
      <c r="E3" s="387"/>
      <c r="F3" s="386"/>
      <c r="G3" s="388"/>
      <c r="H3" s="386"/>
      <c r="I3" s="386"/>
      <c r="J3" s="387"/>
      <c r="K3" s="386"/>
      <c r="L3" s="386"/>
      <c r="M3" s="386"/>
      <c r="N3" s="386"/>
      <c r="O3" s="386"/>
      <c r="P3" s="386"/>
      <c r="Q3" s="386"/>
      <c r="R3" s="386"/>
      <c r="S3" s="386"/>
    </row>
    <row r="4" spans="1:19" ht="18.75">
      <c r="A4" s="386"/>
      <c r="B4" s="386"/>
      <c r="C4" s="386"/>
      <c r="D4" s="386"/>
      <c r="E4" s="387"/>
      <c r="F4" s="386"/>
      <c r="G4" s="388"/>
      <c r="H4" s="386"/>
      <c r="I4" s="386"/>
      <c r="J4" s="387"/>
      <c r="K4" s="386"/>
      <c r="L4" s="386"/>
      <c r="M4" s="386"/>
      <c r="N4" s="386"/>
      <c r="O4" s="386"/>
      <c r="P4" s="386"/>
      <c r="Q4" s="386"/>
      <c r="R4" s="386"/>
      <c r="S4" s="386"/>
    </row>
    <row r="5" spans="1:19" ht="24" customHeight="1">
      <c r="A5" s="389" t="s">
        <v>222</v>
      </c>
      <c r="B5" s="389"/>
      <c r="C5" s="389"/>
      <c r="D5" s="389"/>
      <c r="E5" s="390"/>
      <c r="F5" s="389"/>
      <c r="G5" s="391"/>
      <c r="H5" s="392"/>
      <c r="I5" s="392"/>
      <c r="J5" s="393"/>
      <c r="K5" s="392"/>
      <c r="L5" s="392"/>
      <c r="M5" s="392"/>
      <c r="N5" s="392"/>
      <c r="O5" s="392"/>
      <c r="P5" s="392"/>
      <c r="Q5" s="389"/>
      <c r="R5" s="392"/>
      <c r="S5" s="392"/>
    </row>
    <row r="6" spans="1:19" ht="25.5" customHeight="1">
      <c r="A6" s="389" t="s">
        <v>316</v>
      </c>
      <c r="B6" s="389"/>
      <c r="C6" s="389"/>
      <c r="D6" s="389"/>
      <c r="E6" s="390"/>
      <c r="F6" s="389"/>
      <c r="G6" s="391"/>
      <c r="H6" s="392"/>
      <c r="I6" s="392"/>
      <c r="J6" s="393"/>
      <c r="K6" s="392"/>
      <c r="L6" s="392"/>
      <c r="M6" s="392"/>
      <c r="N6" s="392"/>
      <c r="O6" s="392"/>
      <c r="P6" s="392"/>
      <c r="Q6" s="389"/>
      <c r="R6" s="392"/>
      <c r="S6" s="392"/>
    </row>
    <row r="7" spans="1:19" ht="21" customHeight="1" thickBot="1">
      <c r="A7" s="389" t="s">
        <v>357</v>
      </c>
      <c r="B7" s="389"/>
      <c r="C7" s="389"/>
      <c r="D7" s="389"/>
      <c r="E7" s="390"/>
      <c r="F7" s="389"/>
      <c r="G7" s="391"/>
      <c r="H7" s="392"/>
      <c r="I7" s="392"/>
      <c r="J7" s="393"/>
      <c r="K7" s="392"/>
      <c r="L7" s="392"/>
      <c r="M7" s="392"/>
      <c r="N7" s="392"/>
      <c r="O7" s="392"/>
      <c r="P7" s="392"/>
      <c r="Q7" s="389"/>
      <c r="R7" s="392"/>
      <c r="S7" s="392"/>
    </row>
    <row r="8" spans="1:19" ht="22.5" thickTop="1" thickBot="1">
      <c r="A8" s="738" t="s">
        <v>318</v>
      </c>
      <c r="B8" s="739"/>
      <c r="C8" s="739"/>
      <c r="D8" s="739"/>
      <c r="E8" s="739"/>
      <c r="F8" s="740"/>
      <c r="G8" s="739" t="s">
        <v>319</v>
      </c>
      <c r="H8" s="739"/>
      <c r="I8" s="739"/>
      <c r="J8" s="739"/>
      <c r="K8" s="739"/>
      <c r="L8" s="739"/>
      <c r="M8" s="739"/>
      <c r="N8" s="739"/>
      <c r="O8" s="740"/>
      <c r="P8" s="741" t="s">
        <v>320</v>
      </c>
      <c r="Q8" s="742"/>
      <c r="R8" s="529" t="s">
        <v>321</v>
      </c>
      <c r="S8" s="528"/>
    </row>
    <row r="9" spans="1:19" ht="39.75" thickTop="1" thickBot="1">
      <c r="A9" s="541" t="s">
        <v>322</v>
      </c>
      <c r="B9" s="533" t="s">
        <v>323</v>
      </c>
      <c r="C9" s="533" t="s">
        <v>324</v>
      </c>
      <c r="D9" s="534" t="s">
        <v>325</v>
      </c>
      <c r="E9" s="533" t="s">
        <v>326</v>
      </c>
      <c r="F9" s="535" t="s">
        <v>337</v>
      </c>
      <c r="G9" s="491"/>
      <c r="H9" s="492" t="s">
        <v>327</v>
      </c>
      <c r="I9" s="493" t="s">
        <v>328</v>
      </c>
      <c r="J9" s="494" t="s">
        <v>329</v>
      </c>
      <c r="K9" s="494" t="s">
        <v>330</v>
      </c>
      <c r="L9" s="494" t="s">
        <v>331</v>
      </c>
      <c r="M9" s="494" t="s">
        <v>332</v>
      </c>
      <c r="N9" s="494" t="s">
        <v>333</v>
      </c>
      <c r="O9" s="495" t="s">
        <v>334</v>
      </c>
      <c r="P9" s="539" t="s">
        <v>335</v>
      </c>
      <c r="Q9" s="535" t="s">
        <v>336</v>
      </c>
      <c r="R9" s="540"/>
      <c r="S9" s="395"/>
    </row>
    <row r="10" spans="1:19" ht="15.75" thickTop="1">
      <c r="A10" s="542"/>
      <c r="B10" s="530"/>
      <c r="C10" s="530"/>
      <c r="D10" s="531"/>
      <c r="E10" s="530"/>
      <c r="F10" s="532"/>
      <c r="G10" s="432"/>
      <c r="H10" s="433"/>
      <c r="I10" s="434"/>
      <c r="J10" s="435"/>
      <c r="K10" s="434"/>
      <c r="L10" s="434"/>
      <c r="M10" s="434"/>
      <c r="N10" s="435"/>
      <c r="O10" s="436"/>
      <c r="P10" s="536">
        <f>C10-O10</f>
        <v>0</v>
      </c>
      <c r="Q10" s="537">
        <f>F10-M10</f>
        <v>0</v>
      </c>
      <c r="R10" s="538"/>
      <c r="S10" s="395"/>
    </row>
    <row r="11" spans="1:19" ht="13.5">
      <c r="A11" s="543">
        <v>43941</v>
      </c>
      <c r="B11" s="409">
        <v>106155637</v>
      </c>
      <c r="C11" s="409">
        <f>B11</f>
        <v>106155637</v>
      </c>
      <c r="D11" s="410">
        <v>3785</v>
      </c>
      <c r="E11" s="411">
        <f>B11/D11</f>
        <v>28046.403434610304</v>
      </c>
      <c r="F11" s="427">
        <f>E11</f>
        <v>28046.403434610304</v>
      </c>
      <c r="G11" s="424"/>
      <c r="H11" s="415"/>
      <c r="I11" s="411"/>
      <c r="J11" s="414"/>
      <c r="K11" s="411"/>
      <c r="L11" s="411"/>
      <c r="M11" s="411">
        <f>M10+L11+K11</f>
        <v>0</v>
      </c>
      <c r="N11" s="414"/>
      <c r="O11" s="437">
        <f t="shared" ref="O11:O20" si="0">O10+N11+J11</f>
        <v>0</v>
      </c>
      <c r="P11" s="438">
        <f t="shared" ref="P11:P20" si="1">(P10+J10)+B11-J11-N11</f>
        <v>106155637</v>
      </c>
      <c r="Q11" s="509">
        <f t="shared" ref="Q11:Q20" si="2">(Q10+K10)+E11-K11-L11</f>
        <v>28046.403434610304</v>
      </c>
      <c r="R11" s="523"/>
      <c r="S11" s="396"/>
    </row>
    <row r="12" spans="1:19" ht="13.5">
      <c r="A12" s="543">
        <v>43971</v>
      </c>
      <c r="B12" s="412">
        <v>253055637</v>
      </c>
      <c r="C12" s="412">
        <f t="shared" ref="C12:C20" si="3">+C11+B12</f>
        <v>359211274</v>
      </c>
      <c r="D12" s="413">
        <v>3785</v>
      </c>
      <c r="E12" s="411">
        <f>B12/D12</f>
        <v>66857.499867899605</v>
      </c>
      <c r="F12" s="428">
        <f t="shared" ref="F12:F20" si="4">+F11+E12</f>
        <v>94903.903302509905</v>
      </c>
      <c r="G12" s="424"/>
      <c r="H12" s="415"/>
      <c r="I12" s="411"/>
      <c r="J12" s="416">
        <v>0</v>
      </c>
      <c r="K12" s="417">
        <v>0</v>
      </c>
      <c r="L12" s="418"/>
      <c r="M12" s="411">
        <f t="shared" ref="M12:M20" si="5">M11+L12+K12</f>
        <v>0</v>
      </c>
      <c r="N12" s="419"/>
      <c r="O12" s="437">
        <f t="shared" si="0"/>
        <v>0</v>
      </c>
      <c r="P12" s="438">
        <f t="shared" si="1"/>
        <v>359211274</v>
      </c>
      <c r="Q12" s="509">
        <f t="shared" si="2"/>
        <v>94903.903302509905</v>
      </c>
      <c r="R12" s="523"/>
      <c r="S12" s="396"/>
    </row>
    <row r="13" spans="1:19" ht="15">
      <c r="A13" s="543"/>
      <c r="B13" s="412"/>
      <c r="C13" s="412">
        <f t="shared" si="3"/>
        <v>359211274</v>
      </c>
      <c r="D13" s="413"/>
      <c r="E13" s="411"/>
      <c r="F13" s="428">
        <f t="shared" si="4"/>
        <v>94903.903302509905</v>
      </c>
      <c r="G13" s="424"/>
      <c r="H13" s="415">
        <v>44124</v>
      </c>
      <c r="I13" s="411">
        <v>3785</v>
      </c>
      <c r="J13" s="420">
        <v>0</v>
      </c>
      <c r="K13" s="421">
        <f>J13/1877</f>
        <v>0</v>
      </c>
      <c r="L13" s="421">
        <f>N13/I13</f>
        <v>29569.122853368561</v>
      </c>
      <c r="M13" s="411">
        <f t="shared" si="5"/>
        <v>29569.122853368561</v>
      </c>
      <c r="N13" s="422">
        <v>111919130</v>
      </c>
      <c r="O13" s="437">
        <f t="shared" si="0"/>
        <v>111919130</v>
      </c>
      <c r="P13" s="438">
        <f t="shared" si="1"/>
        <v>247292144</v>
      </c>
      <c r="Q13" s="509">
        <f t="shared" si="2"/>
        <v>65334.780449141341</v>
      </c>
      <c r="R13" s="524"/>
      <c r="S13" s="396"/>
    </row>
    <row r="14" spans="1:19" ht="15">
      <c r="A14" s="543"/>
      <c r="B14" s="414"/>
      <c r="C14" s="412">
        <f t="shared" si="3"/>
        <v>359211274</v>
      </c>
      <c r="D14" s="413"/>
      <c r="E14" s="411"/>
      <c r="F14" s="428">
        <f t="shared" si="4"/>
        <v>94903.903302509905</v>
      </c>
      <c r="G14" s="424"/>
      <c r="H14" s="415">
        <v>44155</v>
      </c>
      <c r="I14" s="411">
        <v>3785</v>
      </c>
      <c r="J14" s="416">
        <v>0</v>
      </c>
      <c r="K14" s="421">
        <f>J14/1877</f>
        <v>0</v>
      </c>
      <c r="L14" s="421">
        <f t="shared" ref="L14:L15" si="6">N14/I14</f>
        <v>29664.240422721268</v>
      </c>
      <c r="M14" s="411">
        <f t="shared" si="5"/>
        <v>59233.363276089833</v>
      </c>
      <c r="N14" s="419">
        <v>112279150</v>
      </c>
      <c r="O14" s="437">
        <f t="shared" si="0"/>
        <v>224198280</v>
      </c>
      <c r="P14" s="438">
        <f t="shared" si="1"/>
        <v>135012994</v>
      </c>
      <c r="Q14" s="509">
        <f t="shared" si="2"/>
        <v>35670.540026420073</v>
      </c>
      <c r="R14" s="524"/>
      <c r="S14" s="396"/>
    </row>
    <row r="15" spans="1:19" ht="15">
      <c r="A15" s="543"/>
      <c r="B15" s="414"/>
      <c r="C15" s="412">
        <f t="shared" si="3"/>
        <v>359211274</v>
      </c>
      <c r="D15" s="413"/>
      <c r="E15" s="411"/>
      <c r="F15" s="428">
        <f t="shared" si="4"/>
        <v>94903.903302509905</v>
      </c>
      <c r="G15" s="424"/>
      <c r="H15" s="415">
        <v>44185</v>
      </c>
      <c r="I15" s="411">
        <v>3785</v>
      </c>
      <c r="J15" s="422">
        <v>0</v>
      </c>
      <c r="K15" s="423">
        <v>0</v>
      </c>
      <c r="L15" s="421">
        <f t="shared" si="6"/>
        <v>29664.240422721268</v>
      </c>
      <c r="M15" s="411">
        <f t="shared" si="5"/>
        <v>88897.603698811101</v>
      </c>
      <c r="N15" s="422">
        <v>112279150</v>
      </c>
      <c r="O15" s="437">
        <f t="shared" si="0"/>
        <v>336477430</v>
      </c>
      <c r="P15" s="438">
        <f t="shared" si="1"/>
        <v>22733844</v>
      </c>
      <c r="Q15" s="509">
        <f t="shared" si="2"/>
        <v>6006.2996036988043</v>
      </c>
      <c r="R15" s="525"/>
      <c r="S15" s="396"/>
    </row>
    <row r="16" spans="1:19" ht="15">
      <c r="A16" s="543"/>
      <c r="B16" s="414"/>
      <c r="C16" s="412">
        <f t="shared" si="3"/>
        <v>359211274</v>
      </c>
      <c r="D16" s="413"/>
      <c r="E16" s="411"/>
      <c r="F16" s="428">
        <f t="shared" si="4"/>
        <v>94903.903302509905</v>
      </c>
      <c r="G16" s="424"/>
      <c r="H16" s="415"/>
      <c r="I16" s="411"/>
      <c r="J16" s="412">
        <v>0</v>
      </c>
      <c r="K16" s="423">
        <v>0</v>
      </c>
      <c r="L16" s="423"/>
      <c r="M16" s="411">
        <f t="shared" si="5"/>
        <v>88897.603698811101</v>
      </c>
      <c r="N16" s="422"/>
      <c r="O16" s="437">
        <f t="shared" si="0"/>
        <v>336477430</v>
      </c>
      <c r="P16" s="438">
        <f t="shared" si="1"/>
        <v>22733844</v>
      </c>
      <c r="Q16" s="509">
        <f t="shared" si="2"/>
        <v>6006.2996036988043</v>
      </c>
      <c r="R16" s="525"/>
      <c r="S16" s="396"/>
    </row>
    <row r="17" spans="1:19" ht="15">
      <c r="A17" s="543"/>
      <c r="B17" s="414"/>
      <c r="C17" s="412">
        <f t="shared" si="3"/>
        <v>359211274</v>
      </c>
      <c r="D17" s="413"/>
      <c r="E17" s="411"/>
      <c r="F17" s="428">
        <f t="shared" si="4"/>
        <v>94903.903302509905</v>
      </c>
      <c r="G17" s="424"/>
      <c r="H17" s="415"/>
      <c r="I17" s="411"/>
      <c r="J17" s="422">
        <v>0</v>
      </c>
      <c r="K17" s="423">
        <v>0</v>
      </c>
      <c r="L17" s="423"/>
      <c r="M17" s="411">
        <f t="shared" si="5"/>
        <v>88897.603698811101</v>
      </c>
      <c r="N17" s="422"/>
      <c r="O17" s="437">
        <f>O16+N17+J17</f>
        <v>336477430</v>
      </c>
      <c r="P17" s="438">
        <f t="shared" si="1"/>
        <v>22733844</v>
      </c>
      <c r="Q17" s="509">
        <f t="shared" si="2"/>
        <v>6006.2996036988043</v>
      </c>
      <c r="R17" s="525"/>
      <c r="S17" s="396"/>
    </row>
    <row r="18" spans="1:19" ht="15">
      <c r="A18" s="543"/>
      <c r="B18" s="414"/>
      <c r="C18" s="412">
        <f t="shared" si="3"/>
        <v>359211274</v>
      </c>
      <c r="D18" s="413"/>
      <c r="E18" s="411"/>
      <c r="F18" s="428">
        <f t="shared" si="4"/>
        <v>94903.903302509905</v>
      </c>
      <c r="G18" s="425"/>
      <c r="H18" s="415"/>
      <c r="I18" s="411"/>
      <c r="J18" s="422">
        <v>0</v>
      </c>
      <c r="K18" s="423">
        <f>J18/2012</f>
        <v>0</v>
      </c>
      <c r="L18" s="423"/>
      <c r="M18" s="411">
        <f t="shared" si="5"/>
        <v>88897.603698811101</v>
      </c>
      <c r="N18" s="422"/>
      <c r="O18" s="437">
        <f t="shared" si="0"/>
        <v>336477430</v>
      </c>
      <c r="P18" s="438">
        <f t="shared" si="1"/>
        <v>22733844</v>
      </c>
      <c r="Q18" s="509">
        <f t="shared" si="2"/>
        <v>6006.2996036988043</v>
      </c>
      <c r="R18" s="525"/>
      <c r="S18" s="396"/>
    </row>
    <row r="19" spans="1:19" ht="15">
      <c r="A19" s="543"/>
      <c r="B19" s="412"/>
      <c r="C19" s="412">
        <f t="shared" si="3"/>
        <v>359211274</v>
      </c>
      <c r="D19" s="413"/>
      <c r="E19" s="411">
        <v>0</v>
      </c>
      <c r="F19" s="428">
        <f t="shared" si="4"/>
        <v>94903.903302509905</v>
      </c>
      <c r="G19" s="425"/>
      <c r="H19" s="415"/>
      <c r="I19" s="411"/>
      <c r="J19" s="422">
        <v>0</v>
      </c>
      <c r="K19" s="423">
        <v>0</v>
      </c>
      <c r="L19" s="423"/>
      <c r="M19" s="411">
        <f t="shared" si="5"/>
        <v>88897.603698811101</v>
      </c>
      <c r="N19" s="422"/>
      <c r="O19" s="437">
        <f t="shared" si="0"/>
        <v>336477430</v>
      </c>
      <c r="P19" s="438">
        <f t="shared" si="1"/>
        <v>22733844</v>
      </c>
      <c r="Q19" s="509">
        <f t="shared" si="2"/>
        <v>6006.2996036988043</v>
      </c>
      <c r="R19" s="525"/>
      <c r="S19" s="396"/>
    </row>
    <row r="20" spans="1:19" ht="15">
      <c r="A20" s="543"/>
      <c r="B20" s="412"/>
      <c r="C20" s="412">
        <f t="shared" si="3"/>
        <v>359211274</v>
      </c>
      <c r="D20" s="413"/>
      <c r="E20" s="411">
        <v>0</v>
      </c>
      <c r="F20" s="428">
        <f t="shared" si="4"/>
        <v>94903.903302509905</v>
      </c>
      <c r="G20" s="425"/>
      <c r="H20" s="415"/>
      <c r="I20" s="411"/>
      <c r="J20" s="422">
        <v>0</v>
      </c>
      <c r="K20" s="423">
        <v>0</v>
      </c>
      <c r="L20" s="423"/>
      <c r="M20" s="411">
        <f t="shared" si="5"/>
        <v>88897.603698811101</v>
      </c>
      <c r="N20" s="422"/>
      <c r="O20" s="437">
        <f t="shared" si="0"/>
        <v>336477430</v>
      </c>
      <c r="P20" s="438">
        <f t="shared" si="1"/>
        <v>22733844</v>
      </c>
      <c r="Q20" s="509">
        <f t="shared" si="2"/>
        <v>6006.2996036988043</v>
      </c>
      <c r="R20" s="525"/>
      <c r="S20" s="396"/>
    </row>
    <row r="21" spans="1:19" ht="15.75" thickBot="1">
      <c r="A21" s="544"/>
      <c r="B21" s="430"/>
      <c r="C21" s="431"/>
      <c r="D21" s="431"/>
      <c r="E21" s="430"/>
      <c r="F21" s="518"/>
      <c r="G21" s="520"/>
      <c r="H21" s="500"/>
      <c r="I21" s="501"/>
      <c r="J21" s="502"/>
      <c r="K21" s="503"/>
      <c r="L21" s="504"/>
      <c r="M21" s="504"/>
      <c r="N21" s="502"/>
      <c r="O21" s="505"/>
      <c r="P21" s="507"/>
      <c r="Q21" s="510"/>
      <c r="R21" s="516"/>
      <c r="S21" s="526"/>
    </row>
    <row r="22" spans="1:19" ht="16.5" thickTop="1" thickBot="1">
      <c r="A22" s="399" t="s">
        <v>12</v>
      </c>
      <c r="B22" s="522">
        <f>SUM(B11:B21)</f>
        <v>359211274</v>
      </c>
      <c r="C22" s="401"/>
      <c r="D22" s="402"/>
      <c r="E22" s="403">
        <f>SUM(E11:E21)</f>
        <v>94903.903302509905</v>
      </c>
      <c r="F22" s="519"/>
      <c r="G22" s="521"/>
      <c r="H22" s="498"/>
      <c r="I22" s="499"/>
      <c r="J22" s="400">
        <f>SUM(J10:J21)</f>
        <v>0</v>
      </c>
      <c r="K22" s="401">
        <f>SUM(K10:K21)</f>
        <v>0</v>
      </c>
      <c r="L22" s="404">
        <f>SUM(L10:L21)</f>
        <v>88897.603698811101</v>
      </c>
      <c r="M22" s="404"/>
      <c r="N22" s="401">
        <f>SUM(N10:N21)</f>
        <v>336477430</v>
      </c>
      <c r="O22" s="506"/>
      <c r="P22" s="508"/>
      <c r="Q22" s="511"/>
      <c r="R22" s="517"/>
      <c r="S22" s="527"/>
    </row>
    <row r="23" spans="1:19" ht="13.5" thickTop="1"/>
    <row r="27" spans="1:19">
      <c r="I27" s="784">
        <f>E22-L22</f>
        <v>6006.2996036988043</v>
      </c>
      <c r="M27" s="783">
        <f>B22-N22</f>
        <v>22733844</v>
      </c>
    </row>
    <row r="28" spans="1:19">
      <c r="I28" s="784">
        <f>I27*3785</f>
        <v>22733843.999999974</v>
      </c>
    </row>
  </sheetData>
  <mergeCells count="3">
    <mergeCell ref="A8:F8"/>
    <mergeCell ref="G8:O8"/>
    <mergeCell ref="P8:Q8"/>
  </mergeCells>
  <pageMargins left="0.7" right="0.7" top="0.75" bottom="0.75" header="0.3" footer="0.3"/>
  <pageSetup scale="50" orientation="landscape"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N1001"/>
  <sheetViews>
    <sheetView tabSelected="1" topLeftCell="A23" zoomScale="60" zoomScaleNormal="60" workbookViewId="0">
      <selection activeCell="H57" sqref="H57"/>
    </sheetView>
  </sheetViews>
  <sheetFormatPr defaultColWidth="14.42578125" defaultRowHeight="15" customHeight="1"/>
  <cols>
    <col min="1" max="1" width="22.5703125" style="1" customWidth="1"/>
    <col min="2" max="2" width="29.5703125" style="1" customWidth="1"/>
    <col min="3" max="3" width="22.140625" style="1" customWidth="1"/>
    <col min="4" max="4" width="24.28515625" style="1" customWidth="1"/>
    <col min="5" max="5" width="15.140625" style="1" customWidth="1"/>
    <col min="6" max="6" width="20.28515625" style="1" customWidth="1"/>
    <col min="7" max="7" width="10" style="1" hidden="1" customWidth="1"/>
    <col min="8" max="8" width="13.42578125" style="1" customWidth="1"/>
    <col min="9" max="9" width="11.28515625" style="1" customWidth="1"/>
    <col min="10" max="10" width="10" style="1" customWidth="1"/>
    <col min="11" max="11" width="22.7109375" style="1" customWidth="1"/>
    <col min="12" max="12" width="28.28515625" style="1" customWidth="1"/>
    <col min="13" max="13" width="25.42578125" style="1" customWidth="1"/>
    <col min="14" max="14" width="18" style="1" customWidth="1"/>
    <col min="15" max="26" width="8" style="1" customWidth="1"/>
    <col min="27" max="16384" width="14.42578125" style="1"/>
  </cols>
  <sheetData>
    <row r="1" spans="1:12" ht="21" customHeight="1" thickBot="1"/>
    <row r="2" spans="1:12" ht="24" customHeight="1">
      <c r="A2" s="196" t="s">
        <v>62</v>
      </c>
      <c r="B2" s="197"/>
      <c r="C2" s="198"/>
      <c r="D2" s="199"/>
      <c r="E2" s="199"/>
      <c r="F2" s="199"/>
      <c r="G2" s="200"/>
      <c r="H2" s="199"/>
      <c r="I2" s="201"/>
      <c r="J2" s="201"/>
      <c r="K2" s="199"/>
      <c r="L2" s="202" t="s">
        <v>63</v>
      </c>
    </row>
    <row r="3" spans="1:12" ht="24" customHeight="1">
      <c r="A3" s="203" t="s">
        <v>64</v>
      </c>
      <c r="B3" s="204"/>
      <c r="C3" s="205"/>
      <c r="D3" s="206" t="s">
        <v>65</v>
      </c>
      <c r="E3" s="206"/>
      <c r="F3" s="206"/>
      <c r="G3" s="207"/>
      <c r="H3" s="208"/>
      <c r="I3" s="209"/>
      <c r="J3" s="209"/>
      <c r="K3" s="208"/>
      <c r="L3" s="210"/>
    </row>
    <row r="4" spans="1:12" ht="24" customHeight="1">
      <c r="A4" s="568" t="s">
        <v>66</v>
      </c>
      <c r="B4" s="208"/>
      <c r="C4" s="208"/>
      <c r="D4" s="206" t="s">
        <v>67</v>
      </c>
      <c r="E4" s="206"/>
      <c r="F4" s="206"/>
      <c r="G4" s="205"/>
      <c r="H4" s="208"/>
      <c r="I4" s="209"/>
      <c r="J4" s="209"/>
      <c r="K4" s="209"/>
      <c r="L4" s="211"/>
    </row>
    <row r="5" spans="1:12" ht="24" customHeight="1">
      <c r="A5" s="569" t="s">
        <v>68</v>
      </c>
      <c r="B5" s="213"/>
      <c r="C5" s="214"/>
      <c r="D5" s="214"/>
      <c r="E5" s="214"/>
      <c r="F5" s="214"/>
      <c r="G5" s="214"/>
      <c r="H5" s="214"/>
      <c r="I5" s="214"/>
      <c r="J5" s="214"/>
      <c r="K5" s="214"/>
      <c r="L5" s="215"/>
    </row>
    <row r="6" spans="1:12" ht="24" customHeight="1">
      <c r="A6" s="610"/>
      <c r="B6" s="471"/>
      <c r="C6" s="208"/>
      <c r="D6" s="208"/>
      <c r="E6" s="208"/>
      <c r="F6" s="208"/>
      <c r="G6" s="208"/>
      <c r="H6" s="572" t="s">
        <v>69</v>
      </c>
      <c r="I6" s="208"/>
      <c r="J6" s="208"/>
      <c r="K6" s="217"/>
      <c r="L6" s="575" t="s">
        <v>70</v>
      </c>
    </row>
    <row r="7" spans="1:12" ht="24" customHeight="1">
      <c r="A7" s="610"/>
      <c r="B7" s="472" t="s">
        <v>71</v>
      </c>
      <c r="C7" s="218"/>
      <c r="D7" s="219"/>
      <c r="E7" s="219"/>
      <c r="F7" s="219"/>
      <c r="G7" s="208"/>
      <c r="H7" s="476">
        <f ca="1">(NOW())</f>
        <v>44179.699666087959</v>
      </c>
      <c r="I7" s="477"/>
      <c r="J7" s="220"/>
      <c r="K7" s="221"/>
      <c r="L7" s="222" t="s">
        <v>73</v>
      </c>
    </row>
    <row r="8" spans="1:12" ht="24" customHeight="1">
      <c r="A8" s="610"/>
      <c r="B8" s="472" t="s">
        <v>348</v>
      </c>
      <c r="C8" s="218"/>
      <c r="D8" s="219"/>
      <c r="E8" s="219"/>
      <c r="F8" s="219"/>
      <c r="G8" s="208"/>
      <c r="H8" s="573" t="s">
        <v>74</v>
      </c>
      <c r="I8" s="208"/>
      <c r="J8" s="208"/>
      <c r="K8" s="574" t="s">
        <v>75</v>
      </c>
      <c r="L8" s="210" t="s">
        <v>73</v>
      </c>
    </row>
    <row r="9" spans="1:12" ht="24" customHeight="1">
      <c r="A9" s="610"/>
      <c r="B9" s="472" t="s">
        <v>76</v>
      </c>
      <c r="C9" s="218"/>
      <c r="D9" s="208"/>
      <c r="E9" s="208"/>
      <c r="F9" s="208"/>
      <c r="G9" s="208"/>
      <c r="H9" s="464" t="s">
        <v>342</v>
      </c>
      <c r="I9" s="465"/>
      <c r="J9" s="465"/>
      <c r="K9" s="223"/>
      <c r="L9" s="224"/>
    </row>
    <row r="10" spans="1:12" ht="24" customHeight="1">
      <c r="A10" s="610"/>
      <c r="B10" s="204"/>
      <c r="C10" s="205"/>
      <c r="E10" s="225"/>
      <c r="F10" s="208"/>
      <c r="G10" s="208"/>
      <c r="H10" s="573" t="s">
        <v>77</v>
      </c>
      <c r="I10" s="208"/>
      <c r="J10" s="208"/>
      <c r="K10" s="574" t="s">
        <v>75</v>
      </c>
      <c r="L10" s="210"/>
    </row>
    <row r="11" spans="1:12" ht="24" customHeight="1">
      <c r="A11" s="618" t="s">
        <v>73</v>
      </c>
      <c r="B11" s="261"/>
      <c r="C11" s="227"/>
      <c r="D11" s="227"/>
      <c r="E11" s="227"/>
      <c r="F11" s="227"/>
      <c r="G11" s="227"/>
      <c r="H11" s="228"/>
      <c r="I11" s="227"/>
      <c r="J11" s="227"/>
      <c r="K11" s="229"/>
      <c r="L11" s="230"/>
    </row>
    <row r="12" spans="1:12" ht="24" customHeight="1">
      <c r="A12" s="588"/>
      <c r="B12" s="473"/>
      <c r="C12" s="205"/>
      <c r="D12" s="205"/>
      <c r="E12" s="205"/>
      <c r="F12" s="205"/>
      <c r="G12" s="205"/>
      <c r="H12" s="205"/>
      <c r="I12" s="205"/>
      <c r="J12" s="205"/>
      <c r="K12" s="205"/>
      <c r="L12" s="230"/>
    </row>
    <row r="13" spans="1:12" ht="24" customHeight="1">
      <c r="A13" s="570" t="s">
        <v>78</v>
      </c>
      <c r="B13" s="474" t="s">
        <v>222</v>
      </c>
      <c r="C13" s="447"/>
      <c r="D13" s="447"/>
      <c r="E13" s="231"/>
      <c r="F13" s="232"/>
      <c r="G13" s="232"/>
      <c r="H13" s="232"/>
      <c r="I13" s="232"/>
      <c r="J13" s="232"/>
      <c r="K13" s="205"/>
      <c r="L13" s="576" t="s">
        <v>79</v>
      </c>
    </row>
    <row r="14" spans="1:12" ht="24" customHeight="1">
      <c r="A14" s="570" t="s">
        <v>80</v>
      </c>
      <c r="B14" s="474" t="s">
        <v>340</v>
      </c>
      <c r="C14" s="447"/>
      <c r="D14" s="447"/>
      <c r="E14" s="231"/>
      <c r="F14" s="232"/>
      <c r="G14" s="232"/>
      <c r="H14" s="232"/>
      <c r="I14" s="232"/>
      <c r="J14" s="232"/>
      <c r="K14" s="205"/>
      <c r="L14" s="233"/>
    </row>
    <row r="15" spans="1:12" ht="24" customHeight="1">
      <c r="A15" s="571" t="s">
        <v>81</v>
      </c>
      <c r="B15" s="474" t="s">
        <v>341</v>
      </c>
      <c r="C15" s="448"/>
      <c r="D15" s="448"/>
      <c r="E15" s="234"/>
      <c r="F15" s="235"/>
      <c r="G15" s="235"/>
      <c r="H15" s="232"/>
      <c r="I15" s="232"/>
      <c r="J15" s="232"/>
      <c r="K15" s="205"/>
      <c r="L15" s="576" t="s">
        <v>82</v>
      </c>
    </row>
    <row r="16" spans="1:12" ht="24" customHeight="1">
      <c r="A16" s="571" t="s">
        <v>83</v>
      </c>
      <c r="B16" s="474"/>
      <c r="C16" s="448"/>
      <c r="D16" s="448"/>
      <c r="E16" s="234"/>
      <c r="F16" s="235"/>
      <c r="G16" s="235"/>
      <c r="H16" s="232"/>
      <c r="I16" s="232"/>
      <c r="J16" s="232"/>
      <c r="K16" s="205"/>
      <c r="L16" s="236"/>
    </row>
    <row r="17" spans="1:12" ht="24" customHeight="1">
      <c r="A17" s="610"/>
      <c r="B17" s="475"/>
      <c r="C17" s="234"/>
      <c r="D17" s="234"/>
      <c r="E17" s="234"/>
      <c r="F17" s="235"/>
      <c r="G17" s="235"/>
      <c r="H17" s="232"/>
      <c r="I17" s="232"/>
      <c r="J17" s="232"/>
      <c r="K17" s="205"/>
      <c r="L17" s="575" t="s">
        <v>84</v>
      </c>
    </row>
    <row r="18" spans="1:12" ht="24" customHeight="1">
      <c r="A18" s="610"/>
      <c r="B18" s="475"/>
      <c r="C18" s="234"/>
      <c r="D18" s="234"/>
      <c r="E18" s="234"/>
      <c r="F18" s="235"/>
      <c r="G18" s="235"/>
      <c r="H18" s="232"/>
      <c r="I18" s="232"/>
      <c r="J18" s="232"/>
      <c r="K18" s="205"/>
      <c r="L18" s="237"/>
    </row>
    <row r="19" spans="1:12" ht="24" customHeight="1">
      <c r="A19" s="619" t="s">
        <v>73</v>
      </c>
      <c r="B19" s="213"/>
      <c r="C19" s="214"/>
      <c r="D19" s="214"/>
      <c r="E19" s="214"/>
      <c r="F19" s="214"/>
      <c r="G19" s="214"/>
      <c r="H19" s="214"/>
      <c r="I19" s="214"/>
      <c r="J19" s="214"/>
      <c r="K19" s="214"/>
      <c r="L19" s="238"/>
    </row>
    <row r="20" spans="1:12" ht="24" customHeight="1">
      <c r="A20" s="588" t="s">
        <v>85</v>
      </c>
      <c r="B20" s="205"/>
      <c r="C20" s="205"/>
      <c r="D20" s="209"/>
      <c r="E20" s="209" t="s">
        <v>86</v>
      </c>
      <c r="F20" s="209"/>
      <c r="G20" s="207"/>
      <c r="H20" s="209" t="s">
        <v>87</v>
      </c>
      <c r="I20" s="589" t="s">
        <v>88</v>
      </c>
      <c r="J20" s="589"/>
      <c r="K20" s="207"/>
      <c r="L20" s="587" t="s">
        <v>89</v>
      </c>
    </row>
    <row r="21" spans="1:12" ht="24" customHeight="1">
      <c r="A21" s="619" t="s">
        <v>73</v>
      </c>
      <c r="B21" s="214"/>
      <c r="C21" s="214"/>
      <c r="D21" s="578"/>
      <c r="E21" s="578" t="s">
        <v>73</v>
      </c>
      <c r="F21" s="578"/>
      <c r="G21" s="578"/>
      <c r="H21" s="578"/>
      <c r="I21" s="578"/>
      <c r="J21" s="578"/>
      <c r="K21" s="578"/>
      <c r="L21" s="617"/>
    </row>
    <row r="22" spans="1:12" ht="24" customHeight="1">
      <c r="A22" s="590" t="s">
        <v>90</v>
      </c>
      <c r="B22" s="204"/>
      <c r="C22" s="205"/>
      <c r="D22" s="209"/>
      <c r="E22" s="209"/>
      <c r="F22" s="209"/>
      <c r="G22" s="620"/>
      <c r="H22" s="621"/>
      <c r="I22" s="593" t="s">
        <v>91</v>
      </c>
      <c r="J22" s="609"/>
      <c r="K22" s="596" t="s">
        <v>92</v>
      </c>
      <c r="L22" s="599" t="s">
        <v>93</v>
      </c>
    </row>
    <row r="23" spans="1:12" ht="24" customHeight="1">
      <c r="A23" s="590" t="s">
        <v>94</v>
      </c>
      <c r="B23" s="204"/>
      <c r="C23" s="205"/>
      <c r="D23" s="209" t="s">
        <v>95</v>
      </c>
      <c r="E23" s="209"/>
      <c r="F23" s="209"/>
      <c r="G23" s="207"/>
      <c r="H23" s="592" t="s">
        <v>96</v>
      </c>
      <c r="I23" s="594"/>
      <c r="J23" s="594"/>
      <c r="K23" s="597"/>
      <c r="L23" s="576" t="s">
        <v>97</v>
      </c>
    </row>
    <row r="24" spans="1:12" ht="24" customHeight="1">
      <c r="A24" s="591" t="s">
        <v>98</v>
      </c>
      <c r="B24" s="213"/>
      <c r="C24" s="214"/>
      <c r="D24" s="578"/>
      <c r="E24" s="578"/>
      <c r="F24" s="578"/>
      <c r="G24" s="622"/>
      <c r="H24" s="623"/>
      <c r="I24" s="595" t="s">
        <v>99</v>
      </c>
      <c r="J24" s="595"/>
      <c r="K24" s="598" t="s">
        <v>100</v>
      </c>
      <c r="L24" s="250" t="s">
        <v>147</v>
      </c>
    </row>
    <row r="25" spans="1:12" ht="24" customHeight="1">
      <c r="A25" s="449" t="s">
        <v>73</v>
      </c>
      <c r="B25" s="467" t="s">
        <v>358</v>
      </c>
      <c r="C25" s="450"/>
      <c r="D25" s="450"/>
      <c r="E25" s="450"/>
      <c r="F25" s="450"/>
      <c r="G25" s="251"/>
      <c r="H25" s="252"/>
      <c r="I25" s="253"/>
      <c r="J25" s="253"/>
      <c r="K25" s="252"/>
      <c r="L25" s="451"/>
    </row>
    <row r="26" spans="1:12" ht="24" customHeight="1">
      <c r="A26" s="449" t="s">
        <v>73</v>
      </c>
      <c r="B26" s="466"/>
      <c r="C26" s="556" t="s">
        <v>359</v>
      </c>
      <c r="D26" s="547"/>
      <c r="E26" s="547"/>
      <c r="F26" s="450"/>
      <c r="G26" s="251"/>
      <c r="H26" s="252"/>
      <c r="I26" s="253"/>
      <c r="J26" s="253"/>
      <c r="K26" s="252"/>
      <c r="L26" s="255"/>
    </row>
    <row r="27" spans="1:12" ht="24" customHeight="1">
      <c r="A27" s="254"/>
      <c r="B27" s="232"/>
      <c r="C27" s="548"/>
      <c r="D27" s="549"/>
      <c r="E27" s="555">
        <v>44197</v>
      </c>
      <c r="F27" s="452"/>
      <c r="G27" s="251"/>
      <c r="H27" s="252"/>
      <c r="I27" s="253"/>
      <c r="J27" s="253"/>
      <c r="K27" s="252"/>
      <c r="L27" s="553">
        <f>'CR- Advance Request'!E20</f>
        <v>126709154</v>
      </c>
    </row>
    <row r="28" spans="1:12" ht="24" customHeight="1">
      <c r="A28" s="254"/>
      <c r="B28" s="232"/>
      <c r="C28" s="548"/>
      <c r="D28" s="549"/>
      <c r="E28" s="555">
        <v>44228</v>
      </c>
      <c r="F28" s="452"/>
      <c r="G28" s="251"/>
      <c r="H28" s="252"/>
      <c r="I28" s="253"/>
      <c r="J28" s="253"/>
      <c r="K28" s="252"/>
      <c r="L28" s="553">
        <f>'CR- Advance Request'!F20</f>
        <v>408131365</v>
      </c>
    </row>
    <row r="29" spans="1:12" ht="24" customHeight="1">
      <c r="A29" s="254"/>
      <c r="B29" s="258"/>
      <c r="C29" s="550"/>
      <c r="D29" s="549"/>
      <c r="E29" s="555">
        <v>44256</v>
      </c>
      <c r="F29" s="452"/>
      <c r="G29" s="251"/>
      <c r="H29" s="252"/>
      <c r="I29" s="253"/>
      <c r="J29" s="253"/>
      <c r="K29" s="252"/>
      <c r="L29" s="553">
        <f>'CR- Advance Request'!G20</f>
        <v>126709154</v>
      </c>
    </row>
    <row r="30" spans="1:12" ht="24" customHeight="1">
      <c r="A30" s="254"/>
      <c r="B30" s="257"/>
      <c r="C30" s="232"/>
      <c r="D30" s="232"/>
      <c r="E30" s="232"/>
      <c r="F30" s="232"/>
      <c r="G30" s="251"/>
      <c r="H30" s="252"/>
      <c r="I30" s="253"/>
      <c r="J30" s="253"/>
      <c r="K30" s="252"/>
      <c r="L30" s="454"/>
    </row>
    <row r="31" spans="1:12" ht="24" customHeight="1">
      <c r="A31" s="254" t="s">
        <v>73</v>
      </c>
      <c r="B31" s="259"/>
      <c r="C31" s="260"/>
      <c r="D31" s="232"/>
      <c r="E31" s="232"/>
      <c r="F31" s="232"/>
      <c r="G31" s="251"/>
      <c r="H31" s="252"/>
      <c r="I31" s="253"/>
      <c r="J31" s="253"/>
      <c r="K31" s="252"/>
      <c r="L31" s="454"/>
    </row>
    <row r="32" spans="1:12" ht="24" customHeight="1">
      <c r="A32" s="254"/>
      <c r="B32" s="461" t="s">
        <v>347</v>
      </c>
      <c r="C32" s="260"/>
      <c r="D32" s="232"/>
      <c r="E32" s="232"/>
      <c r="F32" s="232"/>
      <c r="G32" s="251"/>
      <c r="H32" s="252"/>
      <c r="I32" s="253"/>
      <c r="J32" s="253"/>
      <c r="K32" s="252"/>
      <c r="L32" s="454"/>
    </row>
    <row r="33" spans="1:14" ht="24" customHeight="1">
      <c r="A33" s="254"/>
      <c r="B33" s="458"/>
      <c r="C33" s="460"/>
      <c r="D33" s="460"/>
      <c r="E33" s="459"/>
      <c r="F33" s="232"/>
      <c r="G33" s="251"/>
      <c r="H33" s="252"/>
      <c r="I33" s="253"/>
      <c r="J33" s="253"/>
      <c r="K33" s="252"/>
      <c r="L33" s="455"/>
    </row>
    <row r="34" spans="1:14" ht="24" customHeight="1">
      <c r="A34" s="254"/>
      <c r="B34" s="458"/>
      <c r="C34" s="459"/>
      <c r="D34" s="459"/>
      <c r="E34" s="459"/>
      <c r="F34" s="232"/>
      <c r="G34" s="251"/>
      <c r="H34" s="252"/>
      <c r="I34" s="253"/>
      <c r="J34" s="253"/>
      <c r="K34" s="252"/>
      <c r="L34" s="453"/>
    </row>
    <row r="35" spans="1:14" ht="24" customHeight="1">
      <c r="A35" s="254" t="s">
        <v>73</v>
      </c>
      <c r="B35" s="603" t="s">
        <v>177</v>
      </c>
      <c r="C35" s="459"/>
      <c r="D35" s="459"/>
      <c r="E35" s="459"/>
      <c r="F35" s="232"/>
      <c r="G35" s="251"/>
      <c r="H35" s="252"/>
      <c r="I35" s="253"/>
      <c r="J35" s="253"/>
      <c r="K35" s="252"/>
      <c r="L35" s="453"/>
    </row>
    <row r="36" spans="1:14" ht="24" customHeight="1">
      <c r="A36" s="254" t="s">
        <v>73</v>
      </c>
      <c r="B36" s="458"/>
      <c r="C36" s="459"/>
      <c r="D36" s="459"/>
      <c r="E36" s="459"/>
      <c r="F36" s="232"/>
      <c r="G36" s="251"/>
      <c r="H36" s="252"/>
      <c r="I36" s="253"/>
      <c r="J36" s="253"/>
      <c r="K36" s="252"/>
      <c r="L36" s="453"/>
    </row>
    <row r="37" spans="1:14" ht="24" customHeight="1">
      <c r="A37" s="212" t="s">
        <v>73</v>
      </c>
      <c r="B37" s="261"/>
      <c r="C37" s="227"/>
      <c r="D37" s="227"/>
      <c r="E37" s="227"/>
      <c r="F37" s="227"/>
      <c r="G37" s="262"/>
      <c r="H37" s="248"/>
      <c r="I37" s="263"/>
      <c r="J37" s="263"/>
      <c r="K37" s="248"/>
      <c r="L37" s="456" t="s">
        <v>73</v>
      </c>
    </row>
    <row r="38" spans="1:14" ht="24" customHeight="1">
      <c r="A38" s="241"/>
      <c r="B38" s="214"/>
      <c r="C38" s="214"/>
      <c r="D38" s="578"/>
      <c r="E38" s="578"/>
      <c r="F38" s="578"/>
      <c r="G38" s="578"/>
      <c r="H38" s="209"/>
      <c r="I38" s="209"/>
      <c r="J38" s="209"/>
      <c r="K38" s="600" t="s">
        <v>101</v>
      </c>
      <c r="L38" s="457">
        <f>SUM(L25:L37)</f>
        <v>661549673</v>
      </c>
    </row>
    <row r="39" spans="1:14" ht="24" customHeight="1">
      <c r="A39" s="590" t="s">
        <v>102</v>
      </c>
      <c r="B39" s="209" t="s">
        <v>103</v>
      </c>
      <c r="C39" s="205"/>
      <c r="D39" s="602" t="s">
        <v>104</v>
      </c>
      <c r="E39" s="594" t="s">
        <v>105</v>
      </c>
      <c r="F39" s="624"/>
      <c r="G39" s="209"/>
      <c r="H39" s="605" t="s">
        <v>106</v>
      </c>
      <c r="I39" s="625"/>
      <c r="J39" s="625"/>
      <c r="K39" s="608"/>
      <c r="L39" s="479"/>
    </row>
    <row r="40" spans="1:14" ht="24" customHeight="1">
      <c r="A40" s="601" t="s">
        <v>107</v>
      </c>
      <c r="B40" s="462"/>
      <c r="C40" s="266" t="s">
        <v>108</v>
      </c>
      <c r="D40" s="463"/>
      <c r="E40" s="267"/>
      <c r="F40" s="268">
        <v>1</v>
      </c>
      <c r="G40" s="269" t="s">
        <v>109</v>
      </c>
      <c r="H40" s="480"/>
      <c r="I40" s="270"/>
      <c r="J40" s="271"/>
      <c r="K40" s="271"/>
      <c r="L40" s="272"/>
    </row>
    <row r="41" spans="1:14" ht="24" customHeight="1">
      <c r="A41" s="601" t="s">
        <v>110</v>
      </c>
      <c r="B41" s="209" t="s">
        <v>111</v>
      </c>
      <c r="C41" s="205"/>
      <c r="D41" s="205"/>
      <c r="E41" s="205"/>
      <c r="F41" s="243"/>
      <c r="G41" s="205"/>
      <c r="H41" s="481"/>
      <c r="I41" s="273"/>
      <c r="J41" s="274"/>
      <c r="K41" s="274"/>
      <c r="L41" s="275"/>
    </row>
    <row r="42" spans="1:14" ht="24" customHeight="1">
      <c r="A42" s="601"/>
      <c r="B42" s="209"/>
      <c r="C42" s="205"/>
      <c r="D42" s="205"/>
      <c r="E42" s="205"/>
      <c r="F42" s="243"/>
      <c r="G42" s="205"/>
      <c r="H42" s="481"/>
      <c r="I42" s="273"/>
      <c r="J42" s="274"/>
      <c r="K42" s="274"/>
      <c r="L42" s="276"/>
    </row>
    <row r="43" spans="1:14" ht="24" customHeight="1">
      <c r="A43" s="601" t="s">
        <v>112</v>
      </c>
      <c r="B43" s="209"/>
      <c r="C43" s="205"/>
      <c r="D43" s="205"/>
      <c r="E43" s="205"/>
      <c r="F43" s="243"/>
      <c r="G43" s="205"/>
      <c r="H43" s="482"/>
      <c r="I43" s="277"/>
      <c r="J43" s="271"/>
      <c r="K43" s="271"/>
      <c r="L43" s="278"/>
      <c r="N43" s="279"/>
    </row>
    <row r="44" spans="1:14" ht="24" customHeight="1">
      <c r="A44" s="601" t="s">
        <v>113</v>
      </c>
      <c r="B44" s="578"/>
      <c r="C44" s="214"/>
      <c r="D44" s="214"/>
      <c r="E44" s="214"/>
      <c r="F44" s="247"/>
      <c r="G44" s="214"/>
      <c r="H44" s="483"/>
      <c r="I44" s="484"/>
      <c r="J44" s="484"/>
      <c r="K44" s="484"/>
      <c r="L44" s="485"/>
      <c r="N44" s="279"/>
    </row>
    <row r="45" spans="1:14" ht="24" customHeight="1">
      <c r="A45" s="601" t="s">
        <v>114</v>
      </c>
      <c r="B45" s="209" t="s">
        <v>115</v>
      </c>
      <c r="C45" s="209" t="s">
        <v>116</v>
      </c>
      <c r="D45" s="205"/>
      <c r="E45" s="205"/>
      <c r="F45" s="205"/>
      <c r="G45" s="205"/>
      <c r="H45" s="604" t="s">
        <v>117</v>
      </c>
      <c r="I45" s="205"/>
      <c r="J45" s="205"/>
      <c r="K45" s="205"/>
      <c r="L45" s="281"/>
    </row>
    <row r="46" spans="1:14" ht="24" customHeight="1">
      <c r="A46" s="601" t="s">
        <v>118</v>
      </c>
      <c r="B46" s="209"/>
      <c r="C46" s="282"/>
      <c r="D46" s="205"/>
      <c r="E46" s="205"/>
      <c r="F46" s="205"/>
      <c r="G46" s="205"/>
      <c r="H46" s="280"/>
      <c r="I46" s="205"/>
      <c r="J46" s="205"/>
      <c r="K46" s="205"/>
      <c r="L46" s="281"/>
    </row>
    <row r="47" spans="1:14" ht="24" customHeight="1">
      <c r="A47" s="606" t="s">
        <v>119</v>
      </c>
      <c r="B47" s="578"/>
      <c r="C47" s="214"/>
      <c r="D47" s="214"/>
      <c r="E47" s="214"/>
      <c r="F47" s="214"/>
      <c r="G47" s="214"/>
      <c r="H47" s="213"/>
      <c r="I47" s="214"/>
      <c r="J47" s="214"/>
      <c r="K47" s="214"/>
      <c r="L47" s="283"/>
    </row>
    <row r="48" spans="1:14" ht="24" customHeight="1">
      <c r="A48" s="284" t="s">
        <v>120</v>
      </c>
      <c r="B48" s="209"/>
      <c r="C48" s="209"/>
      <c r="D48" s="209"/>
      <c r="E48" s="209"/>
      <c r="F48" s="209"/>
      <c r="G48" s="209"/>
      <c r="H48" s="209"/>
      <c r="I48" s="209"/>
      <c r="J48" s="209"/>
      <c r="K48" s="209"/>
      <c r="L48" s="626"/>
    </row>
    <row r="49" spans="1:12" ht="24" customHeight="1">
      <c r="A49" s="588"/>
      <c r="B49" s="209"/>
      <c r="C49" s="209"/>
      <c r="D49" s="209"/>
      <c r="E49" s="209"/>
      <c r="F49" s="209"/>
      <c r="G49" s="209"/>
      <c r="H49" s="209"/>
      <c r="I49" s="209"/>
      <c r="J49" s="209"/>
      <c r="K49" s="209"/>
      <c r="L49" s="626"/>
    </row>
    <row r="50" spans="1:12" ht="24" customHeight="1">
      <c r="A50" s="627"/>
      <c r="B50" s="209"/>
      <c r="C50" s="209"/>
      <c r="D50" s="743"/>
      <c r="E50" s="744"/>
      <c r="F50" s="744"/>
      <c r="G50" s="209"/>
      <c r="H50" s="209"/>
      <c r="I50" s="206"/>
      <c r="J50" s="577"/>
      <c r="K50" s="287"/>
      <c r="L50" s="628"/>
    </row>
    <row r="51" spans="1:12" ht="24" customHeight="1">
      <c r="A51" s="607" t="s">
        <v>121</v>
      </c>
      <c r="B51" s="209"/>
      <c r="C51" s="209"/>
      <c r="D51" s="608" t="s">
        <v>122</v>
      </c>
      <c r="E51" s="608"/>
      <c r="F51" s="608"/>
      <c r="G51" s="608"/>
      <c r="H51" s="209"/>
      <c r="I51" s="608"/>
      <c r="J51" s="608"/>
      <c r="K51" s="608" t="s">
        <v>123</v>
      </c>
      <c r="L51" s="629"/>
    </row>
    <row r="52" spans="1:12" ht="24" customHeight="1">
      <c r="A52" s="619"/>
      <c r="B52" s="578"/>
      <c r="C52" s="578"/>
      <c r="D52" s="578"/>
      <c r="E52" s="578"/>
      <c r="F52" s="578"/>
      <c r="G52" s="578"/>
      <c r="H52" s="578"/>
      <c r="I52" s="578"/>
      <c r="J52" s="578"/>
      <c r="K52" s="578"/>
      <c r="L52" s="630"/>
    </row>
    <row r="53" spans="1:12" ht="24" customHeight="1">
      <c r="A53" s="619"/>
      <c r="B53" s="578"/>
      <c r="C53" s="578"/>
      <c r="D53" s="578"/>
      <c r="E53" s="578" t="s">
        <v>124</v>
      </c>
      <c r="F53" s="578"/>
      <c r="G53" s="269"/>
      <c r="H53" s="578"/>
      <c r="I53" s="578"/>
      <c r="J53" s="578"/>
      <c r="K53" s="578"/>
      <c r="L53" s="630"/>
    </row>
    <row r="54" spans="1:12" ht="24" customHeight="1">
      <c r="A54" s="239"/>
      <c r="B54" s="205"/>
      <c r="C54" s="205"/>
      <c r="D54" s="205"/>
      <c r="E54" s="205"/>
      <c r="F54" s="205"/>
      <c r="G54" s="208"/>
      <c r="H54" s="205"/>
      <c r="I54" s="205"/>
      <c r="J54" s="205"/>
      <c r="K54" s="205"/>
      <c r="L54" s="285"/>
    </row>
    <row r="55" spans="1:12" ht="24" customHeight="1">
      <c r="A55" s="292"/>
      <c r="B55" s="256"/>
      <c r="C55" s="256"/>
      <c r="D55" s="256"/>
      <c r="E55" s="256"/>
      <c r="F55" s="256"/>
      <c r="G55" s="293"/>
      <c r="H55" s="256"/>
      <c r="I55" s="256"/>
      <c r="J55" s="256"/>
      <c r="K55" s="256"/>
      <c r="L55" s="294"/>
    </row>
    <row r="56" spans="1:12" ht="24" customHeight="1">
      <c r="A56" s="551"/>
      <c r="B56" s="295"/>
      <c r="C56" s="296"/>
      <c r="D56" s="297"/>
      <c r="E56" s="205"/>
      <c r="F56" s="205"/>
      <c r="G56" s="205"/>
      <c r="H56" s="205"/>
      <c r="I56" s="205"/>
      <c r="J56" s="205"/>
      <c r="K56" s="205"/>
      <c r="L56" s="298"/>
    </row>
    <row r="57" spans="1:12" ht="24" customHeight="1">
      <c r="A57" s="551"/>
      <c r="B57" s="295"/>
      <c r="C57" s="296"/>
      <c r="D57" s="297"/>
      <c r="E57" s="205"/>
      <c r="F57" s="205"/>
      <c r="G57" s="205"/>
      <c r="H57" s="205"/>
      <c r="I57" s="205"/>
      <c r="J57" s="205"/>
      <c r="K57" s="205"/>
      <c r="L57" s="298"/>
    </row>
    <row r="58" spans="1:12" ht="24" customHeight="1">
      <c r="A58" s="551"/>
      <c r="B58" s="299"/>
      <c r="C58" s="296"/>
      <c r="D58" s="297"/>
      <c r="E58" s="205"/>
      <c r="F58" s="205"/>
      <c r="G58" s="205"/>
      <c r="H58" s="205"/>
      <c r="I58" s="205"/>
      <c r="J58" s="205"/>
      <c r="K58" s="205"/>
      <c r="L58" s="298"/>
    </row>
    <row r="59" spans="1:12" ht="24" customHeight="1">
      <c r="A59" s="552"/>
      <c r="B59" s="206"/>
      <c r="C59" s="300"/>
      <c r="E59" s="205"/>
      <c r="F59" s="205"/>
      <c r="G59" s="205"/>
      <c r="H59" s="205"/>
      <c r="I59" s="205"/>
      <c r="J59" s="205"/>
      <c r="K59" s="205"/>
      <c r="L59" s="298"/>
    </row>
    <row r="60" spans="1:12" ht="24" customHeight="1">
      <c r="A60" s="552"/>
      <c r="B60" s="301"/>
      <c r="C60" s="232"/>
      <c r="E60" s="209"/>
      <c r="F60" s="205"/>
      <c r="G60" s="205"/>
      <c r="H60" s="206"/>
      <c r="I60" s="302"/>
      <c r="J60" s="468"/>
      <c r="K60" s="469"/>
      <c r="L60" s="470"/>
    </row>
    <row r="61" spans="1:12" ht="24" customHeight="1">
      <c r="A61" s="303" t="s">
        <v>73</v>
      </c>
      <c r="B61" s="291"/>
      <c r="C61" s="291"/>
      <c r="D61" s="291"/>
      <c r="E61" s="291"/>
      <c r="F61" s="245" t="s">
        <v>125</v>
      </c>
      <c r="G61" s="304"/>
      <c r="H61" s="291"/>
      <c r="I61" s="291"/>
      <c r="J61" s="291"/>
      <c r="K61" s="291"/>
      <c r="L61" s="305"/>
    </row>
    <row r="62" spans="1:12" ht="24" customHeight="1">
      <c r="A62" s="216" t="s">
        <v>126</v>
      </c>
      <c r="B62" s="208" t="s">
        <v>127</v>
      </c>
      <c r="C62" s="208"/>
      <c r="D62" s="208"/>
      <c r="E62" s="208"/>
      <c r="F62" s="208"/>
      <c r="G62" s="246" t="s">
        <v>128</v>
      </c>
      <c r="H62" s="208" t="s">
        <v>129</v>
      </c>
      <c r="I62" s="208"/>
      <c r="J62" s="208"/>
      <c r="K62" s="208"/>
      <c r="L62" s="306"/>
    </row>
    <row r="63" spans="1:12" ht="24" customHeight="1">
      <c r="A63" s="307"/>
      <c r="B63" s="291"/>
      <c r="C63" s="291"/>
      <c r="D63" s="291"/>
      <c r="E63" s="291"/>
      <c r="F63" s="291"/>
      <c r="G63" s="308"/>
      <c r="H63" s="291"/>
      <c r="I63" s="291"/>
      <c r="J63" s="291"/>
      <c r="K63" s="291"/>
      <c r="L63" s="305"/>
    </row>
    <row r="64" spans="1:12" ht="24" customHeight="1">
      <c r="A64" s="216" t="s">
        <v>130</v>
      </c>
      <c r="B64" s="208"/>
      <c r="C64" s="208"/>
      <c r="D64" s="208" t="s">
        <v>131</v>
      </c>
      <c r="E64" s="208"/>
      <c r="F64" s="208"/>
      <c r="G64" s="246" t="s">
        <v>132</v>
      </c>
      <c r="H64" s="208"/>
      <c r="I64" s="208"/>
      <c r="J64" s="208"/>
      <c r="K64" s="208"/>
      <c r="L64" s="306"/>
    </row>
    <row r="65" spans="1:12" ht="24" customHeight="1">
      <c r="A65" s="303"/>
      <c r="B65" s="291"/>
      <c r="C65" s="291"/>
      <c r="D65" s="291"/>
      <c r="E65" s="291"/>
      <c r="F65" s="291"/>
      <c r="G65" s="308"/>
      <c r="H65" s="291"/>
      <c r="I65" s="291"/>
      <c r="J65" s="291"/>
      <c r="K65" s="291"/>
      <c r="L65" s="305"/>
    </row>
    <row r="66" spans="1:12" ht="24" customHeight="1">
      <c r="A66" s="216" t="s">
        <v>100</v>
      </c>
      <c r="B66" s="208"/>
      <c r="C66" s="208"/>
      <c r="D66" s="208"/>
      <c r="E66" s="208"/>
      <c r="F66" s="208"/>
      <c r="G66" s="246" t="s">
        <v>133</v>
      </c>
      <c r="H66" s="208"/>
      <c r="I66" s="208"/>
      <c r="J66" s="208"/>
      <c r="K66" s="208"/>
      <c r="L66" s="306"/>
    </row>
    <row r="67" spans="1:12" ht="24" customHeight="1" thickBot="1">
      <c r="A67" s="309"/>
      <c r="B67" s="310"/>
      <c r="C67" s="310"/>
      <c r="D67" s="310"/>
      <c r="E67" s="310"/>
      <c r="F67" s="310"/>
      <c r="G67" s="311"/>
      <c r="H67" s="310"/>
      <c r="I67" s="310"/>
      <c r="J67" s="310"/>
      <c r="K67" s="310"/>
      <c r="L67" s="312"/>
    </row>
    <row r="68" spans="1:12" ht="12.75" customHeight="1"/>
    <row r="69" spans="1:12" ht="12.75" customHeight="1"/>
    <row r="70" spans="1:12" ht="12.75" customHeight="1"/>
    <row r="71" spans="1:12" ht="12.75" customHeight="1"/>
    <row r="72" spans="1:12" ht="12.75" customHeight="1"/>
    <row r="73" spans="1:12" ht="12.75" customHeight="1"/>
    <row r="74" spans="1:12" ht="12.75" customHeight="1"/>
    <row r="75" spans="1:12" ht="12.75" customHeight="1"/>
    <row r="76" spans="1:12" ht="12.75" customHeight="1"/>
    <row r="77" spans="1:12" ht="12.75" customHeight="1"/>
    <row r="78" spans="1:12" ht="12.75" customHeight="1"/>
    <row r="79" spans="1:12" ht="12.75" customHeight="1"/>
    <row r="80" spans="1:1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
    <mergeCell ref="D50:F50"/>
  </mergeCells>
  <pageMargins left="0.5" right="0.25" top="0.25" bottom="0.25" header="0.3" footer="0.3"/>
  <pageSetup scale="4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N1001"/>
  <sheetViews>
    <sheetView topLeftCell="A25" zoomScale="60" zoomScaleNormal="60" workbookViewId="0">
      <selection activeCell="L27" sqref="L27"/>
    </sheetView>
  </sheetViews>
  <sheetFormatPr defaultColWidth="14.42578125" defaultRowHeight="15" customHeight="1"/>
  <cols>
    <col min="1" max="1" width="20.7109375" style="1" customWidth="1"/>
    <col min="2" max="2" width="29.5703125" style="1" customWidth="1"/>
    <col min="3" max="3" width="22.140625" style="1" customWidth="1"/>
    <col min="4" max="4" width="24.28515625" style="1" customWidth="1"/>
    <col min="5" max="5" width="15.140625" style="1" customWidth="1"/>
    <col min="6" max="6" width="20.28515625" style="1" customWidth="1"/>
    <col min="7" max="7" width="10" style="1" hidden="1" customWidth="1"/>
    <col min="8" max="8" width="13.42578125" style="1" customWidth="1"/>
    <col min="9" max="9" width="9.5703125" style="1" customWidth="1"/>
    <col min="10" max="10" width="10" style="1" customWidth="1"/>
    <col min="11" max="11" width="22.7109375" style="1" customWidth="1"/>
    <col min="12" max="12" width="27.140625" style="1" customWidth="1"/>
    <col min="13" max="13" width="25.42578125" style="1" customWidth="1"/>
    <col min="14" max="14" width="18" style="1" customWidth="1"/>
    <col min="15" max="26" width="8" style="1" customWidth="1"/>
    <col min="27" max="16384" width="14.42578125" style="1"/>
  </cols>
  <sheetData>
    <row r="1" spans="1:12" ht="24" customHeight="1" thickBot="1"/>
    <row r="2" spans="1:12" ht="24" customHeight="1">
      <c r="A2" s="196" t="s">
        <v>62</v>
      </c>
      <c r="B2" s="197"/>
      <c r="C2" s="198"/>
      <c r="D2" s="199"/>
      <c r="E2" s="199"/>
      <c r="F2" s="199"/>
      <c r="G2" s="200"/>
      <c r="H2" s="199"/>
      <c r="I2" s="201"/>
      <c r="J2" s="201"/>
      <c r="K2" s="199"/>
      <c r="L2" s="567" t="s">
        <v>63</v>
      </c>
    </row>
    <row r="3" spans="1:12" ht="24" customHeight="1">
      <c r="A3" s="568" t="s">
        <v>64</v>
      </c>
      <c r="B3" s="204"/>
      <c r="C3" s="205"/>
      <c r="D3" s="206" t="s">
        <v>65</v>
      </c>
      <c r="E3" s="206"/>
      <c r="F3" s="206"/>
      <c r="G3" s="207"/>
      <c r="H3" s="208"/>
      <c r="I3" s="209"/>
      <c r="J3" s="209"/>
      <c r="K3" s="208"/>
      <c r="L3" s="215"/>
    </row>
    <row r="4" spans="1:12" ht="24" customHeight="1">
      <c r="A4" s="568" t="s">
        <v>66</v>
      </c>
      <c r="B4" s="208"/>
      <c r="C4" s="208"/>
      <c r="D4" s="206" t="s">
        <v>67</v>
      </c>
      <c r="E4" s="206"/>
      <c r="F4" s="206"/>
      <c r="G4" s="205"/>
      <c r="H4" s="208"/>
      <c r="I4" s="209"/>
      <c r="J4" s="209"/>
      <c r="K4" s="209"/>
      <c r="L4" s="211"/>
    </row>
    <row r="5" spans="1:12" ht="24" customHeight="1">
      <c r="A5" s="569" t="s">
        <v>68</v>
      </c>
      <c r="B5" s="213"/>
      <c r="C5" s="214"/>
      <c r="D5" s="214"/>
      <c r="E5" s="214"/>
      <c r="F5" s="214"/>
      <c r="G5" s="214"/>
      <c r="H5" s="214"/>
      <c r="I5" s="214"/>
      <c r="J5" s="214"/>
      <c r="K5" s="214"/>
      <c r="L5" s="215"/>
    </row>
    <row r="6" spans="1:12" ht="24" customHeight="1">
      <c r="A6" s="610"/>
      <c r="B6" s="471"/>
      <c r="C6" s="208"/>
      <c r="D6" s="208"/>
      <c r="E6" s="208"/>
      <c r="F6" s="208"/>
      <c r="G6" s="208"/>
      <c r="H6" s="572" t="s">
        <v>69</v>
      </c>
      <c r="I6" s="208"/>
      <c r="J6" s="208"/>
      <c r="K6" s="217"/>
      <c r="L6" s="575" t="s">
        <v>70</v>
      </c>
    </row>
    <row r="7" spans="1:12" ht="24" customHeight="1">
      <c r="A7" s="610"/>
      <c r="B7" s="472" t="s">
        <v>71</v>
      </c>
      <c r="C7" s="218"/>
      <c r="D7" s="219"/>
      <c r="E7" s="219"/>
      <c r="F7" s="219"/>
      <c r="G7" s="208"/>
      <c r="H7" s="476">
        <f ca="1">(NOW())</f>
        <v>44179.699666087959</v>
      </c>
      <c r="I7" s="477"/>
      <c r="J7" s="220"/>
      <c r="K7" s="221"/>
      <c r="L7" s="631" t="s">
        <v>73</v>
      </c>
    </row>
    <row r="8" spans="1:12" ht="24" customHeight="1">
      <c r="A8" s="610"/>
      <c r="B8" s="472" t="s">
        <v>348</v>
      </c>
      <c r="C8" s="218"/>
      <c r="D8" s="219"/>
      <c r="E8" s="219"/>
      <c r="F8" s="219"/>
      <c r="G8" s="208"/>
      <c r="H8" s="573" t="s">
        <v>74</v>
      </c>
      <c r="I8" s="208"/>
      <c r="J8" s="208"/>
      <c r="K8" s="574" t="s">
        <v>75</v>
      </c>
      <c r="L8" s="215" t="s">
        <v>73</v>
      </c>
    </row>
    <row r="9" spans="1:12" ht="24" customHeight="1">
      <c r="A9" s="610"/>
      <c r="B9" s="472" t="s">
        <v>76</v>
      </c>
      <c r="C9" s="218"/>
      <c r="D9" s="208"/>
      <c r="E9" s="208"/>
      <c r="F9" s="208"/>
      <c r="G9" s="208"/>
      <c r="H9" s="464" t="s">
        <v>342</v>
      </c>
      <c r="I9" s="465"/>
      <c r="J9" s="465"/>
      <c r="K9" s="223"/>
      <c r="L9" s="632"/>
    </row>
    <row r="10" spans="1:12" ht="24" customHeight="1">
      <c r="A10" s="610"/>
      <c r="B10" s="204"/>
      <c r="C10" s="205"/>
      <c r="E10" s="225"/>
      <c r="F10" s="208"/>
      <c r="G10" s="208"/>
      <c r="H10" s="573" t="s">
        <v>77</v>
      </c>
      <c r="I10" s="207"/>
      <c r="J10" s="207"/>
      <c r="K10" s="574" t="s">
        <v>75</v>
      </c>
      <c r="L10" s="215"/>
    </row>
    <row r="11" spans="1:12" ht="24" customHeight="1">
      <c r="A11" s="618" t="s">
        <v>73</v>
      </c>
      <c r="B11" s="261"/>
      <c r="C11" s="227"/>
      <c r="D11" s="227"/>
      <c r="E11" s="227"/>
      <c r="F11" s="227"/>
      <c r="G11" s="227"/>
      <c r="H11" s="228"/>
      <c r="I11" s="227"/>
      <c r="J11" s="227"/>
      <c r="K11" s="229"/>
      <c r="L11" s="633"/>
    </row>
    <row r="12" spans="1:12" ht="24" customHeight="1">
      <c r="A12" s="588"/>
      <c r="B12" s="473"/>
      <c r="C12" s="205"/>
      <c r="D12" s="205"/>
      <c r="E12" s="205"/>
      <c r="F12" s="205"/>
      <c r="G12" s="205"/>
      <c r="H12" s="205"/>
      <c r="I12" s="205"/>
      <c r="J12" s="205"/>
      <c r="K12" s="205"/>
      <c r="L12" s="633"/>
    </row>
    <row r="13" spans="1:12" ht="24" customHeight="1">
      <c r="A13" s="570" t="s">
        <v>78</v>
      </c>
      <c r="B13" s="474" t="s">
        <v>222</v>
      </c>
      <c r="C13" s="447"/>
      <c r="D13" s="447"/>
      <c r="E13" s="231"/>
      <c r="F13" s="232"/>
      <c r="G13" s="232"/>
      <c r="H13" s="232"/>
      <c r="I13" s="232"/>
      <c r="J13" s="232"/>
      <c r="K13" s="205"/>
      <c r="L13" s="576" t="s">
        <v>79</v>
      </c>
    </row>
    <row r="14" spans="1:12" ht="24" customHeight="1">
      <c r="A14" s="570" t="s">
        <v>80</v>
      </c>
      <c r="B14" s="474" t="s">
        <v>340</v>
      </c>
      <c r="C14" s="447"/>
      <c r="D14" s="447"/>
      <c r="E14" s="231"/>
      <c r="F14" s="232"/>
      <c r="G14" s="232"/>
      <c r="H14" s="232"/>
      <c r="I14" s="232"/>
      <c r="J14" s="232"/>
      <c r="K14" s="205"/>
      <c r="L14" s="233"/>
    </row>
    <row r="15" spans="1:12" ht="24" customHeight="1">
      <c r="A15" s="571" t="s">
        <v>81</v>
      </c>
      <c r="B15" s="474" t="s">
        <v>341</v>
      </c>
      <c r="C15" s="448"/>
      <c r="D15" s="448"/>
      <c r="E15" s="234"/>
      <c r="F15" s="235"/>
      <c r="G15" s="235"/>
      <c r="H15" s="232"/>
      <c r="I15" s="232"/>
      <c r="J15" s="232"/>
      <c r="K15" s="205"/>
      <c r="L15" s="576" t="s">
        <v>82</v>
      </c>
    </row>
    <row r="16" spans="1:12" ht="24" customHeight="1">
      <c r="A16" s="571" t="s">
        <v>83</v>
      </c>
      <c r="B16" s="474"/>
      <c r="C16" s="448"/>
      <c r="D16" s="448"/>
      <c r="E16" s="234"/>
      <c r="F16" s="235"/>
      <c r="G16" s="235"/>
      <c r="H16" s="232"/>
      <c r="I16" s="232"/>
      <c r="J16" s="232"/>
      <c r="K16" s="205"/>
      <c r="L16" s="236"/>
    </row>
    <row r="17" spans="1:12" ht="24" customHeight="1">
      <c r="A17" s="610"/>
      <c r="B17" s="475"/>
      <c r="C17" s="234"/>
      <c r="D17" s="234"/>
      <c r="E17" s="234"/>
      <c r="F17" s="235"/>
      <c r="G17" s="235"/>
      <c r="H17" s="232"/>
      <c r="I17" s="232"/>
      <c r="J17" s="232"/>
      <c r="K17" s="205"/>
      <c r="L17" s="575" t="s">
        <v>84</v>
      </c>
    </row>
    <row r="18" spans="1:12" ht="24" customHeight="1">
      <c r="A18" s="610"/>
      <c r="B18" s="475"/>
      <c r="C18" s="234"/>
      <c r="D18" s="234"/>
      <c r="E18" s="234"/>
      <c r="F18" s="235"/>
      <c r="G18" s="235"/>
      <c r="H18" s="232"/>
      <c r="I18" s="232"/>
      <c r="J18" s="232"/>
      <c r="K18" s="205"/>
      <c r="L18" s="237"/>
    </row>
    <row r="19" spans="1:12" ht="24" customHeight="1">
      <c r="A19" s="619" t="s">
        <v>73</v>
      </c>
      <c r="B19" s="213"/>
      <c r="C19" s="214"/>
      <c r="D19" s="214"/>
      <c r="E19" s="214"/>
      <c r="F19" s="214"/>
      <c r="G19" s="214"/>
      <c r="H19" s="214"/>
      <c r="I19" s="214"/>
      <c r="J19" s="214"/>
      <c r="K19" s="214"/>
      <c r="L19" s="238"/>
    </row>
    <row r="20" spans="1:12" ht="24" customHeight="1">
      <c r="A20" s="588" t="s">
        <v>85</v>
      </c>
      <c r="B20" s="205"/>
      <c r="C20" s="205"/>
      <c r="D20" s="209"/>
      <c r="E20" s="209" t="s">
        <v>86</v>
      </c>
      <c r="F20" s="209"/>
      <c r="G20" s="207"/>
      <c r="H20" s="209" t="s">
        <v>87</v>
      </c>
      <c r="I20" s="589" t="s">
        <v>88</v>
      </c>
      <c r="J20" s="589"/>
      <c r="K20" s="207"/>
      <c r="L20" s="587" t="s">
        <v>89</v>
      </c>
    </row>
    <row r="21" spans="1:12" ht="24" customHeight="1">
      <c r="A21" s="619" t="s">
        <v>73</v>
      </c>
      <c r="B21" s="214"/>
      <c r="C21" s="214"/>
      <c r="D21" s="578"/>
      <c r="E21" s="578" t="s">
        <v>73</v>
      </c>
      <c r="F21" s="578"/>
      <c r="G21" s="578"/>
      <c r="H21" s="578"/>
      <c r="I21" s="578"/>
      <c r="J21" s="578"/>
      <c r="K21" s="578"/>
      <c r="L21" s="617"/>
    </row>
    <row r="22" spans="1:12" ht="24" customHeight="1">
      <c r="A22" s="590" t="s">
        <v>90</v>
      </c>
      <c r="B22" s="204"/>
      <c r="C22" s="205"/>
      <c r="D22" s="209"/>
      <c r="E22" s="209"/>
      <c r="F22" s="209"/>
      <c r="G22" s="620"/>
      <c r="H22" s="621"/>
      <c r="I22" s="593" t="s">
        <v>91</v>
      </c>
      <c r="J22" s="609"/>
      <c r="K22" s="596" t="s">
        <v>92</v>
      </c>
      <c r="L22" s="599" t="s">
        <v>93</v>
      </c>
    </row>
    <row r="23" spans="1:12" ht="24" customHeight="1">
      <c r="A23" s="590" t="s">
        <v>94</v>
      </c>
      <c r="B23" s="204"/>
      <c r="C23" s="205"/>
      <c r="D23" s="209" t="s">
        <v>95</v>
      </c>
      <c r="E23" s="209"/>
      <c r="F23" s="209"/>
      <c r="G23" s="207"/>
      <c r="H23" s="592" t="s">
        <v>96</v>
      </c>
      <c r="I23" s="594"/>
      <c r="J23" s="594"/>
      <c r="K23" s="597"/>
      <c r="L23" s="576" t="s">
        <v>97</v>
      </c>
    </row>
    <row r="24" spans="1:12" ht="24" customHeight="1">
      <c r="A24" s="591" t="s">
        <v>98</v>
      </c>
      <c r="B24" s="213"/>
      <c r="C24" s="214"/>
      <c r="D24" s="578"/>
      <c r="E24" s="578"/>
      <c r="F24" s="578"/>
      <c r="G24" s="622"/>
      <c r="H24" s="623"/>
      <c r="I24" s="595" t="s">
        <v>99</v>
      </c>
      <c r="J24" s="595"/>
      <c r="K24" s="598" t="s">
        <v>100</v>
      </c>
      <c r="L24" s="250" t="s">
        <v>147</v>
      </c>
    </row>
    <row r="25" spans="1:12" ht="24" customHeight="1">
      <c r="A25" s="449" t="s">
        <v>73</v>
      </c>
      <c r="B25" s="467" t="s">
        <v>358</v>
      </c>
      <c r="C25" s="450"/>
      <c r="D25" s="450"/>
      <c r="E25" s="450"/>
      <c r="F25" s="450"/>
      <c r="G25" s="251"/>
      <c r="H25" s="252"/>
      <c r="I25" s="253"/>
      <c r="J25" s="253"/>
      <c r="K25" s="252"/>
      <c r="L25" s="451"/>
    </row>
    <row r="26" spans="1:12" ht="24" customHeight="1">
      <c r="A26" s="449" t="s">
        <v>73</v>
      </c>
      <c r="B26" s="466"/>
      <c r="C26" s="556" t="s">
        <v>360</v>
      </c>
      <c r="D26" s="547"/>
      <c r="E26" s="547"/>
      <c r="F26" s="450"/>
      <c r="G26" s="251"/>
      <c r="H26" s="252"/>
      <c r="I26" s="253"/>
      <c r="J26" s="253"/>
      <c r="K26" s="252"/>
      <c r="L26" s="255"/>
    </row>
    <row r="27" spans="1:12" ht="24" customHeight="1">
      <c r="A27" s="254"/>
      <c r="B27" s="232"/>
      <c r="C27" s="548"/>
      <c r="D27" s="549"/>
      <c r="E27" s="555">
        <v>44125</v>
      </c>
      <c r="F27" s="452"/>
      <c r="G27" s="251"/>
      <c r="H27" s="252"/>
      <c r="I27" s="253"/>
      <c r="J27" s="253"/>
      <c r="K27" s="252"/>
      <c r="L27" s="553">
        <f>'CR Adv- Liq Tracker'!N13</f>
        <v>111919130</v>
      </c>
    </row>
    <row r="28" spans="1:12" ht="24" customHeight="1">
      <c r="A28" s="254"/>
      <c r="B28" s="232"/>
      <c r="C28" s="548"/>
      <c r="D28" s="549"/>
      <c r="E28" s="555">
        <v>44156</v>
      </c>
      <c r="F28" s="452"/>
      <c r="G28" s="251"/>
      <c r="H28" s="252"/>
      <c r="I28" s="253"/>
      <c r="J28" s="253"/>
      <c r="K28" s="252"/>
      <c r="L28" s="553">
        <f>'CR Adv- Liq Tracker'!N14</f>
        <v>112279150</v>
      </c>
    </row>
    <row r="29" spans="1:12" ht="24" customHeight="1">
      <c r="A29" s="254"/>
      <c r="B29" s="258"/>
      <c r="C29" s="550"/>
      <c r="D29" s="549"/>
      <c r="E29" s="555">
        <v>44186</v>
      </c>
      <c r="F29" s="452"/>
      <c r="G29" s="251"/>
      <c r="H29" s="252"/>
      <c r="I29" s="253"/>
      <c r="J29" s="253"/>
      <c r="K29" s="252"/>
      <c r="L29" s="553">
        <f>'CR Adv- Liq Tracker'!N15</f>
        <v>112279150</v>
      </c>
    </row>
    <row r="30" spans="1:12" ht="24" customHeight="1">
      <c r="A30" s="254"/>
      <c r="B30" s="257"/>
      <c r="C30" s="232"/>
      <c r="D30" s="232"/>
      <c r="E30" s="232"/>
      <c r="F30" s="232"/>
      <c r="G30" s="251"/>
      <c r="H30" s="252"/>
      <c r="I30" s="253"/>
      <c r="J30" s="253"/>
      <c r="K30" s="252"/>
      <c r="L30" s="454"/>
    </row>
    <row r="31" spans="1:12" ht="24" customHeight="1">
      <c r="A31" s="254" t="s">
        <v>73</v>
      </c>
      <c r="B31" s="259"/>
      <c r="C31" s="260"/>
      <c r="D31" s="232"/>
      <c r="E31" s="232"/>
      <c r="F31" s="232"/>
      <c r="G31" s="251"/>
      <c r="H31" s="252"/>
      <c r="I31" s="253"/>
      <c r="J31" s="253"/>
      <c r="K31" s="252"/>
      <c r="L31" s="454"/>
    </row>
    <row r="32" spans="1:12" ht="24" customHeight="1">
      <c r="A32" s="254"/>
      <c r="B32" s="461" t="s">
        <v>347</v>
      </c>
      <c r="C32" s="260"/>
      <c r="D32" s="232"/>
      <c r="E32" s="232"/>
      <c r="F32" s="232"/>
      <c r="G32" s="251"/>
      <c r="H32" s="252"/>
      <c r="I32" s="253"/>
      <c r="J32" s="253"/>
      <c r="K32" s="252"/>
      <c r="L32" s="454"/>
    </row>
    <row r="33" spans="1:14" ht="24" customHeight="1">
      <c r="A33" s="254"/>
      <c r="B33" s="458"/>
      <c r="C33" s="460"/>
      <c r="D33" s="460"/>
      <c r="E33" s="459"/>
      <c r="F33" s="232"/>
      <c r="G33" s="251"/>
      <c r="H33" s="252"/>
      <c r="I33" s="253"/>
      <c r="J33" s="253"/>
      <c r="K33" s="252"/>
      <c r="L33" s="455"/>
    </row>
    <row r="34" spans="1:14" ht="24" customHeight="1">
      <c r="A34" s="254"/>
      <c r="B34" s="458"/>
      <c r="C34" s="459"/>
      <c r="D34" s="459"/>
      <c r="E34" s="459"/>
      <c r="F34" s="232"/>
      <c r="G34" s="251"/>
      <c r="H34" s="252"/>
      <c r="I34" s="253"/>
      <c r="J34" s="253"/>
      <c r="K34" s="252"/>
      <c r="L34" s="453"/>
    </row>
    <row r="35" spans="1:14" ht="24" customHeight="1">
      <c r="A35" s="634" t="s">
        <v>73</v>
      </c>
      <c r="B35" s="603" t="s">
        <v>177</v>
      </c>
      <c r="C35" s="585"/>
      <c r="D35" s="585"/>
      <c r="E35" s="585"/>
      <c r="F35" s="232"/>
      <c r="G35" s="251"/>
      <c r="H35" s="252"/>
      <c r="I35" s="253"/>
      <c r="J35" s="253"/>
      <c r="K35" s="252"/>
      <c r="L35" s="453"/>
    </row>
    <row r="36" spans="1:14" ht="24" customHeight="1">
      <c r="A36" s="634" t="s">
        <v>73</v>
      </c>
      <c r="B36" s="635"/>
      <c r="C36" s="585"/>
      <c r="D36" s="585"/>
      <c r="E36" s="585"/>
      <c r="F36" s="232"/>
      <c r="G36" s="251"/>
      <c r="H36" s="252"/>
      <c r="I36" s="253"/>
      <c r="J36" s="253"/>
      <c r="K36" s="252"/>
      <c r="L36" s="453"/>
    </row>
    <row r="37" spans="1:14" ht="24" customHeight="1">
      <c r="A37" s="569" t="s">
        <v>73</v>
      </c>
      <c r="B37" s="636"/>
      <c r="C37" s="579"/>
      <c r="D37" s="579"/>
      <c r="E37" s="579"/>
      <c r="F37" s="227"/>
      <c r="G37" s="262"/>
      <c r="H37" s="248"/>
      <c r="I37" s="263"/>
      <c r="J37" s="263"/>
      <c r="K37" s="248"/>
      <c r="L37" s="456" t="s">
        <v>73</v>
      </c>
    </row>
    <row r="38" spans="1:14" ht="24" customHeight="1">
      <c r="A38" s="619"/>
      <c r="B38" s="578"/>
      <c r="C38" s="578"/>
      <c r="D38" s="578"/>
      <c r="E38" s="578"/>
      <c r="F38" s="214"/>
      <c r="G38" s="214"/>
      <c r="H38" s="209"/>
      <c r="I38" s="209"/>
      <c r="J38" s="209"/>
      <c r="K38" s="600" t="s">
        <v>101</v>
      </c>
      <c r="L38" s="457">
        <f>SUM(L25:L37)</f>
        <v>336477430</v>
      </c>
    </row>
    <row r="39" spans="1:14" ht="24" customHeight="1">
      <c r="A39" s="590" t="s">
        <v>102</v>
      </c>
      <c r="B39" s="209" t="s">
        <v>103</v>
      </c>
      <c r="C39" s="209"/>
      <c r="D39" s="602" t="s">
        <v>104</v>
      </c>
      <c r="E39" s="594" t="s">
        <v>105</v>
      </c>
      <c r="F39" s="264"/>
      <c r="G39" s="205"/>
      <c r="H39" s="605" t="s">
        <v>106</v>
      </c>
      <c r="I39" s="625"/>
      <c r="J39" s="625"/>
      <c r="K39" s="608"/>
      <c r="L39" s="479"/>
    </row>
    <row r="40" spans="1:14" ht="24" customHeight="1">
      <c r="A40" s="601" t="s">
        <v>107</v>
      </c>
      <c r="B40" s="462"/>
      <c r="C40" s="266" t="s">
        <v>108</v>
      </c>
      <c r="D40" s="463"/>
      <c r="E40" s="267"/>
      <c r="F40" s="268">
        <v>1</v>
      </c>
      <c r="G40" s="269" t="s">
        <v>109</v>
      </c>
      <c r="H40" s="637"/>
      <c r="I40" s="638"/>
      <c r="J40" s="639"/>
      <c r="K40" s="639"/>
      <c r="L40" s="272"/>
    </row>
    <row r="41" spans="1:14" ht="24" customHeight="1">
      <c r="A41" s="601" t="s">
        <v>110</v>
      </c>
      <c r="B41" s="209" t="s">
        <v>111</v>
      </c>
      <c r="C41" s="209"/>
      <c r="D41" s="209"/>
      <c r="E41" s="209"/>
      <c r="F41" s="243"/>
      <c r="G41" s="205"/>
      <c r="H41" s="640"/>
      <c r="I41" s="641"/>
      <c r="J41" s="642"/>
      <c r="K41" s="642"/>
      <c r="L41" s="275"/>
    </row>
    <row r="42" spans="1:14" ht="24" customHeight="1">
      <c r="A42" s="601"/>
      <c r="B42" s="209"/>
      <c r="C42" s="209"/>
      <c r="D42" s="209"/>
      <c r="E42" s="209"/>
      <c r="F42" s="243"/>
      <c r="G42" s="205"/>
      <c r="H42" s="640"/>
      <c r="I42" s="641"/>
      <c r="J42" s="642"/>
      <c r="K42" s="642"/>
      <c r="L42" s="276"/>
    </row>
    <row r="43" spans="1:14" ht="24" customHeight="1">
      <c r="A43" s="601" t="s">
        <v>112</v>
      </c>
      <c r="B43" s="209"/>
      <c r="C43" s="209"/>
      <c r="D43" s="209"/>
      <c r="E43" s="209"/>
      <c r="F43" s="243"/>
      <c r="G43" s="205"/>
      <c r="H43" s="643"/>
      <c r="I43" s="644"/>
      <c r="J43" s="639"/>
      <c r="K43" s="639"/>
      <c r="L43" s="278"/>
      <c r="N43" s="279"/>
    </row>
    <row r="44" spans="1:14" ht="24" customHeight="1">
      <c r="A44" s="601" t="s">
        <v>113</v>
      </c>
      <c r="B44" s="578"/>
      <c r="C44" s="578"/>
      <c r="D44" s="578"/>
      <c r="E44" s="578"/>
      <c r="F44" s="247"/>
      <c r="G44" s="214"/>
      <c r="H44" s="645"/>
      <c r="I44" s="646"/>
      <c r="J44" s="646"/>
      <c r="K44" s="646"/>
      <c r="L44" s="485"/>
      <c r="N44" s="279"/>
    </row>
    <row r="45" spans="1:14" ht="24" customHeight="1">
      <c r="A45" s="601" t="s">
        <v>114</v>
      </c>
      <c r="B45" s="209" t="s">
        <v>115</v>
      </c>
      <c r="C45" s="209" t="s">
        <v>116</v>
      </c>
      <c r="D45" s="205"/>
      <c r="E45" s="205"/>
      <c r="F45" s="205"/>
      <c r="G45" s="205"/>
      <c r="H45" s="604" t="s">
        <v>117</v>
      </c>
      <c r="I45" s="209"/>
      <c r="J45" s="209"/>
      <c r="K45" s="209"/>
      <c r="L45" s="281"/>
    </row>
    <row r="46" spans="1:14" ht="24" customHeight="1">
      <c r="A46" s="601" t="s">
        <v>118</v>
      </c>
      <c r="B46" s="209"/>
      <c r="C46" s="282"/>
      <c r="D46" s="205"/>
      <c r="E46" s="205"/>
      <c r="F46" s="205"/>
      <c r="G46" s="205"/>
      <c r="H46" s="604"/>
      <c r="I46" s="209"/>
      <c r="J46" s="209"/>
      <c r="K46" s="209"/>
      <c r="L46" s="281"/>
    </row>
    <row r="47" spans="1:14" ht="24" customHeight="1">
      <c r="A47" s="606" t="s">
        <v>119</v>
      </c>
      <c r="B47" s="578"/>
      <c r="C47" s="214"/>
      <c r="D47" s="214"/>
      <c r="E47" s="214"/>
      <c r="F47" s="214"/>
      <c r="G47" s="214"/>
      <c r="H47" s="213"/>
      <c r="I47" s="214"/>
      <c r="J47" s="214"/>
      <c r="K47" s="214"/>
      <c r="L47" s="283"/>
    </row>
    <row r="48" spans="1:14" ht="24" customHeight="1">
      <c r="A48" s="284" t="s">
        <v>120</v>
      </c>
      <c r="B48" s="209"/>
      <c r="C48" s="209"/>
      <c r="D48" s="209"/>
      <c r="E48" s="209"/>
      <c r="F48" s="209"/>
      <c r="G48" s="205"/>
      <c r="H48" s="205"/>
      <c r="I48" s="205"/>
      <c r="J48" s="205"/>
      <c r="K48" s="205"/>
      <c r="L48" s="285"/>
    </row>
    <row r="49" spans="1:12" ht="24" customHeight="1">
      <c r="A49" s="588"/>
      <c r="B49" s="209"/>
      <c r="C49" s="205"/>
      <c r="D49" s="205"/>
      <c r="E49" s="205"/>
      <c r="F49" s="205"/>
      <c r="G49" s="205"/>
      <c r="H49" s="205"/>
      <c r="I49" s="205"/>
      <c r="J49" s="205"/>
      <c r="K49" s="205"/>
      <c r="L49" s="285"/>
    </row>
    <row r="50" spans="1:12" ht="24" customHeight="1">
      <c r="A50" s="627"/>
      <c r="B50" s="209"/>
      <c r="C50" s="205"/>
      <c r="D50" s="743"/>
      <c r="E50" s="745"/>
      <c r="F50" s="745"/>
      <c r="G50" s="205"/>
      <c r="H50" s="205"/>
      <c r="I50" s="232"/>
      <c r="K50" s="287"/>
      <c r="L50" s="288"/>
    </row>
    <row r="51" spans="1:12" ht="24" customHeight="1">
      <c r="A51" s="607" t="s">
        <v>121</v>
      </c>
      <c r="B51" s="209"/>
      <c r="C51" s="205"/>
      <c r="D51" s="608" t="s">
        <v>122</v>
      </c>
      <c r="E51" s="608"/>
      <c r="F51" s="608"/>
      <c r="G51" s="608"/>
      <c r="H51" s="209"/>
      <c r="I51" s="608"/>
      <c r="J51" s="608"/>
      <c r="K51" s="608" t="s">
        <v>123</v>
      </c>
      <c r="L51" s="290"/>
    </row>
    <row r="52" spans="1:12" ht="24" customHeight="1">
      <c r="A52" s="241"/>
      <c r="B52" s="214"/>
      <c r="C52" s="214"/>
      <c r="D52" s="578"/>
      <c r="E52" s="578"/>
      <c r="F52" s="578"/>
      <c r="G52" s="578"/>
      <c r="H52" s="578"/>
      <c r="I52" s="578"/>
      <c r="J52" s="578"/>
      <c r="K52" s="578"/>
      <c r="L52" s="283"/>
    </row>
    <row r="53" spans="1:12" ht="24" customHeight="1">
      <c r="A53" s="241"/>
      <c r="B53" s="214"/>
      <c r="C53" s="214"/>
      <c r="D53" s="578"/>
      <c r="E53" s="578" t="s">
        <v>124</v>
      </c>
      <c r="F53" s="578"/>
      <c r="G53" s="269"/>
      <c r="H53" s="578"/>
      <c r="I53" s="578"/>
      <c r="J53" s="578"/>
      <c r="K53" s="578"/>
      <c r="L53" s="283"/>
    </row>
    <row r="54" spans="1:12" ht="24" customHeight="1">
      <c r="A54" s="239"/>
      <c r="B54" s="205"/>
      <c r="C54" s="205"/>
      <c r="D54" s="205"/>
      <c r="E54" s="205"/>
      <c r="F54" s="205"/>
      <c r="G54" s="208"/>
      <c r="H54" s="205"/>
      <c r="I54" s="205"/>
      <c r="J54" s="205"/>
      <c r="K54" s="205"/>
      <c r="L54" s="285"/>
    </row>
    <row r="55" spans="1:12" ht="24" customHeight="1">
      <c r="A55" s="292"/>
      <c r="B55" s="256"/>
      <c r="C55" s="256"/>
      <c r="D55" s="256"/>
      <c r="E55" s="256"/>
      <c r="F55" s="256"/>
      <c r="G55" s="293"/>
      <c r="H55" s="256"/>
      <c r="I55" s="256"/>
      <c r="J55" s="256"/>
      <c r="K55" s="256"/>
      <c r="L55" s="294"/>
    </row>
    <row r="56" spans="1:12" ht="24" customHeight="1">
      <c r="A56" s="551"/>
      <c r="B56" s="295"/>
      <c r="C56" s="296"/>
      <c r="D56" s="297"/>
      <c r="E56" s="205"/>
      <c r="F56" s="205"/>
      <c r="G56" s="205"/>
      <c r="H56" s="205"/>
      <c r="I56" s="205"/>
      <c r="J56" s="205"/>
      <c r="K56" s="205"/>
      <c r="L56" s="298"/>
    </row>
    <row r="57" spans="1:12" ht="24" customHeight="1">
      <c r="A57" s="551"/>
      <c r="B57" s="295"/>
      <c r="C57" s="296"/>
      <c r="D57" s="297"/>
      <c r="E57" s="205"/>
      <c r="F57" s="205"/>
      <c r="G57" s="205"/>
      <c r="H57" s="205"/>
      <c r="I57" s="205"/>
      <c r="J57" s="205"/>
      <c r="K57" s="205"/>
      <c r="L57" s="298"/>
    </row>
    <row r="58" spans="1:12" ht="24" customHeight="1">
      <c r="A58" s="551"/>
      <c r="B58" s="299"/>
      <c r="C58" s="296"/>
      <c r="D58" s="297"/>
      <c r="E58" s="205"/>
      <c r="F58" s="205"/>
      <c r="G58" s="205"/>
      <c r="H58" s="205"/>
      <c r="I58" s="205"/>
      <c r="J58" s="205"/>
      <c r="K58" s="205"/>
      <c r="L58" s="298"/>
    </row>
    <row r="59" spans="1:12" ht="24" customHeight="1">
      <c r="A59" s="552"/>
      <c r="B59" s="206"/>
      <c r="C59" s="300"/>
      <c r="E59" s="205"/>
      <c r="F59" s="205"/>
      <c r="G59" s="205"/>
      <c r="H59" s="205"/>
      <c r="I59" s="205"/>
      <c r="J59" s="205"/>
      <c r="K59" s="205"/>
      <c r="L59" s="298"/>
    </row>
    <row r="60" spans="1:12" ht="24" customHeight="1">
      <c r="A60" s="552"/>
      <c r="B60" s="301"/>
      <c r="C60" s="232"/>
      <c r="E60" s="209"/>
      <c r="F60" s="205"/>
      <c r="G60" s="205"/>
      <c r="H60" s="206"/>
      <c r="I60" s="302"/>
      <c r="J60" s="468"/>
      <c r="K60" s="469"/>
      <c r="L60" s="470"/>
    </row>
    <row r="61" spans="1:12" ht="24" customHeight="1">
      <c r="A61" s="303" t="s">
        <v>73</v>
      </c>
      <c r="B61" s="291"/>
      <c r="C61" s="291"/>
      <c r="D61" s="291"/>
      <c r="E61" s="291"/>
      <c r="F61" s="245" t="s">
        <v>125</v>
      </c>
      <c r="G61" s="304"/>
      <c r="H61" s="291"/>
      <c r="I61" s="291"/>
      <c r="J61" s="291"/>
      <c r="K61" s="291"/>
      <c r="L61" s="305"/>
    </row>
    <row r="62" spans="1:12" ht="24" customHeight="1">
      <c r="A62" s="216" t="s">
        <v>126</v>
      </c>
      <c r="B62" s="208" t="s">
        <v>127</v>
      </c>
      <c r="C62" s="208"/>
      <c r="D62" s="208"/>
      <c r="E62" s="208"/>
      <c r="F62" s="208"/>
      <c r="G62" s="246" t="s">
        <v>128</v>
      </c>
      <c r="H62" s="208" t="s">
        <v>129</v>
      </c>
      <c r="I62" s="208"/>
      <c r="J62" s="208"/>
      <c r="K62" s="208"/>
      <c r="L62" s="306"/>
    </row>
    <row r="63" spans="1:12" ht="24" customHeight="1">
      <c r="A63" s="307"/>
      <c r="B63" s="291"/>
      <c r="C63" s="291"/>
      <c r="D63" s="291"/>
      <c r="E63" s="291"/>
      <c r="F63" s="291"/>
      <c r="G63" s="308"/>
      <c r="H63" s="291"/>
      <c r="I63" s="291"/>
      <c r="J63" s="291"/>
      <c r="K63" s="291"/>
      <c r="L63" s="305"/>
    </row>
    <row r="64" spans="1:12" ht="24" customHeight="1">
      <c r="A64" s="216" t="s">
        <v>130</v>
      </c>
      <c r="B64" s="208"/>
      <c r="C64" s="208"/>
      <c r="D64" s="208" t="s">
        <v>131</v>
      </c>
      <c r="E64" s="208"/>
      <c r="F64" s="208"/>
      <c r="G64" s="246" t="s">
        <v>132</v>
      </c>
      <c r="H64" s="208"/>
      <c r="I64" s="208"/>
      <c r="J64" s="208"/>
      <c r="K64" s="208"/>
      <c r="L64" s="306"/>
    </row>
    <row r="65" spans="1:12" ht="24" customHeight="1">
      <c r="A65" s="303"/>
      <c r="B65" s="291"/>
      <c r="C65" s="291"/>
      <c r="D65" s="291"/>
      <c r="E65" s="291"/>
      <c r="F65" s="291"/>
      <c r="G65" s="308"/>
      <c r="H65" s="291"/>
      <c r="I65" s="291"/>
      <c r="J65" s="291"/>
      <c r="K65" s="291"/>
      <c r="L65" s="305"/>
    </row>
    <row r="66" spans="1:12" ht="24" customHeight="1">
      <c r="A66" s="216" t="s">
        <v>100</v>
      </c>
      <c r="B66" s="208"/>
      <c r="C66" s="208"/>
      <c r="D66" s="208"/>
      <c r="E66" s="208"/>
      <c r="F66" s="208"/>
      <c r="G66" s="246" t="s">
        <v>133</v>
      </c>
      <c r="H66" s="208"/>
      <c r="I66" s="208"/>
      <c r="J66" s="208"/>
      <c r="K66" s="208"/>
      <c r="L66" s="306"/>
    </row>
    <row r="67" spans="1:12" ht="24" customHeight="1" thickBot="1">
      <c r="A67" s="309"/>
      <c r="B67" s="310"/>
      <c r="C67" s="310"/>
      <c r="D67" s="310"/>
      <c r="E67" s="310"/>
      <c r="F67" s="310"/>
      <c r="G67" s="311"/>
      <c r="H67" s="310"/>
      <c r="I67" s="310"/>
      <c r="J67" s="310"/>
      <c r="K67" s="310"/>
      <c r="L67" s="312"/>
    </row>
    <row r="68" spans="1:12" ht="12.75" customHeight="1"/>
    <row r="69" spans="1:12" ht="12.75" customHeight="1"/>
    <row r="70" spans="1:12" ht="12.75" customHeight="1"/>
    <row r="71" spans="1:12" ht="12.75" customHeight="1"/>
    <row r="72" spans="1:12" ht="12.75" customHeight="1"/>
    <row r="73" spans="1:12" ht="12.75" customHeight="1"/>
    <row r="74" spans="1:12" ht="12.75" customHeight="1"/>
    <row r="75" spans="1:12" ht="12.75" customHeight="1"/>
    <row r="76" spans="1:12" ht="12.75" customHeight="1"/>
    <row r="77" spans="1:12" ht="12.75" customHeight="1"/>
    <row r="78" spans="1:12" ht="12.75" customHeight="1"/>
    <row r="79" spans="1:12" ht="12.75" customHeight="1"/>
    <row r="80" spans="1:1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
    <mergeCell ref="D50:F50"/>
  </mergeCells>
  <pageMargins left="0.5" right="0.25" top="0.25" bottom="0.25" header="0.3" footer="0.3"/>
  <pageSetup scale="46"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S23"/>
  <sheetViews>
    <sheetView topLeftCell="A14" workbookViewId="0">
      <selection activeCell="E19" sqref="E19"/>
    </sheetView>
  </sheetViews>
  <sheetFormatPr defaultRowHeight="12.75"/>
  <cols>
    <col min="2" max="2" width="13.7109375" customWidth="1"/>
    <col min="3" max="3" width="12.28515625" customWidth="1"/>
    <col min="4" max="4" width="10.42578125" customWidth="1"/>
    <col min="5" max="5" width="10.28515625" customWidth="1"/>
    <col min="6" max="6" width="11.140625" customWidth="1"/>
    <col min="9" max="9" width="10.7109375" customWidth="1"/>
    <col min="10" max="10" width="13.85546875" customWidth="1"/>
    <col min="11" max="11" width="11.42578125" customWidth="1"/>
    <col min="12" max="12" width="10.140625" customWidth="1"/>
    <col min="13" max="13" width="11.5703125" customWidth="1"/>
    <col min="14" max="14" width="13.85546875" customWidth="1"/>
    <col min="15" max="15" width="12.140625" customWidth="1"/>
    <col min="16" max="16" width="15.5703125" customWidth="1"/>
    <col min="17" max="17" width="17.5703125" customWidth="1"/>
    <col min="18" max="18" width="27" customWidth="1"/>
  </cols>
  <sheetData>
    <row r="1" spans="1:19" ht="18.75">
      <c r="A1" s="386"/>
      <c r="B1" s="386"/>
      <c r="C1" s="386"/>
      <c r="D1" s="386"/>
      <c r="E1" s="387"/>
      <c r="F1" s="386"/>
      <c r="G1" s="388"/>
      <c r="H1" s="386"/>
      <c r="I1" s="386"/>
      <c r="J1" s="387"/>
      <c r="K1" s="386"/>
      <c r="L1" s="386"/>
      <c r="M1" s="386"/>
      <c r="N1" s="386"/>
      <c r="O1" s="386"/>
      <c r="P1" s="386"/>
      <c r="Q1" s="386"/>
      <c r="R1" s="386"/>
      <c r="S1" s="386"/>
    </row>
    <row r="2" spans="1:19" ht="18.75">
      <c r="A2" s="386"/>
      <c r="B2" s="386"/>
      <c r="C2" s="386"/>
      <c r="D2" s="386"/>
      <c r="E2" s="387"/>
      <c r="F2" s="386"/>
      <c r="G2" s="388"/>
      <c r="H2" s="386"/>
      <c r="I2" s="386"/>
      <c r="J2" s="387"/>
      <c r="K2" s="386"/>
      <c r="L2" s="386"/>
      <c r="M2" s="386"/>
      <c r="N2" s="386"/>
      <c r="O2" s="386"/>
      <c r="P2" s="386"/>
      <c r="Q2" s="386"/>
      <c r="R2" s="386"/>
      <c r="S2" s="386"/>
    </row>
    <row r="3" spans="1:19" ht="18.75">
      <c r="A3" s="386"/>
      <c r="B3" s="386"/>
      <c r="C3" s="386"/>
      <c r="D3" s="386"/>
      <c r="E3" s="387"/>
      <c r="F3" s="386"/>
      <c r="G3" s="388"/>
      <c r="H3" s="386"/>
      <c r="I3" s="386"/>
      <c r="J3" s="387"/>
      <c r="K3" s="386"/>
      <c r="L3" s="386"/>
      <c r="M3" s="386"/>
      <c r="N3" s="386"/>
      <c r="O3" s="386"/>
      <c r="P3" s="386"/>
      <c r="Q3" s="386"/>
      <c r="R3" s="386"/>
      <c r="S3" s="386"/>
    </row>
    <row r="4" spans="1:19" ht="18.75">
      <c r="A4" s="386"/>
      <c r="B4" s="386"/>
      <c r="C4" s="386"/>
      <c r="D4" s="386"/>
      <c r="E4" s="387"/>
      <c r="F4" s="386"/>
      <c r="G4" s="388"/>
      <c r="H4" s="386"/>
      <c r="I4" s="386"/>
      <c r="J4" s="387"/>
      <c r="K4" s="386"/>
      <c r="L4" s="386"/>
      <c r="M4" s="386"/>
      <c r="N4" s="386"/>
      <c r="O4" s="386"/>
      <c r="P4" s="386"/>
      <c r="Q4" s="386"/>
      <c r="R4" s="386"/>
      <c r="S4" s="386"/>
    </row>
    <row r="5" spans="1:19" ht="24" customHeight="1">
      <c r="A5" s="389" t="s">
        <v>222</v>
      </c>
      <c r="B5" s="389"/>
      <c r="C5" s="389"/>
      <c r="D5" s="389"/>
      <c r="E5" s="390"/>
      <c r="F5" s="389"/>
      <c r="G5" s="391"/>
      <c r="H5" s="392"/>
      <c r="I5" s="392"/>
      <c r="J5" s="393"/>
      <c r="K5" s="392"/>
      <c r="L5" s="392"/>
      <c r="M5" s="392"/>
      <c r="N5" s="392"/>
      <c r="O5" s="392"/>
      <c r="P5" s="392"/>
      <c r="Q5" s="389"/>
      <c r="R5" s="392"/>
      <c r="S5" s="392"/>
    </row>
    <row r="6" spans="1:19" ht="25.5" customHeight="1">
      <c r="A6" s="389" t="s">
        <v>316</v>
      </c>
      <c r="B6" s="389"/>
      <c r="C6" s="389"/>
      <c r="D6" s="389"/>
      <c r="E6" s="390"/>
      <c r="F6" s="389"/>
      <c r="G6" s="391"/>
      <c r="H6" s="392"/>
      <c r="I6" s="392"/>
      <c r="J6" s="393"/>
      <c r="K6" s="392"/>
      <c r="L6" s="392"/>
      <c r="M6" s="392"/>
      <c r="N6" s="392"/>
      <c r="O6" s="392"/>
      <c r="P6" s="392"/>
      <c r="Q6" s="389"/>
      <c r="R6" s="392"/>
      <c r="S6" s="392"/>
    </row>
    <row r="7" spans="1:19" ht="21" customHeight="1" thickBot="1">
      <c r="A7" s="389" t="s">
        <v>317</v>
      </c>
      <c r="B7" s="389"/>
      <c r="C7" s="389"/>
      <c r="D7" s="389"/>
      <c r="E7" s="390"/>
      <c r="F7" s="389"/>
      <c r="G7" s="391"/>
      <c r="H7" s="392"/>
      <c r="I7" s="392"/>
      <c r="J7" s="393"/>
      <c r="K7" s="392"/>
      <c r="L7" s="392"/>
      <c r="M7" s="392"/>
      <c r="N7" s="392"/>
      <c r="O7" s="392"/>
      <c r="P7" s="392"/>
      <c r="Q7" s="389"/>
      <c r="R7" s="392"/>
      <c r="S7" s="392"/>
    </row>
    <row r="8" spans="1:19" ht="22.5" thickTop="1" thickBot="1">
      <c r="A8" s="738" t="s">
        <v>318</v>
      </c>
      <c r="B8" s="739"/>
      <c r="C8" s="739"/>
      <c r="D8" s="739"/>
      <c r="E8" s="739"/>
      <c r="F8" s="740"/>
      <c r="G8" s="739" t="s">
        <v>319</v>
      </c>
      <c r="H8" s="739"/>
      <c r="I8" s="739"/>
      <c r="J8" s="739"/>
      <c r="K8" s="739"/>
      <c r="L8" s="739"/>
      <c r="M8" s="739"/>
      <c r="N8" s="739"/>
      <c r="O8" s="740"/>
      <c r="P8" s="741" t="s">
        <v>320</v>
      </c>
      <c r="Q8" s="742"/>
      <c r="R8" s="394" t="s">
        <v>321</v>
      </c>
      <c r="S8" s="394"/>
    </row>
    <row r="9" spans="1:19" ht="39.75" thickTop="1" thickBot="1">
      <c r="A9" s="487" t="s">
        <v>322</v>
      </c>
      <c r="B9" s="488" t="s">
        <v>323</v>
      </c>
      <c r="C9" s="488" t="s">
        <v>324</v>
      </c>
      <c r="D9" s="489" t="s">
        <v>325</v>
      </c>
      <c r="E9" s="488" t="s">
        <v>326</v>
      </c>
      <c r="F9" s="490" t="s">
        <v>337</v>
      </c>
      <c r="G9" s="491"/>
      <c r="H9" s="492" t="s">
        <v>327</v>
      </c>
      <c r="I9" s="493" t="s">
        <v>328</v>
      </c>
      <c r="J9" s="494" t="s">
        <v>329</v>
      </c>
      <c r="K9" s="494" t="s">
        <v>330</v>
      </c>
      <c r="L9" s="494" t="s">
        <v>331</v>
      </c>
      <c r="M9" s="494" t="s">
        <v>332</v>
      </c>
      <c r="N9" s="494" t="s">
        <v>333</v>
      </c>
      <c r="O9" s="495" t="s">
        <v>334</v>
      </c>
      <c r="P9" s="496" t="s">
        <v>335</v>
      </c>
      <c r="Q9" s="490" t="s">
        <v>336</v>
      </c>
      <c r="R9" s="497"/>
      <c r="S9" s="395"/>
    </row>
    <row r="10" spans="1:19" ht="15.75" thickTop="1">
      <c r="A10" s="405"/>
      <c r="B10" s="406"/>
      <c r="C10" s="406"/>
      <c r="D10" s="407"/>
      <c r="E10" s="406"/>
      <c r="F10" s="426"/>
      <c r="G10" s="432"/>
      <c r="H10" s="433"/>
      <c r="I10" s="434"/>
      <c r="J10" s="435"/>
      <c r="K10" s="434"/>
      <c r="L10" s="434"/>
      <c r="M10" s="434"/>
      <c r="N10" s="435"/>
      <c r="O10" s="436"/>
      <c r="P10" s="438">
        <f>C10-O10</f>
        <v>0</v>
      </c>
      <c r="Q10" s="509">
        <f>F10-M10</f>
        <v>0</v>
      </c>
      <c r="R10" s="512"/>
      <c r="S10" s="395"/>
    </row>
    <row r="11" spans="1:19" ht="13.5">
      <c r="A11" s="408">
        <v>43941</v>
      </c>
      <c r="B11" s="409">
        <v>68492214</v>
      </c>
      <c r="C11" s="409">
        <f>B11</f>
        <v>68492214</v>
      </c>
      <c r="D11" s="410">
        <v>3785</v>
      </c>
      <c r="E11" s="411">
        <f>B11/D11</f>
        <v>18095.697225891679</v>
      </c>
      <c r="F11" s="427">
        <f>E11</f>
        <v>18095.697225891679</v>
      </c>
      <c r="G11" s="424"/>
      <c r="H11" s="415">
        <v>44012</v>
      </c>
      <c r="I11" s="411">
        <v>3785</v>
      </c>
      <c r="J11" s="414">
        <f>95595247-68492214</f>
        <v>27103033</v>
      </c>
      <c r="K11" s="411">
        <f>J11/I11</f>
        <v>7160.6428005284015</v>
      </c>
      <c r="L11" s="411">
        <v>18095.7</v>
      </c>
      <c r="M11" s="411">
        <f>M10+L11+K11</f>
        <v>25256.3428005284</v>
      </c>
      <c r="N11" s="414">
        <v>68492214</v>
      </c>
      <c r="O11" s="437">
        <f t="shared" ref="O11:O20" si="0">O10+N11+J11</f>
        <v>95595247</v>
      </c>
      <c r="P11" s="438">
        <f t="shared" ref="P11:P20" si="1">(P10+J10)+B11-J11-N11</f>
        <v>-27103033</v>
      </c>
      <c r="Q11" s="509">
        <f t="shared" ref="Q11:Q20" si="2">(Q10+K10)+E11-K11-L11</f>
        <v>-7160.6455746367228</v>
      </c>
      <c r="R11" s="513" t="s">
        <v>351</v>
      </c>
      <c r="S11" s="396"/>
    </row>
    <row r="12" spans="1:19" ht="13.5">
      <c r="A12" s="408"/>
      <c r="B12" s="412"/>
      <c r="C12" s="412">
        <f t="shared" ref="C12:C20" si="3">+C11+B12</f>
        <v>68492214</v>
      </c>
      <c r="D12" s="413"/>
      <c r="E12" s="411"/>
      <c r="F12" s="428">
        <f t="shared" ref="F12:F20" si="4">+F11+E12</f>
        <v>18095.697225891679</v>
      </c>
      <c r="G12" s="424"/>
      <c r="H12" s="415"/>
      <c r="I12" s="411"/>
      <c r="J12" s="416">
        <v>0</v>
      </c>
      <c r="K12" s="417">
        <v>0</v>
      </c>
      <c r="L12" s="418"/>
      <c r="M12" s="411">
        <f t="shared" ref="M12:M20" si="5">M11+L12+K12</f>
        <v>25256.3428005284</v>
      </c>
      <c r="N12" s="419"/>
      <c r="O12" s="437">
        <f t="shared" si="0"/>
        <v>95595247</v>
      </c>
      <c r="P12" s="438">
        <f t="shared" si="1"/>
        <v>0</v>
      </c>
      <c r="Q12" s="509">
        <f t="shared" si="2"/>
        <v>-2.7741083213186357E-3</v>
      </c>
      <c r="R12" s="513"/>
      <c r="S12" s="396"/>
    </row>
    <row r="13" spans="1:19" ht="15">
      <c r="A13" s="408"/>
      <c r="B13" s="412"/>
      <c r="C13" s="412">
        <f t="shared" si="3"/>
        <v>68492214</v>
      </c>
      <c r="D13" s="413"/>
      <c r="E13" s="411"/>
      <c r="F13" s="428">
        <f t="shared" si="4"/>
        <v>18095.697225891679</v>
      </c>
      <c r="G13" s="424"/>
      <c r="H13" s="415"/>
      <c r="I13" s="411"/>
      <c r="J13" s="420">
        <v>0</v>
      </c>
      <c r="K13" s="421">
        <f>J13/1877</f>
        <v>0</v>
      </c>
      <c r="L13" s="421"/>
      <c r="M13" s="411">
        <f t="shared" si="5"/>
        <v>25256.3428005284</v>
      </c>
      <c r="N13" s="422"/>
      <c r="O13" s="437">
        <f t="shared" si="0"/>
        <v>95595247</v>
      </c>
      <c r="P13" s="438">
        <f t="shared" si="1"/>
        <v>0</v>
      </c>
      <c r="Q13" s="509">
        <f t="shared" si="2"/>
        <v>-2.7741083213186357E-3</v>
      </c>
      <c r="R13" s="514"/>
      <c r="S13" s="396"/>
    </row>
    <row r="14" spans="1:19" ht="15">
      <c r="A14" s="408"/>
      <c r="B14" s="414"/>
      <c r="C14" s="412">
        <f t="shared" si="3"/>
        <v>68492214</v>
      </c>
      <c r="D14" s="413"/>
      <c r="E14" s="411"/>
      <c r="F14" s="428">
        <f t="shared" si="4"/>
        <v>18095.697225891679</v>
      </c>
      <c r="G14" s="424"/>
      <c r="H14" s="415"/>
      <c r="I14" s="411"/>
      <c r="J14" s="416">
        <v>0</v>
      </c>
      <c r="K14" s="421">
        <f>J14/1877</f>
        <v>0</v>
      </c>
      <c r="L14" s="421"/>
      <c r="M14" s="411">
        <f t="shared" si="5"/>
        <v>25256.3428005284</v>
      </c>
      <c r="N14" s="419"/>
      <c r="O14" s="437">
        <f t="shared" si="0"/>
        <v>95595247</v>
      </c>
      <c r="P14" s="438">
        <f t="shared" si="1"/>
        <v>0</v>
      </c>
      <c r="Q14" s="509">
        <f t="shared" si="2"/>
        <v>-2.7741083213186357E-3</v>
      </c>
      <c r="R14" s="514"/>
      <c r="S14" s="396"/>
    </row>
    <row r="15" spans="1:19" ht="15">
      <c r="A15" s="408"/>
      <c r="B15" s="414"/>
      <c r="C15" s="412">
        <f t="shared" si="3"/>
        <v>68492214</v>
      </c>
      <c r="D15" s="413"/>
      <c r="E15" s="411"/>
      <c r="F15" s="428">
        <f t="shared" si="4"/>
        <v>18095.697225891679</v>
      </c>
      <c r="G15" s="424"/>
      <c r="H15" s="415"/>
      <c r="I15" s="411"/>
      <c r="J15" s="422">
        <v>0</v>
      </c>
      <c r="K15" s="423">
        <v>0</v>
      </c>
      <c r="L15" s="423"/>
      <c r="M15" s="411">
        <f t="shared" si="5"/>
        <v>25256.3428005284</v>
      </c>
      <c r="N15" s="422"/>
      <c r="O15" s="437">
        <f t="shared" si="0"/>
        <v>95595247</v>
      </c>
      <c r="P15" s="438">
        <f t="shared" si="1"/>
        <v>0</v>
      </c>
      <c r="Q15" s="509">
        <f t="shared" si="2"/>
        <v>-2.7741083213186357E-3</v>
      </c>
      <c r="R15" s="515"/>
      <c r="S15" s="396"/>
    </row>
    <row r="16" spans="1:19" ht="15">
      <c r="A16" s="408"/>
      <c r="B16" s="414"/>
      <c r="C16" s="412">
        <f t="shared" si="3"/>
        <v>68492214</v>
      </c>
      <c r="D16" s="413"/>
      <c r="E16" s="411"/>
      <c r="F16" s="428">
        <f t="shared" si="4"/>
        <v>18095.697225891679</v>
      </c>
      <c r="G16" s="424"/>
      <c r="H16" s="415"/>
      <c r="I16" s="411"/>
      <c r="J16" s="412">
        <v>0</v>
      </c>
      <c r="K16" s="423">
        <v>0</v>
      </c>
      <c r="L16" s="423"/>
      <c r="M16" s="411">
        <f t="shared" si="5"/>
        <v>25256.3428005284</v>
      </c>
      <c r="N16" s="422"/>
      <c r="O16" s="437">
        <f t="shared" si="0"/>
        <v>95595247</v>
      </c>
      <c r="P16" s="438">
        <f t="shared" si="1"/>
        <v>0</v>
      </c>
      <c r="Q16" s="509">
        <f t="shared" si="2"/>
        <v>-2.7741083213186357E-3</v>
      </c>
      <c r="R16" s="515"/>
      <c r="S16" s="396"/>
    </row>
    <row r="17" spans="1:19" ht="15">
      <c r="A17" s="408"/>
      <c r="B17" s="414"/>
      <c r="C17" s="412">
        <f t="shared" si="3"/>
        <v>68492214</v>
      </c>
      <c r="D17" s="413"/>
      <c r="E17" s="411"/>
      <c r="F17" s="428">
        <f t="shared" si="4"/>
        <v>18095.697225891679</v>
      </c>
      <c r="G17" s="424"/>
      <c r="H17" s="415"/>
      <c r="I17" s="411"/>
      <c r="J17" s="422">
        <v>0</v>
      </c>
      <c r="K17" s="423">
        <v>0</v>
      </c>
      <c r="L17" s="423"/>
      <c r="M17" s="411">
        <f t="shared" si="5"/>
        <v>25256.3428005284</v>
      </c>
      <c r="N17" s="422"/>
      <c r="O17" s="437">
        <f>O16+N17+J17</f>
        <v>95595247</v>
      </c>
      <c r="P17" s="438">
        <f t="shared" si="1"/>
        <v>0</v>
      </c>
      <c r="Q17" s="509">
        <f t="shared" si="2"/>
        <v>-2.7741083213186357E-3</v>
      </c>
      <c r="R17" s="515"/>
      <c r="S17" s="396"/>
    </row>
    <row r="18" spans="1:19" ht="15">
      <c r="A18" s="408"/>
      <c r="B18" s="414"/>
      <c r="C18" s="412">
        <f t="shared" si="3"/>
        <v>68492214</v>
      </c>
      <c r="D18" s="413"/>
      <c r="E18" s="411"/>
      <c r="F18" s="428">
        <f t="shared" si="4"/>
        <v>18095.697225891679</v>
      </c>
      <c r="G18" s="425"/>
      <c r="H18" s="415"/>
      <c r="I18" s="411"/>
      <c r="J18" s="422">
        <v>0</v>
      </c>
      <c r="K18" s="423">
        <f>J18/2012</f>
        <v>0</v>
      </c>
      <c r="L18" s="423"/>
      <c r="M18" s="411">
        <f t="shared" si="5"/>
        <v>25256.3428005284</v>
      </c>
      <c r="N18" s="422"/>
      <c r="O18" s="437">
        <f t="shared" si="0"/>
        <v>95595247</v>
      </c>
      <c r="P18" s="438">
        <f t="shared" si="1"/>
        <v>0</v>
      </c>
      <c r="Q18" s="509">
        <f t="shared" si="2"/>
        <v>-2.7741083213186357E-3</v>
      </c>
      <c r="R18" s="515"/>
      <c r="S18" s="396"/>
    </row>
    <row r="19" spans="1:19" ht="15">
      <c r="A19" s="408"/>
      <c r="B19" s="412"/>
      <c r="C19" s="412">
        <f t="shared" si="3"/>
        <v>68492214</v>
      </c>
      <c r="D19" s="413"/>
      <c r="E19" s="411">
        <v>0</v>
      </c>
      <c r="F19" s="428">
        <f t="shared" si="4"/>
        <v>18095.697225891679</v>
      </c>
      <c r="G19" s="425"/>
      <c r="H19" s="415"/>
      <c r="I19" s="411"/>
      <c r="J19" s="422">
        <v>0</v>
      </c>
      <c r="K19" s="423">
        <v>0</v>
      </c>
      <c r="L19" s="423"/>
      <c r="M19" s="411">
        <f t="shared" si="5"/>
        <v>25256.3428005284</v>
      </c>
      <c r="N19" s="422"/>
      <c r="O19" s="437">
        <f t="shared" si="0"/>
        <v>95595247</v>
      </c>
      <c r="P19" s="438">
        <f t="shared" si="1"/>
        <v>0</v>
      </c>
      <c r="Q19" s="509">
        <f t="shared" si="2"/>
        <v>-2.7741083213186357E-3</v>
      </c>
      <c r="R19" s="515"/>
      <c r="S19" s="396"/>
    </row>
    <row r="20" spans="1:19" ht="15">
      <c r="A20" s="408"/>
      <c r="B20" s="412"/>
      <c r="C20" s="412">
        <f t="shared" si="3"/>
        <v>68492214</v>
      </c>
      <c r="D20" s="413"/>
      <c r="E20" s="411">
        <v>0</v>
      </c>
      <c r="F20" s="428">
        <f t="shared" si="4"/>
        <v>18095.697225891679</v>
      </c>
      <c r="G20" s="425"/>
      <c r="H20" s="415"/>
      <c r="I20" s="411"/>
      <c r="J20" s="422">
        <v>0</v>
      </c>
      <c r="K20" s="423">
        <v>0</v>
      </c>
      <c r="L20" s="423"/>
      <c r="M20" s="411">
        <f t="shared" si="5"/>
        <v>25256.3428005284</v>
      </c>
      <c r="N20" s="422"/>
      <c r="O20" s="437">
        <f t="shared" si="0"/>
        <v>95595247</v>
      </c>
      <c r="P20" s="438">
        <f t="shared" si="1"/>
        <v>0</v>
      </c>
      <c r="Q20" s="509">
        <f t="shared" si="2"/>
        <v>-2.7741083213186357E-3</v>
      </c>
      <c r="R20" s="515"/>
      <c r="S20" s="396"/>
    </row>
    <row r="21" spans="1:19" ht="15.75" thickBot="1">
      <c r="A21" s="429"/>
      <c r="B21" s="430"/>
      <c r="C21" s="431"/>
      <c r="D21" s="431"/>
      <c r="E21" s="430"/>
      <c r="F21" s="518"/>
      <c r="G21" s="520"/>
      <c r="H21" s="500"/>
      <c r="I21" s="501"/>
      <c r="J21" s="502"/>
      <c r="K21" s="503"/>
      <c r="L21" s="504"/>
      <c r="M21" s="504"/>
      <c r="N21" s="502"/>
      <c r="O21" s="505"/>
      <c r="P21" s="507"/>
      <c r="Q21" s="510"/>
      <c r="R21" s="516"/>
      <c r="S21" s="397"/>
    </row>
    <row r="22" spans="1:19" ht="16.5" thickTop="1" thickBot="1">
      <c r="A22" s="399" t="s">
        <v>12</v>
      </c>
      <c r="B22" s="400">
        <f>SUM(B11:B21)</f>
        <v>68492214</v>
      </c>
      <c r="C22" s="401"/>
      <c r="D22" s="402"/>
      <c r="E22" s="403">
        <f>SUM(E11:E21)</f>
        <v>18095.697225891679</v>
      </c>
      <c r="F22" s="519"/>
      <c r="G22" s="521"/>
      <c r="H22" s="498"/>
      <c r="I22" s="499"/>
      <c r="J22" s="400">
        <f>SUM(J10:J21)</f>
        <v>27103033</v>
      </c>
      <c r="K22" s="401">
        <f>SUM(K10:K21)</f>
        <v>7160.6428005284015</v>
      </c>
      <c r="L22" s="404">
        <f>SUM(L10:L21)</f>
        <v>18095.7</v>
      </c>
      <c r="M22" s="404"/>
      <c r="N22" s="404">
        <f>SUM(N10:N21)</f>
        <v>68492214</v>
      </c>
      <c r="O22" s="506"/>
      <c r="P22" s="508"/>
      <c r="Q22" s="511"/>
      <c r="R22" s="517"/>
      <c r="S22" s="398"/>
    </row>
    <row r="23" spans="1:19" ht="13.5" thickTop="1"/>
  </sheetData>
  <mergeCells count="3">
    <mergeCell ref="A8:F8"/>
    <mergeCell ref="P8:Q8"/>
    <mergeCell ref="G8:O8"/>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00"/>
  </sheetPr>
  <dimension ref="A2:Q1025"/>
  <sheetViews>
    <sheetView showGridLines="0" topLeftCell="A17" workbookViewId="0">
      <selection activeCell="A24" sqref="A24"/>
    </sheetView>
  </sheetViews>
  <sheetFormatPr defaultColWidth="14.42578125" defaultRowHeight="15" customHeight="1"/>
  <cols>
    <col min="1" max="1" width="35.42578125" style="1" customWidth="1"/>
    <col min="2" max="2" width="16.85546875" style="1" customWidth="1"/>
    <col min="3" max="3" width="17" style="1" customWidth="1"/>
    <col min="4" max="4" width="14.7109375" style="1" customWidth="1"/>
    <col min="5" max="5" width="15.85546875" style="1" customWidth="1"/>
    <col min="6" max="6" width="20.140625" style="1" customWidth="1"/>
    <col min="7" max="7" width="21.28515625" style="1" customWidth="1"/>
    <col min="8" max="8" width="20.85546875" style="1" customWidth="1"/>
    <col min="9" max="9" width="22.140625" style="1" hidden="1" customWidth="1"/>
    <col min="10" max="10" width="20.5703125" style="1" hidden="1" customWidth="1"/>
    <col min="11" max="11" width="21.28515625" style="1" hidden="1" customWidth="1"/>
    <col min="12" max="14" width="8" style="1" hidden="1" customWidth="1"/>
    <col min="15" max="15" width="13.5703125" style="1" customWidth="1"/>
    <col min="16" max="26" width="8" style="1" customWidth="1"/>
    <col min="27" max="16384" width="14.42578125" style="1"/>
  </cols>
  <sheetData>
    <row r="2" spans="1:15" ht="18" customHeight="1">
      <c r="A2" s="2" t="s">
        <v>0</v>
      </c>
      <c r="B2" s="747" t="s">
        <v>222</v>
      </c>
      <c r="C2" s="748"/>
      <c r="D2" s="748"/>
      <c r="E2" s="748"/>
      <c r="F2" s="748"/>
      <c r="G2" s="749"/>
      <c r="H2" s="38"/>
      <c r="I2" s="38"/>
      <c r="J2" s="7"/>
      <c r="K2" s="7"/>
      <c r="L2" s="7"/>
      <c r="M2" s="7"/>
      <c r="N2" s="7"/>
      <c r="O2" s="7"/>
    </row>
    <row r="3" spans="1:15" ht="31.5" customHeight="1">
      <c r="A3" s="2" t="s">
        <v>1</v>
      </c>
      <c r="B3" s="750" t="s">
        <v>245</v>
      </c>
      <c r="C3" s="751"/>
      <c r="D3" s="751"/>
      <c r="E3" s="751"/>
      <c r="F3" s="751"/>
      <c r="G3" s="752"/>
      <c r="H3" s="38"/>
      <c r="I3" s="38"/>
      <c r="J3" s="7"/>
      <c r="K3" s="7"/>
      <c r="L3" s="7"/>
      <c r="M3" s="7"/>
      <c r="N3" s="7"/>
      <c r="O3" s="7"/>
    </row>
    <row r="4" spans="1:15" ht="18" customHeight="1">
      <c r="A4" s="2"/>
      <c r="B4" s="84"/>
      <c r="C4" s="84"/>
      <c r="D4" s="84"/>
      <c r="E4" s="84"/>
      <c r="F4" s="84"/>
      <c r="G4" s="84"/>
      <c r="H4" s="38"/>
      <c r="I4" s="38"/>
      <c r="J4" s="7"/>
      <c r="K4" s="7"/>
      <c r="L4" s="7"/>
      <c r="M4" s="7"/>
      <c r="N4" s="7"/>
      <c r="O4" s="7"/>
    </row>
    <row r="5" spans="1:15" ht="18" customHeight="1">
      <c r="A5" s="2" t="s">
        <v>2</v>
      </c>
      <c r="B5" s="700" t="s">
        <v>246</v>
      </c>
      <c r="C5" s="701"/>
      <c r="D5" s="84"/>
      <c r="E5" s="84"/>
      <c r="F5" s="84"/>
      <c r="G5" s="84"/>
      <c r="H5" s="38"/>
      <c r="I5" s="38"/>
      <c r="J5" s="7"/>
      <c r="K5" s="7"/>
      <c r="L5" s="7"/>
      <c r="M5" s="7"/>
      <c r="N5" s="7"/>
      <c r="O5" s="7"/>
    </row>
    <row r="6" spans="1:15" ht="18" customHeight="1">
      <c r="A6" s="2" t="s">
        <v>3</v>
      </c>
      <c r="B6" s="702">
        <v>43921</v>
      </c>
      <c r="C6" s="703"/>
      <c r="D6" s="84"/>
      <c r="E6" s="84"/>
      <c r="F6" s="84"/>
      <c r="G6" s="84"/>
      <c r="H6" s="38"/>
      <c r="I6" s="38"/>
      <c r="J6" s="7"/>
      <c r="K6" s="7"/>
      <c r="L6" s="7"/>
      <c r="M6" s="7"/>
      <c r="N6" s="7"/>
      <c r="O6" s="7"/>
    </row>
    <row r="7" spans="1:15" ht="18" customHeight="1">
      <c r="A7" s="2" t="s">
        <v>4</v>
      </c>
      <c r="B7" s="702">
        <v>44377</v>
      </c>
      <c r="C7" s="703"/>
      <c r="D7" s="84"/>
      <c r="E7" s="84"/>
      <c r="F7" s="84"/>
      <c r="G7" s="84"/>
      <c r="H7" s="38"/>
      <c r="I7" s="38"/>
      <c r="J7" s="7"/>
      <c r="K7" s="7"/>
      <c r="L7" s="7"/>
      <c r="M7" s="7"/>
      <c r="N7" s="7"/>
      <c r="O7" s="7"/>
    </row>
    <row r="8" spans="1:15" ht="18" customHeight="1">
      <c r="A8" s="2" t="s">
        <v>14</v>
      </c>
      <c r="B8" s="718" t="s">
        <v>157</v>
      </c>
      <c r="C8" s="719"/>
      <c r="D8" s="84"/>
      <c r="E8" s="84"/>
      <c r="F8" s="84"/>
      <c r="G8" s="84"/>
      <c r="H8" s="38"/>
      <c r="I8" s="38"/>
      <c r="J8" s="7"/>
      <c r="K8" s="7"/>
      <c r="L8" s="7"/>
      <c r="M8" s="7"/>
      <c r="N8" s="7"/>
      <c r="O8" s="7"/>
    </row>
    <row r="9" spans="1:15" ht="18" customHeight="1">
      <c r="A9" s="2"/>
      <c r="B9" s="85"/>
      <c r="C9" s="85"/>
      <c r="D9" s="85"/>
      <c r="E9" s="85"/>
      <c r="F9" s="85"/>
      <c r="G9" s="85"/>
      <c r="H9" s="38"/>
      <c r="I9" s="38"/>
      <c r="J9" s="7"/>
      <c r="K9" s="7"/>
      <c r="L9" s="7"/>
      <c r="M9" s="7"/>
      <c r="N9" s="7"/>
      <c r="O9" s="7"/>
    </row>
    <row r="10" spans="1:15" ht="18" customHeight="1">
      <c r="A10" s="2" t="s">
        <v>16</v>
      </c>
      <c r="B10" s="718" t="s">
        <v>362</v>
      </c>
      <c r="C10" s="746"/>
      <c r="D10" s="719"/>
      <c r="E10" s="85"/>
      <c r="F10" s="85"/>
      <c r="G10" s="85"/>
      <c r="H10" s="38"/>
      <c r="I10" s="38"/>
      <c r="J10" s="7"/>
      <c r="K10" s="7"/>
      <c r="L10" s="7"/>
      <c r="M10" s="7"/>
      <c r="N10" s="7"/>
      <c r="O10" s="7"/>
    </row>
    <row r="11" spans="1:15" ht="18" customHeight="1" thickBot="1">
      <c r="A11" s="8"/>
      <c r="B11" s="8" t="s">
        <v>6</v>
      </c>
      <c r="C11" s="8" t="s">
        <v>7</v>
      </c>
      <c r="D11" s="8" t="s">
        <v>8</v>
      </c>
      <c r="E11" s="8" t="s">
        <v>17</v>
      </c>
      <c r="F11" s="8" t="s">
        <v>18</v>
      </c>
      <c r="G11" s="8" t="s">
        <v>19</v>
      </c>
      <c r="H11" s="8" t="s">
        <v>20</v>
      </c>
      <c r="I11" s="8"/>
      <c r="J11" s="8"/>
      <c r="K11" s="8"/>
      <c r="L11" s="7"/>
      <c r="M11" s="7"/>
      <c r="N11" s="7"/>
      <c r="O11" s="7"/>
    </row>
    <row r="12" spans="1:15" ht="39.75" customHeight="1">
      <c r="A12" s="723" t="s">
        <v>214</v>
      </c>
      <c r="B12" s="87" t="s">
        <v>26</v>
      </c>
      <c r="C12" s="87" t="s">
        <v>148</v>
      </c>
      <c r="D12" s="87" t="s">
        <v>338</v>
      </c>
      <c r="E12" s="87" t="s">
        <v>363</v>
      </c>
      <c r="F12" s="87" t="s">
        <v>364</v>
      </c>
      <c r="G12" s="87" t="s">
        <v>365</v>
      </c>
      <c r="H12" s="88" t="s">
        <v>251</v>
      </c>
      <c r="I12" s="89"/>
      <c r="J12" s="89"/>
      <c r="K12" s="38"/>
      <c r="L12" s="38"/>
      <c r="M12" s="7"/>
      <c r="N12" s="7"/>
      <c r="O12" s="7"/>
    </row>
    <row r="13" spans="1:15" ht="18" customHeight="1" thickBot="1">
      <c r="A13" s="724"/>
      <c r="B13" s="90" t="s">
        <v>104</v>
      </c>
      <c r="C13" s="90" t="s">
        <v>104</v>
      </c>
      <c r="D13" s="90" t="s">
        <v>104</v>
      </c>
      <c r="E13" s="90" t="s">
        <v>147</v>
      </c>
      <c r="F13" s="90" t="s">
        <v>147</v>
      </c>
      <c r="G13" s="90" t="s">
        <v>147</v>
      </c>
      <c r="H13" s="90" t="s">
        <v>366</v>
      </c>
      <c r="I13" s="92"/>
      <c r="J13" s="92"/>
      <c r="K13" s="38"/>
      <c r="L13" s="38"/>
      <c r="M13" s="7"/>
      <c r="N13" s="7"/>
      <c r="O13" s="7"/>
    </row>
    <row r="14" spans="1:15" ht="18" customHeight="1">
      <c r="A14" s="41" t="s">
        <v>193</v>
      </c>
      <c r="B14" s="133">
        <f>Budget!G24</f>
        <v>51729.549902152641</v>
      </c>
      <c r="C14" s="75">
        <f>O32</f>
        <v>0</v>
      </c>
      <c r="D14" s="75">
        <f t="shared" ref="D14:D24" si="0">B14-C14</f>
        <v>51729.549902152641</v>
      </c>
      <c r="E14" s="42">
        <v>62937619</v>
      </c>
      <c r="F14" s="42">
        <v>62937619</v>
      </c>
      <c r="G14" s="42">
        <v>62937619</v>
      </c>
      <c r="H14" s="107">
        <f t="shared" ref="H14:H24" si="1">E14+F14+G14</f>
        <v>188812857</v>
      </c>
      <c r="I14" s="94"/>
      <c r="J14" s="94"/>
      <c r="K14" s="38"/>
      <c r="L14" s="38"/>
      <c r="M14" s="7"/>
      <c r="N14" s="7"/>
      <c r="O14" s="7"/>
    </row>
    <row r="15" spans="1:15" ht="18" customHeight="1">
      <c r="A15" s="95" t="s">
        <v>195</v>
      </c>
      <c r="B15" s="133">
        <f>Budget!G25</f>
        <v>55627.710371819965</v>
      </c>
      <c r="C15" s="75">
        <f>O33</f>
        <v>10112.8892998679</v>
      </c>
      <c r="D15" s="75">
        <f t="shared" si="0"/>
        <v>45514.821071952065</v>
      </c>
      <c r="E15" s="96">
        <v>35689562</v>
      </c>
      <c r="F15" s="96">
        <v>35689562</v>
      </c>
      <c r="G15" s="96">
        <v>40889562</v>
      </c>
      <c r="H15" s="107">
        <f t="shared" si="1"/>
        <v>112268686</v>
      </c>
      <c r="I15" s="94"/>
      <c r="J15" s="94"/>
      <c r="K15" s="38"/>
      <c r="L15" s="38"/>
      <c r="M15" s="7"/>
      <c r="N15" s="7"/>
      <c r="O15" s="7"/>
    </row>
    <row r="16" spans="1:15" ht="18" customHeight="1">
      <c r="A16" s="95" t="s">
        <v>197</v>
      </c>
      <c r="B16" s="133">
        <f>Budget!G26</f>
        <v>45397.651663405093</v>
      </c>
      <c r="C16" s="75">
        <f>O34</f>
        <v>7844.1025099075296</v>
      </c>
      <c r="D16" s="75">
        <f t="shared" si="0"/>
        <v>37553.549153497566</v>
      </c>
      <c r="E16" s="96">
        <v>30566619</v>
      </c>
      <c r="F16" s="42">
        <v>30566619</v>
      </c>
      <c r="G16" s="42">
        <v>30566619</v>
      </c>
      <c r="H16" s="107">
        <f t="shared" si="1"/>
        <v>91699857</v>
      </c>
      <c r="I16" s="94"/>
      <c r="J16" s="94"/>
      <c r="K16" s="38"/>
      <c r="L16" s="38"/>
      <c r="M16" s="7"/>
      <c r="N16" s="7"/>
      <c r="O16" s="7"/>
    </row>
    <row r="17" spans="1:15" ht="18" customHeight="1">
      <c r="A17" s="95" t="s">
        <v>198</v>
      </c>
      <c r="B17" s="133">
        <f>Budget!G27</f>
        <v>3410.8806262230919</v>
      </c>
      <c r="C17" s="75">
        <f>O35</f>
        <v>0</v>
      </c>
      <c r="D17" s="75">
        <f t="shared" si="0"/>
        <v>3410.8806262230919</v>
      </c>
      <c r="E17" s="96">
        <v>6514857</v>
      </c>
      <c r="F17" s="42">
        <v>120000</v>
      </c>
      <c r="G17" s="42">
        <v>5814857</v>
      </c>
      <c r="H17" s="107">
        <f t="shared" si="1"/>
        <v>12449714</v>
      </c>
      <c r="I17" s="94"/>
      <c r="J17" s="94"/>
      <c r="K17" s="38"/>
      <c r="L17" s="38"/>
      <c r="M17" s="7"/>
      <c r="N17" s="7"/>
      <c r="O17" s="7"/>
    </row>
    <row r="18" spans="1:15" ht="18" customHeight="1">
      <c r="A18" s="95" t="s">
        <v>215</v>
      </c>
      <c r="B18" s="133">
        <f>Budget!G30</f>
        <v>2228.5714285714284</v>
      </c>
      <c r="C18" s="75">
        <f t="shared" ref="C18:C24" si="2">O36</f>
        <v>0</v>
      </c>
      <c r="D18" s="75">
        <f t="shared" si="0"/>
        <v>2228.5714285714284</v>
      </c>
      <c r="E18" s="96"/>
      <c r="F18" s="42"/>
      <c r="G18" s="42">
        <v>8134286</v>
      </c>
      <c r="H18" s="107">
        <f t="shared" si="1"/>
        <v>8134286</v>
      </c>
      <c r="I18" s="94"/>
      <c r="J18" s="94"/>
      <c r="K18" s="38"/>
      <c r="L18" s="38"/>
      <c r="M18" s="7"/>
      <c r="N18" s="7"/>
      <c r="O18" s="7"/>
    </row>
    <row r="19" spans="1:15" ht="18" customHeight="1">
      <c r="A19" s="95" t="s">
        <v>200</v>
      </c>
      <c r="B19" s="133">
        <f>Budget!G34+Budget!G35</f>
        <v>1150.6849315068494</v>
      </c>
      <c r="C19" s="75">
        <f t="shared" si="2"/>
        <v>138.70541611624836</v>
      </c>
      <c r="D19" s="75">
        <f t="shared" si="0"/>
        <v>1011.979515390601</v>
      </c>
      <c r="E19" s="96">
        <v>525000</v>
      </c>
      <c r="F19" s="42">
        <v>1050000</v>
      </c>
      <c r="G19" s="42">
        <v>1050000</v>
      </c>
      <c r="H19" s="107">
        <f t="shared" si="1"/>
        <v>2625000</v>
      </c>
      <c r="I19" s="94"/>
      <c r="J19" s="94"/>
      <c r="K19" s="38"/>
      <c r="L19" s="38"/>
      <c r="M19" s="7"/>
      <c r="N19" s="7"/>
      <c r="O19" s="7"/>
    </row>
    <row r="20" spans="1:15" ht="18" customHeight="1">
      <c r="A20" s="95" t="s">
        <v>204</v>
      </c>
      <c r="B20" s="133">
        <f>Budget!G36</f>
        <v>0</v>
      </c>
      <c r="C20" s="75">
        <f t="shared" si="2"/>
        <v>0</v>
      </c>
      <c r="D20" s="75">
        <f t="shared" si="0"/>
        <v>0</v>
      </c>
      <c r="E20" s="96">
        <v>13455000</v>
      </c>
      <c r="F20" s="42"/>
      <c r="G20" s="42">
        <v>30000</v>
      </c>
      <c r="H20" s="107">
        <f t="shared" si="1"/>
        <v>13485000</v>
      </c>
      <c r="I20" s="94"/>
      <c r="J20" s="94"/>
      <c r="K20" s="38"/>
      <c r="L20" s="38"/>
      <c r="M20" s="7"/>
      <c r="N20" s="7"/>
      <c r="O20" s="7"/>
    </row>
    <row r="21" spans="1:15" ht="18" customHeight="1">
      <c r="A21" s="95" t="s">
        <v>206</v>
      </c>
      <c r="B21" s="133">
        <f>Budget!G37+Budget!G38+Budget!G39</f>
        <v>4204.1095890410961</v>
      </c>
      <c r="C21" s="75">
        <f t="shared" si="2"/>
        <v>0</v>
      </c>
      <c r="D21" s="75">
        <f t="shared" si="0"/>
        <v>4204.1095890410961</v>
      </c>
      <c r="E21" s="96">
        <v>450000</v>
      </c>
      <c r="F21" s="42"/>
      <c r="G21" s="42">
        <v>450000</v>
      </c>
      <c r="H21" s="107">
        <f t="shared" si="1"/>
        <v>900000</v>
      </c>
      <c r="I21" s="94"/>
      <c r="J21" s="94"/>
      <c r="K21" s="38"/>
      <c r="L21" s="38"/>
      <c r="M21" s="7"/>
      <c r="N21" s="7"/>
      <c r="O21" s="7"/>
    </row>
    <row r="22" spans="1:15" ht="18" customHeight="1">
      <c r="A22" s="95" t="s">
        <v>209</v>
      </c>
      <c r="B22" s="133">
        <f>Budget!G41+Budget!G42+Budget!G43</f>
        <v>2461.8395303326811</v>
      </c>
      <c r="C22" s="75">
        <f>O40</f>
        <v>0</v>
      </c>
      <c r="D22" s="75">
        <f t="shared" si="0"/>
        <v>2461.8395303326811</v>
      </c>
      <c r="E22" s="96">
        <v>0</v>
      </c>
      <c r="F22" s="42">
        <v>2246429</v>
      </c>
      <c r="G22" s="42">
        <v>2246429</v>
      </c>
      <c r="H22" s="107">
        <f t="shared" si="1"/>
        <v>4492858</v>
      </c>
      <c r="I22" s="94"/>
      <c r="J22" s="94"/>
      <c r="K22" s="38"/>
      <c r="L22" s="38"/>
      <c r="M22" s="7"/>
      <c r="N22" s="7"/>
      <c r="O22" s="7"/>
    </row>
    <row r="23" spans="1:15" ht="18" customHeight="1">
      <c r="A23" s="95" t="s">
        <v>367</v>
      </c>
      <c r="B23" s="133">
        <f>Budget!G44+Budget!G45</f>
        <v>2005.4794520547944</v>
      </c>
      <c r="C23" s="75">
        <f t="shared" si="2"/>
        <v>0</v>
      </c>
      <c r="D23" s="75">
        <f t="shared" si="0"/>
        <v>2005.4794520547944</v>
      </c>
      <c r="E23" s="96">
        <v>3160000</v>
      </c>
      <c r="F23" s="42">
        <v>0</v>
      </c>
      <c r="G23" s="42">
        <v>3160000</v>
      </c>
      <c r="H23" s="107">
        <f t="shared" si="1"/>
        <v>6320000</v>
      </c>
      <c r="I23" s="94"/>
      <c r="J23" s="94"/>
      <c r="K23" s="38"/>
      <c r="L23" s="38"/>
      <c r="M23" s="7"/>
      <c r="N23" s="7"/>
      <c r="O23" s="7"/>
    </row>
    <row r="24" spans="1:15" ht="18" customHeight="1">
      <c r="A24" s="95" t="s">
        <v>368</v>
      </c>
      <c r="B24" s="133">
        <f>Budget!G46+Budget!G47</f>
        <v>2034.2465753424656</v>
      </c>
      <c r="C24" s="75">
        <f t="shared" si="2"/>
        <v>0</v>
      </c>
      <c r="D24" s="75">
        <f t="shared" si="0"/>
        <v>2034.2465753424656</v>
      </c>
      <c r="E24" s="96">
        <v>7425000</v>
      </c>
      <c r="F24" s="42"/>
      <c r="G24" s="42"/>
      <c r="H24" s="107">
        <f t="shared" si="1"/>
        <v>7425000</v>
      </c>
      <c r="I24" s="94"/>
      <c r="J24" s="94"/>
      <c r="K24" s="38"/>
      <c r="L24" s="38"/>
      <c r="M24" s="7"/>
      <c r="N24" s="7"/>
      <c r="O24" s="7"/>
    </row>
    <row r="25" spans="1:15" ht="18" customHeight="1" thickBot="1">
      <c r="A25" s="95"/>
      <c r="B25" s="42"/>
      <c r="C25" s="42"/>
      <c r="D25" s="42"/>
      <c r="E25" s="96"/>
      <c r="F25" s="42"/>
      <c r="G25" s="42"/>
      <c r="H25" s="93"/>
      <c r="I25" s="94"/>
      <c r="J25" s="94"/>
      <c r="K25" s="38"/>
      <c r="L25" s="38"/>
      <c r="M25" s="7"/>
      <c r="N25" s="7"/>
      <c r="O25" s="7"/>
    </row>
    <row r="26" spans="1:15" ht="26.25" customHeight="1" thickBot="1">
      <c r="A26" s="97" t="s">
        <v>34</v>
      </c>
      <c r="B26" s="108">
        <f t="shared" ref="B26:H26" si="3">SUM(B14:B25)</f>
        <v>170250.72407045009</v>
      </c>
      <c r="C26" s="108">
        <f t="shared" si="3"/>
        <v>18095.697225891679</v>
      </c>
      <c r="D26" s="108">
        <f t="shared" si="3"/>
        <v>152155.02684455839</v>
      </c>
      <c r="E26" s="108">
        <f t="shared" si="3"/>
        <v>160723657</v>
      </c>
      <c r="F26" s="108">
        <f t="shared" si="3"/>
        <v>132610229</v>
      </c>
      <c r="G26" s="108">
        <f t="shared" si="3"/>
        <v>155279372</v>
      </c>
      <c r="H26" s="109">
        <f t="shared" si="3"/>
        <v>448613258</v>
      </c>
      <c r="I26" s="34"/>
      <c r="J26" s="34"/>
      <c r="K26" s="38"/>
      <c r="L26" s="38"/>
      <c r="M26" s="7"/>
      <c r="N26" s="7"/>
      <c r="O26" s="7"/>
    </row>
    <row r="27" spans="1:15" ht="18" customHeight="1">
      <c r="A27" s="38"/>
      <c r="B27" s="92"/>
      <c r="C27" s="92"/>
      <c r="D27" s="92"/>
      <c r="E27" s="92"/>
      <c r="F27" s="92"/>
      <c r="G27" s="92"/>
      <c r="H27" s="92"/>
      <c r="I27" s="92"/>
      <c r="J27" s="92"/>
      <c r="K27" s="92"/>
      <c r="L27" s="38"/>
      <c r="M27" s="38"/>
      <c r="N27" s="7"/>
      <c r="O27" s="7"/>
    </row>
    <row r="28" spans="1:15" ht="18" customHeight="1">
      <c r="A28" s="2" t="s">
        <v>164</v>
      </c>
      <c r="B28" s="38"/>
      <c r="C28" s="38"/>
      <c r="D28" s="38"/>
      <c r="E28" s="38"/>
      <c r="F28" s="38"/>
      <c r="G28" s="38"/>
      <c r="H28" s="38"/>
      <c r="I28" s="38"/>
      <c r="J28" s="7"/>
      <c r="K28" s="7"/>
      <c r="L28" s="7"/>
      <c r="M28" s="7"/>
      <c r="N28" s="7"/>
      <c r="O28" s="7"/>
    </row>
    <row r="29" spans="1:15" ht="18" customHeight="1" thickBot="1">
      <c r="A29" s="2"/>
      <c r="B29" s="38"/>
      <c r="C29" s="38"/>
      <c r="D29" s="38"/>
      <c r="E29" s="38"/>
      <c r="F29" s="38"/>
      <c r="G29" s="38"/>
      <c r="H29" s="38"/>
      <c r="I29" s="38"/>
      <c r="J29" s="7"/>
      <c r="K29" s="7"/>
      <c r="L29" s="7"/>
      <c r="M29" s="7"/>
      <c r="N29" s="7"/>
      <c r="O29" s="7"/>
    </row>
    <row r="30" spans="1:15" ht="18" customHeight="1">
      <c r="A30" s="716" t="s">
        <v>221</v>
      </c>
      <c r="B30" s="98">
        <v>43922</v>
      </c>
      <c r="C30" s="98">
        <v>43952</v>
      </c>
      <c r="D30" s="98">
        <v>43983</v>
      </c>
      <c r="E30" s="98">
        <v>44013</v>
      </c>
      <c r="F30" s="98">
        <v>44044</v>
      </c>
      <c r="G30" s="98">
        <v>44075</v>
      </c>
      <c r="H30" s="98">
        <v>44105</v>
      </c>
      <c r="I30" s="98">
        <v>44136</v>
      </c>
      <c r="J30" s="98">
        <v>44166</v>
      </c>
      <c r="K30" s="98">
        <v>44197</v>
      </c>
      <c r="L30" s="98">
        <v>44228</v>
      </c>
      <c r="M30" s="98">
        <v>44256</v>
      </c>
      <c r="N30" s="98">
        <v>44287</v>
      </c>
      <c r="O30" s="98" t="s">
        <v>12</v>
      </c>
    </row>
    <row r="31" spans="1:15" ht="18" customHeight="1" thickBot="1">
      <c r="A31" s="717"/>
      <c r="B31" s="99" t="s">
        <v>104</v>
      </c>
      <c r="C31" s="99" t="s">
        <v>104</v>
      </c>
      <c r="D31" s="99" t="s">
        <v>104</v>
      </c>
      <c r="E31" s="99" t="s">
        <v>104</v>
      </c>
      <c r="F31" s="99" t="s">
        <v>104</v>
      </c>
      <c r="G31" s="99" t="s">
        <v>104</v>
      </c>
      <c r="H31" s="99" t="s">
        <v>104</v>
      </c>
      <c r="I31" s="99" t="s">
        <v>104</v>
      </c>
      <c r="J31" s="99" t="s">
        <v>104</v>
      </c>
      <c r="K31" s="99" t="s">
        <v>104</v>
      </c>
      <c r="L31" s="99" t="s">
        <v>104</v>
      </c>
      <c r="M31" s="99" t="s">
        <v>104</v>
      </c>
      <c r="N31" s="99" t="s">
        <v>104</v>
      </c>
      <c r="O31" s="99" t="s">
        <v>104</v>
      </c>
    </row>
    <row r="32" spans="1:15" ht="18" customHeight="1">
      <c r="A32" s="41" t="s">
        <v>193</v>
      </c>
      <c r="B32" s="42">
        <v>0</v>
      </c>
      <c r="C32" s="42"/>
      <c r="D32" s="42"/>
      <c r="E32" s="42"/>
      <c r="F32" s="42"/>
      <c r="G32" s="42"/>
      <c r="H32" s="42"/>
      <c r="I32" s="93"/>
      <c r="J32" s="93"/>
      <c r="K32" s="93"/>
      <c r="L32" s="93"/>
      <c r="M32" s="93"/>
      <c r="N32" s="93"/>
      <c r="O32" s="107">
        <f>SUM(B32:N32)</f>
        <v>0</v>
      </c>
    </row>
    <row r="33" spans="1:17" ht="18" customHeight="1">
      <c r="A33" s="95" t="s">
        <v>195</v>
      </c>
      <c r="B33" s="42">
        <v>0</v>
      </c>
      <c r="C33" s="42">
        <f>38277286/3785</f>
        <v>10112.8892998679</v>
      </c>
      <c r="D33" s="42"/>
      <c r="E33" s="42"/>
      <c r="F33" s="96"/>
      <c r="G33" s="42"/>
      <c r="H33" s="42"/>
      <c r="I33" s="93"/>
      <c r="J33" s="93"/>
      <c r="K33" s="93"/>
      <c r="L33" s="93"/>
      <c r="M33" s="93"/>
      <c r="N33" s="93"/>
      <c r="O33" s="107">
        <f t="shared" ref="O33:O44" si="4">SUM(B33:N33)</f>
        <v>10112.8892998679</v>
      </c>
    </row>
    <row r="34" spans="1:17" ht="18" customHeight="1">
      <c r="A34" s="95" t="s">
        <v>197</v>
      </c>
      <c r="B34" s="42">
        <v>0</v>
      </c>
      <c r="C34" s="42">
        <f>29689928/3785</f>
        <v>7844.1025099075296</v>
      </c>
      <c r="D34" s="42"/>
      <c r="E34" s="42"/>
      <c r="F34" s="96"/>
      <c r="G34" s="42"/>
      <c r="H34" s="42"/>
      <c r="I34" s="93"/>
      <c r="J34" s="93"/>
      <c r="K34" s="93"/>
      <c r="L34" s="93"/>
      <c r="M34" s="93"/>
      <c r="N34" s="93"/>
      <c r="O34" s="107">
        <f t="shared" si="4"/>
        <v>7844.1025099075296</v>
      </c>
    </row>
    <row r="35" spans="1:17" ht="18" customHeight="1">
      <c r="A35" s="95" t="s">
        <v>198</v>
      </c>
      <c r="B35" s="42">
        <v>0</v>
      </c>
      <c r="C35" s="42"/>
      <c r="D35" s="42"/>
      <c r="E35" s="42"/>
      <c r="F35" s="96"/>
      <c r="G35" s="42"/>
      <c r="H35" s="42"/>
      <c r="I35" s="93"/>
      <c r="J35" s="93"/>
      <c r="K35" s="93"/>
      <c r="L35" s="93"/>
      <c r="M35" s="93"/>
      <c r="N35" s="93"/>
      <c r="O35" s="107">
        <f t="shared" si="4"/>
        <v>0</v>
      </c>
    </row>
    <row r="36" spans="1:17" ht="18" customHeight="1">
      <c r="A36" s="95" t="s">
        <v>215</v>
      </c>
      <c r="B36" s="42">
        <v>0</v>
      </c>
      <c r="C36" s="42"/>
      <c r="D36" s="42"/>
      <c r="E36" s="42"/>
      <c r="F36" s="96"/>
      <c r="G36" s="42"/>
      <c r="H36" s="42"/>
      <c r="I36" s="93"/>
      <c r="J36" s="93"/>
      <c r="K36" s="93"/>
      <c r="L36" s="93"/>
      <c r="M36" s="93"/>
      <c r="N36" s="93"/>
      <c r="O36" s="107">
        <f t="shared" si="4"/>
        <v>0</v>
      </c>
    </row>
    <row r="37" spans="1:17" ht="18" customHeight="1">
      <c r="A37" s="95" t="s">
        <v>200</v>
      </c>
      <c r="B37" s="42">
        <v>0</v>
      </c>
      <c r="C37" s="42">
        <f>525000/3785</f>
        <v>138.70541611624836</v>
      </c>
      <c r="D37" s="42"/>
      <c r="E37" s="42"/>
      <c r="F37" s="96"/>
      <c r="G37" s="42"/>
      <c r="H37" s="42"/>
      <c r="I37" s="93"/>
      <c r="J37" s="93"/>
      <c r="K37" s="93"/>
      <c r="L37" s="93"/>
      <c r="M37" s="93"/>
      <c r="N37" s="93"/>
      <c r="O37" s="107">
        <f t="shared" si="4"/>
        <v>138.70541611624836</v>
      </c>
    </row>
    <row r="38" spans="1:17" ht="18" customHeight="1">
      <c r="A38" s="95" t="s">
        <v>202</v>
      </c>
      <c r="B38" s="42">
        <v>0</v>
      </c>
      <c r="C38" s="42"/>
      <c r="D38" s="42"/>
      <c r="E38" s="42"/>
      <c r="F38" s="96"/>
      <c r="G38" s="42"/>
      <c r="H38" s="42"/>
      <c r="I38" s="93"/>
      <c r="J38" s="93"/>
      <c r="K38" s="93"/>
      <c r="L38" s="93"/>
      <c r="M38" s="93"/>
      <c r="N38" s="93"/>
      <c r="O38" s="107">
        <f t="shared" si="4"/>
        <v>0</v>
      </c>
    </row>
    <row r="39" spans="1:17" ht="18" customHeight="1">
      <c r="A39" s="95" t="s">
        <v>216</v>
      </c>
      <c r="B39" s="42">
        <v>0</v>
      </c>
      <c r="C39" s="42"/>
      <c r="D39" s="42"/>
      <c r="E39" s="42"/>
      <c r="F39" s="96"/>
      <c r="G39" s="42"/>
      <c r="H39" s="42"/>
      <c r="I39" s="93"/>
      <c r="J39" s="93"/>
      <c r="K39" s="93"/>
      <c r="L39" s="93"/>
      <c r="M39" s="93"/>
      <c r="N39" s="93"/>
      <c r="O39" s="107">
        <f t="shared" si="4"/>
        <v>0</v>
      </c>
    </row>
    <row r="40" spans="1:17" ht="18" customHeight="1">
      <c r="A40" s="95" t="s">
        <v>219</v>
      </c>
      <c r="B40" s="42">
        <v>0</v>
      </c>
      <c r="C40" s="42"/>
      <c r="D40" s="42"/>
      <c r="E40" s="42"/>
      <c r="F40" s="96"/>
      <c r="G40" s="42"/>
      <c r="H40" s="42"/>
      <c r="I40" s="93"/>
      <c r="J40" s="93"/>
      <c r="K40" s="93"/>
      <c r="L40" s="93"/>
      <c r="M40" s="93"/>
      <c r="N40" s="93"/>
      <c r="O40" s="107">
        <f t="shared" si="4"/>
        <v>0</v>
      </c>
    </row>
    <row r="41" spans="1:17" ht="18" customHeight="1">
      <c r="A41" s="95" t="s">
        <v>218</v>
      </c>
      <c r="B41" s="42">
        <v>0</v>
      </c>
      <c r="C41" s="42"/>
      <c r="D41" s="42"/>
      <c r="E41" s="42"/>
      <c r="F41" s="96"/>
      <c r="G41" s="42"/>
      <c r="H41" s="42"/>
      <c r="I41" s="93"/>
      <c r="J41" s="93"/>
      <c r="K41" s="93"/>
      <c r="L41" s="93"/>
      <c r="M41" s="93"/>
      <c r="N41" s="93"/>
      <c r="O41" s="107">
        <f t="shared" si="4"/>
        <v>0</v>
      </c>
    </row>
    <row r="42" spans="1:17" ht="18" customHeight="1">
      <c r="A42" s="95" t="s">
        <v>217</v>
      </c>
      <c r="B42" s="42">
        <v>0</v>
      </c>
      <c r="C42" s="42"/>
      <c r="D42" s="42"/>
      <c r="E42" s="42"/>
      <c r="F42" s="96"/>
      <c r="G42" s="42"/>
      <c r="H42" s="42"/>
      <c r="I42" s="93"/>
      <c r="J42" s="93"/>
      <c r="K42" s="93"/>
      <c r="L42" s="93"/>
      <c r="M42" s="93"/>
      <c r="N42" s="93"/>
      <c r="O42" s="107">
        <f t="shared" si="4"/>
        <v>0</v>
      </c>
    </row>
    <row r="43" spans="1:17" ht="18" customHeight="1" thickBot="1">
      <c r="A43" s="95"/>
      <c r="B43" s="42"/>
      <c r="C43" s="42"/>
      <c r="D43" s="42"/>
      <c r="E43" s="42"/>
      <c r="F43" s="96"/>
      <c r="G43" s="42"/>
      <c r="H43" s="42"/>
      <c r="I43" s="93"/>
      <c r="J43" s="93"/>
      <c r="K43" s="93"/>
      <c r="L43" s="93"/>
      <c r="M43" s="93"/>
      <c r="N43" s="93"/>
      <c r="O43" s="93"/>
    </row>
    <row r="44" spans="1:17" ht="18" customHeight="1" thickBot="1">
      <c r="A44" s="101" t="s">
        <v>34</v>
      </c>
      <c r="B44" s="110">
        <f>SUM(B32:B43)</f>
        <v>0</v>
      </c>
      <c r="C44" s="110">
        <f>SUM(C32:C43)</f>
        <v>18095.697225891679</v>
      </c>
      <c r="D44" s="110">
        <f t="shared" ref="D44:N44" si="5">SUM(D32:D43)</f>
        <v>0</v>
      </c>
      <c r="E44" s="110">
        <f t="shared" si="5"/>
        <v>0</v>
      </c>
      <c r="F44" s="110">
        <f t="shared" si="5"/>
        <v>0</v>
      </c>
      <c r="G44" s="110">
        <f t="shared" si="5"/>
        <v>0</v>
      </c>
      <c r="H44" s="110">
        <f t="shared" si="5"/>
        <v>0</v>
      </c>
      <c r="I44" s="111">
        <f t="shared" si="5"/>
        <v>0</v>
      </c>
      <c r="J44" s="111">
        <f t="shared" si="5"/>
        <v>0</v>
      </c>
      <c r="K44" s="111">
        <f t="shared" si="5"/>
        <v>0</v>
      </c>
      <c r="L44" s="111">
        <f t="shared" si="5"/>
        <v>0</v>
      </c>
      <c r="M44" s="111">
        <f t="shared" si="5"/>
        <v>0</v>
      </c>
      <c r="N44" s="115">
        <f t="shared" si="5"/>
        <v>0</v>
      </c>
      <c r="O44" s="116">
        <f t="shared" si="4"/>
        <v>18095.697225891679</v>
      </c>
    </row>
    <row r="45" spans="1:17" ht="18" customHeight="1" thickBot="1">
      <c r="A45" s="122" t="s">
        <v>168</v>
      </c>
      <c r="B45" s="140">
        <f>B44/B46</f>
        <v>0</v>
      </c>
      <c r="C45" s="140">
        <f>C44*C46</f>
        <v>68492214</v>
      </c>
      <c r="D45" s="140">
        <f t="shared" ref="D45:N45" si="6">D44/D46</f>
        <v>0</v>
      </c>
      <c r="E45" s="140">
        <f t="shared" si="6"/>
        <v>0</v>
      </c>
      <c r="F45" s="140">
        <f t="shared" si="6"/>
        <v>0</v>
      </c>
      <c r="G45" s="140">
        <f t="shared" si="6"/>
        <v>0</v>
      </c>
      <c r="H45" s="140">
        <f t="shared" si="6"/>
        <v>0</v>
      </c>
      <c r="I45" s="140">
        <f t="shared" si="6"/>
        <v>0</v>
      </c>
      <c r="J45" s="140">
        <f t="shared" si="6"/>
        <v>0</v>
      </c>
      <c r="K45" s="140">
        <f t="shared" si="6"/>
        <v>0</v>
      </c>
      <c r="L45" s="140">
        <f t="shared" si="6"/>
        <v>0</v>
      </c>
      <c r="M45" s="140">
        <f t="shared" si="6"/>
        <v>0</v>
      </c>
      <c r="N45" s="140">
        <f t="shared" si="6"/>
        <v>0</v>
      </c>
      <c r="O45" s="141">
        <f>SUM(B45:I45)</f>
        <v>68492214</v>
      </c>
      <c r="P45" s="7"/>
      <c r="Q45" s="7"/>
    </row>
    <row r="46" spans="1:17" ht="18" customHeight="1">
      <c r="A46" s="104" t="s">
        <v>182</v>
      </c>
      <c r="B46" s="105">
        <v>3785</v>
      </c>
      <c r="C46" s="105">
        <v>3785</v>
      </c>
      <c r="D46" s="105">
        <v>3650</v>
      </c>
      <c r="E46" s="105">
        <v>3650</v>
      </c>
      <c r="F46" s="105">
        <v>3650</v>
      </c>
      <c r="G46" s="105">
        <v>3650</v>
      </c>
      <c r="H46" s="105">
        <v>3650</v>
      </c>
      <c r="I46" s="105">
        <v>3650</v>
      </c>
      <c r="J46" s="105">
        <v>3650</v>
      </c>
      <c r="K46" s="105">
        <v>3650</v>
      </c>
      <c r="L46" s="105">
        <v>3650</v>
      </c>
      <c r="M46" s="105">
        <v>3650</v>
      </c>
      <c r="N46" s="105">
        <v>3650</v>
      </c>
      <c r="O46" s="105"/>
      <c r="P46" s="7"/>
      <c r="Q46" s="7"/>
    </row>
    <row r="47" spans="1:17" ht="18" customHeight="1">
      <c r="A47" s="38" t="s">
        <v>35</v>
      </c>
      <c r="B47" s="38"/>
      <c r="C47" s="38"/>
      <c r="D47" s="38"/>
      <c r="E47" s="38"/>
      <c r="F47" s="38"/>
      <c r="G47" s="38"/>
      <c r="H47" s="38"/>
      <c r="I47" s="38"/>
      <c r="J47" s="45"/>
      <c r="K47" s="7"/>
      <c r="L47" s="7"/>
      <c r="M47" s="7"/>
      <c r="N47" s="7"/>
      <c r="O47" s="7"/>
    </row>
    <row r="48" spans="1:17" ht="18" customHeight="1">
      <c r="A48" s="38" t="s">
        <v>36</v>
      </c>
      <c r="B48" s="38"/>
      <c r="C48" s="38"/>
      <c r="D48" s="38"/>
      <c r="E48" s="38"/>
      <c r="F48" s="38"/>
      <c r="G48" s="38"/>
      <c r="H48" s="38"/>
      <c r="I48" s="38"/>
      <c r="J48" s="45"/>
      <c r="K48" s="7"/>
      <c r="L48" s="7"/>
      <c r="M48" s="7"/>
      <c r="N48" s="7"/>
      <c r="O48" s="7"/>
    </row>
    <row r="49" spans="1:15" ht="16.5" customHeight="1">
      <c r="A49" s="38" t="s">
        <v>37</v>
      </c>
      <c r="B49" s="38"/>
      <c r="C49" s="38"/>
      <c r="D49" s="38"/>
      <c r="E49" s="38"/>
      <c r="F49" s="38"/>
      <c r="G49" s="38"/>
      <c r="H49" s="38"/>
      <c r="I49" s="38"/>
      <c r="J49" s="45"/>
      <c r="K49" s="7"/>
      <c r="L49" s="7"/>
      <c r="M49" s="7"/>
      <c r="N49" s="7"/>
      <c r="O49" s="7"/>
    </row>
    <row r="50" spans="1:15" ht="12.75" customHeight="1">
      <c r="A50" s="38"/>
      <c r="B50" s="38"/>
      <c r="C50" s="38"/>
      <c r="D50" s="38"/>
      <c r="E50" s="38"/>
      <c r="F50" s="38"/>
      <c r="G50" s="38"/>
      <c r="H50" s="38"/>
      <c r="I50" s="38"/>
      <c r="J50" s="7"/>
      <c r="K50" s="7"/>
      <c r="L50" s="7"/>
      <c r="M50" s="7"/>
      <c r="N50" s="7"/>
      <c r="O50" s="7"/>
    </row>
    <row r="51" spans="1:15" ht="24.75" customHeight="1">
      <c r="A51" s="38" t="s">
        <v>38</v>
      </c>
      <c r="B51" s="38"/>
      <c r="C51" s="38"/>
      <c r="D51" s="38"/>
      <c r="E51" s="38"/>
      <c r="F51" s="38" t="s">
        <v>39</v>
      </c>
      <c r="G51" s="38"/>
      <c r="H51" s="38"/>
      <c r="I51" s="38"/>
      <c r="J51" s="7"/>
      <c r="K51" s="7"/>
      <c r="L51" s="7"/>
      <c r="M51" s="7"/>
      <c r="N51" s="7"/>
      <c r="O51" s="7"/>
    </row>
    <row r="52" spans="1:15" ht="15" customHeight="1">
      <c r="A52" s="38"/>
      <c r="B52" s="38"/>
      <c r="C52" s="38"/>
      <c r="D52" s="38"/>
      <c r="E52" s="38"/>
      <c r="F52" s="38"/>
      <c r="G52" s="38"/>
      <c r="H52" s="38"/>
      <c r="I52" s="38"/>
      <c r="J52" s="7"/>
      <c r="K52" s="7"/>
      <c r="L52" s="7"/>
      <c r="M52" s="7"/>
      <c r="N52" s="7"/>
      <c r="O52" s="7"/>
    </row>
    <row r="53" spans="1:15" ht="24.75" customHeight="1">
      <c r="A53" s="38" t="s">
        <v>40</v>
      </c>
      <c r="B53" s="38"/>
      <c r="C53" s="38"/>
      <c r="D53" s="38"/>
      <c r="E53" s="38"/>
      <c r="F53" s="38" t="s">
        <v>41</v>
      </c>
      <c r="G53" s="38"/>
      <c r="H53" s="38"/>
      <c r="I53" s="38"/>
      <c r="J53" s="7"/>
      <c r="K53" s="7"/>
      <c r="L53" s="7"/>
      <c r="M53" s="7"/>
      <c r="N53" s="7"/>
      <c r="O53" s="7"/>
    </row>
    <row r="54" spans="1:15" ht="19.5" customHeight="1">
      <c r="A54" s="38"/>
      <c r="B54" s="38"/>
      <c r="C54" s="38"/>
      <c r="D54" s="38"/>
      <c r="E54" s="38"/>
      <c r="F54" s="38"/>
      <c r="G54" s="38"/>
      <c r="H54" s="38"/>
      <c r="I54" s="38"/>
      <c r="J54" s="7"/>
      <c r="K54" s="7"/>
      <c r="L54" s="7"/>
      <c r="M54" s="7"/>
      <c r="N54" s="7"/>
      <c r="O54" s="7"/>
    </row>
    <row r="55" spans="1:15" ht="24.75" customHeight="1">
      <c r="A55" s="38" t="s">
        <v>42</v>
      </c>
      <c r="B55" s="38" t="s">
        <v>43</v>
      </c>
      <c r="C55" s="38"/>
      <c r="D55" s="38"/>
      <c r="E55" s="38"/>
      <c r="F55" s="38" t="s">
        <v>44</v>
      </c>
      <c r="G55" s="38"/>
      <c r="H55" s="38" t="s">
        <v>45</v>
      </c>
      <c r="I55" s="38"/>
      <c r="J55" s="7"/>
      <c r="K55" s="3"/>
      <c r="L55" s="3"/>
      <c r="M55" s="3"/>
      <c r="N55" s="3"/>
      <c r="O55" s="3"/>
    </row>
    <row r="56" spans="1:15" ht="15.75" customHeight="1">
      <c r="A56" s="86"/>
      <c r="B56" s="38"/>
      <c r="C56" s="38"/>
      <c r="D56" s="38"/>
      <c r="E56" s="38"/>
      <c r="F56" s="38"/>
      <c r="G56" s="86"/>
      <c r="H56" s="38"/>
      <c r="I56" s="38"/>
      <c r="J56" s="3"/>
      <c r="K56" s="3"/>
      <c r="L56" s="3"/>
      <c r="M56" s="3"/>
      <c r="N56" s="3"/>
      <c r="O56" s="3"/>
    </row>
    <row r="57" spans="1:15" ht="12.75" customHeight="1">
      <c r="A57" s="7"/>
      <c r="B57" s="7"/>
      <c r="C57" s="7"/>
      <c r="D57" s="7"/>
      <c r="E57" s="7"/>
      <c r="F57" s="7"/>
      <c r="G57" s="7"/>
      <c r="H57" s="7"/>
      <c r="I57" s="7"/>
      <c r="J57" s="7"/>
      <c r="K57" s="7"/>
      <c r="L57" s="7"/>
      <c r="M57" s="7"/>
      <c r="N57" s="7"/>
      <c r="O57" s="7"/>
    </row>
    <row r="58" spans="1:15" ht="12.75" customHeight="1">
      <c r="A58" s="7"/>
      <c r="B58" s="7"/>
      <c r="C58" s="7"/>
      <c r="D58" s="7"/>
      <c r="E58" s="7"/>
      <c r="F58" s="7"/>
      <c r="G58" s="7"/>
      <c r="H58" s="7"/>
      <c r="I58" s="7"/>
      <c r="J58" s="7"/>
      <c r="K58" s="7"/>
      <c r="L58" s="7"/>
      <c r="M58" s="7"/>
      <c r="N58" s="7"/>
      <c r="O58" s="7"/>
    </row>
    <row r="59" spans="1:15" ht="12.75" customHeight="1">
      <c r="A59" s="7"/>
      <c r="B59" s="7"/>
      <c r="C59" s="7"/>
      <c r="D59" s="7"/>
      <c r="E59" s="7"/>
      <c r="F59" s="7"/>
      <c r="G59" s="7"/>
      <c r="H59" s="7"/>
      <c r="I59" s="7"/>
      <c r="J59" s="7"/>
      <c r="K59" s="7"/>
      <c r="L59" s="7"/>
      <c r="M59" s="7"/>
      <c r="N59" s="7"/>
      <c r="O59" s="7"/>
    </row>
    <row r="60" spans="1:15" ht="12.75" customHeight="1">
      <c r="A60" s="7"/>
      <c r="B60" s="7"/>
      <c r="C60" s="7"/>
      <c r="D60" s="7"/>
      <c r="E60" s="7"/>
      <c r="F60" s="7"/>
      <c r="G60" s="7"/>
      <c r="H60" s="7"/>
      <c r="I60" s="7"/>
      <c r="J60" s="7"/>
      <c r="K60" s="7"/>
      <c r="L60" s="7"/>
      <c r="M60" s="7"/>
      <c r="N60" s="7"/>
      <c r="O60" s="7"/>
    </row>
    <row r="61" spans="1:15" ht="12.75" customHeight="1">
      <c r="A61" s="7"/>
      <c r="B61" s="7"/>
      <c r="C61" s="7"/>
      <c r="D61" s="7"/>
      <c r="E61" s="7"/>
      <c r="F61" s="7"/>
      <c r="G61" s="7"/>
      <c r="H61" s="7"/>
      <c r="I61" s="7"/>
      <c r="J61" s="7"/>
      <c r="K61" s="7"/>
      <c r="L61" s="7"/>
      <c r="M61" s="7"/>
      <c r="N61" s="7"/>
      <c r="O61" s="7"/>
    </row>
    <row r="62" spans="1:15" ht="12.75" customHeight="1">
      <c r="A62" s="7"/>
      <c r="B62" s="7"/>
      <c r="C62" s="7"/>
      <c r="D62" s="7"/>
      <c r="E62" s="7"/>
      <c r="F62" s="7"/>
      <c r="G62" s="7"/>
      <c r="H62" s="7"/>
      <c r="I62" s="7"/>
      <c r="J62" s="7"/>
      <c r="K62" s="7"/>
      <c r="L62" s="7"/>
      <c r="M62" s="7"/>
      <c r="N62" s="7"/>
      <c r="O62" s="7"/>
    </row>
    <row r="63" spans="1:15" ht="12.75" customHeight="1">
      <c r="A63" s="7"/>
      <c r="B63" s="7"/>
      <c r="C63" s="7"/>
      <c r="D63" s="7"/>
      <c r="E63" s="7"/>
      <c r="F63" s="7"/>
      <c r="G63" s="7"/>
      <c r="H63" s="7"/>
      <c r="I63" s="7"/>
      <c r="J63" s="7"/>
      <c r="K63" s="7"/>
      <c r="L63" s="7"/>
      <c r="M63" s="7"/>
      <c r="N63" s="7"/>
      <c r="O63" s="7"/>
    </row>
    <row r="64" spans="1:15" ht="12.75" customHeight="1">
      <c r="A64" s="7"/>
      <c r="B64" s="7"/>
      <c r="C64" s="7"/>
      <c r="D64" s="7"/>
      <c r="E64" s="7"/>
      <c r="F64" s="7"/>
      <c r="G64" s="7"/>
      <c r="H64" s="7"/>
      <c r="I64" s="7"/>
      <c r="J64" s="7"/>
      <c r="K64" s="7"/>
      <c r="L64" s="7"/>
      <c r="M64" s="7"/>
      <c r="N64" s="7"/>
      <c r="O64" s="7"/>
    </row>
    <row r="65" spans="1:15" ht="12.75" customHeight="1">
      <c r="A65" s="7"/>
      <c r="B65" s="7"/>
      <c r="C65" s="7"/>
      <c r="D65" s="7"/>
      <c r="E65" s="7"/>
      <c r="F65" s="7"/>
      <c r="G65" s="7"/>
      <c r="H65" s="7"/>
      <c r="I65" s="7"/>
      <c r="J65" s="7"/>
      <c r="K65" s="7"/>
      <c r="L65" s="7"/>
      <c r="M65" s="7"/>
      <c r="N65" s="7"/>
      <c r="O65" s="7"/>
    </row>
    <row r="66" spans="1:15" ht="12.75" customHeight="1">
      <c r="A66" s="7"/>
      <c r="B66" s="7"/>
      <c r="C66" s="7"/>
      <c r="D66" s="7"/>
      <c r="E66" s="7"/>
      <c r="F66" s="7"/>
      <c r="G66" s="7"/>
      <c r="H66" s="7"/>
      <c r="I66" s="7"/>
      <c r="J66" s="7"/>
      <c r="K66" s="7"/>
      <c r="L66" s="7"/>
      <c r="M66" s="7"/>
      <c r="N66" s="7"/>
      <c r="O66" s="7"/>
    </row>
    <row r="67" spans="1:15" ht="12.75" customHeight="1">
      <c r="A67" s="7"/>
      <c r="B67" s="7"/>
      <c r="C67" s="7"/>
      <c r="D67" s="7"/>
      <c r="E67" s="7"/>
      <c r="F67" s="7"/>
      <c r="G67" s="7"/>
      <c r="H67" s="7"/>
      <c r="I67" s="7"/>
      <c r="J67" s="7"/>
      <c r="K67" s="7"/>
      <c r="L67" s="7"/>
      <c r="M67" s="7"/>
      <c r="N67" s="7"/>
      <c r="O67" s="7"/>
    </row>
    <row r="68" spans="1:15" ht="12.75" customHeight="1">
      <c r="A68" s="7"/>
      <c r="B68" s="7"/>
      <c r="C68" s="7"/>
      <c r="D68" s="7"/>
      <c r="E68" s="7"/>
      <c r="F68" s="7"/>
      <c r="G68" s="7"/>
      <c r="H68" s="7"/>
      <c r="I68" s="7"/>
      <c r="J68" s="7"/>
      <c r="K68" s="7"/>
      <c r="L68" s="7"/>
      <c r="M68" s="7"/>
      <c r="N68" s="7"/>
      <c r="O68" s="7"/>
    </row>
    <row r="69" spans="1:15" ht="12.75" customHeight="1">
      <c r="A69" s="7"/>
      <c r="B69" s="7"/>
      <c r="C69" s="7"/>
      <c r="D69" s="7"/>
      <c r="E69" s="7"/>
      <c r="F69" s="7"/>
      <c r="G69" s="7"/>
      <c r="H69" s="7"/>
      <c r="I69" s="7"/>
      <c r="J69" s="7"/>
      <c r="K69" s="7"/>
      <c r="L69" s="7"/>
      <c r="M69" s="7"/>
      <c r="N69" s="7"/>
      <c r="O69" s="7"/>
    </row>
    <row r="70" spans="1:15" ht="12.75" customHeight="1">
      <c r="A70" s="7"/>
      <c r="B70" s="7"/>
      <c r="C70" s="7"/>
      <c r="D70" s="7"/>
      <c r="E70" s="7"/>
      <c r="F70" s="7"/>
      <c r="G70" s="7"/>
      <c r="H70" s="7"/>
      <c r="I70" s="7"/>
      <c r="J70" s="7"/>
      <c r="K70" s="7"/>
      <c r="L70" s="7"/>
      <c r="M70" s="7"/>
      <c r="N70" s="7"/>
      <c r="O70" s="7"/>
    </row>
    <row r="71" spans="1:15" ht="12.75" customHeight="1">
      <c r="A71" s="7"/>
      <c r="B71" s="7"/>
      <c r="C71" s="7"/>
      <c r="D71" s="7"/>
      <c r="E71" s="7"/>
      <c r="F71" s="7"/>
      <c r="G71" s="7"/>
      <c r="H71" s="7"/>
      <c r="I71" s="7"/>
      <c r="J71" s="7"/>
      <c r="K71" s="7"/>
      <c r="L71" s="7"/>
      <c r="M71" s="7"/>
      <c r="N71" s="7"/>
      <c r="O71" s="7"/>
    </row>
    <row r="72" spans="1:15" ht="12.75" customHeight="1">
      <c r="A72" s="7"/>
      <c r="B72" s="7"/>
      <c r="C72" s="7"/>
      <c r="D72" s="7"/>
      <c r="E72" s="7"/>
      <c r="F72" s="7"/>
      <c r="G72" s="7"/>
      <c r="H72" s="7"/>
      <c r="I72" s="7"/>
      <c r="J72" s="7"/>
      <c r="K72" s="7"/>
      <c r="L72" s="7"/>
      <c r="M72" s="7"/>
      <c r="N72" s="7"/>
      <c r="O72" s="7"/>
    </row>
    <row r="73" spans="1:15" ht="12.75" customHeight="1">
      <c r="A73" s="7"/>
      <c r="B73" s="7"/>
      <c r="C73" s="7"/>
      <c r="D73" s="7"/>
      <c r="E73" s="7"/>
      <c r="F73" s="7"/>
      <c r="G73" s="7"/>
      <c r="H73" s="7"/>
      <c r="I73" s="7"/>
      <c r="J73" s="7"/>
      <c r="K73" s="7"/>
      <c r="L73" s="7"/>
      <c r="M73" s="7"/>
      <c r="N73" s="7"/>
      <c r="O73" s="7"/>
    </row>
    <row r="74" spans="1:15" ht="12.75" customHeight="1">
      <c r="A74" s="7"/>
      <c r="B74" s="7"/>
      <c r="C74" s="7"/>
      <c r="D74" s="7"/>
      <c r="E74" s="7"/>
      <c r="F74" s="7"/>
      <c r="G74" s="7"/>
      <c r="H74" s="7"/>
      <c r="I74" s="7"/>
      <c r="J74" s="7"/>
      <c r="K74" s="7"/>
      <c r="L74" s="7"/>
      <c r="M74" s="7"/>
      <c r="N74" s="7"/>
      <c r="O74" s="7"/>
    </row>
    <row r="75" spans="1:15" ht="12.75" customHeight="1">
      <c r="A75" s="7"/>
      <c r="B75" s="7"/>
      <c r="C75" s="7"/>
      <c r="D75" s="7"/>
      <c r="E75" s="7"/>
      <c r="F75" s="7"/>
      <c r="G75" s="7"/>
      <c r="H75" s="7"/>
      <c r="I75" s="7"/>
      <c r="J75" s="7"/>
      <c r="K75" s="7"/>
      <c r="L75" s="7"/>
      <c r="M75" s="7"/>
      <c r="N75" s="7"/>
      <c r="O75" s="7"/>
    </row>
    <row r="76" spans="1:15" ht="12.75" customHeight="1"/>
    <row r="77" spans="1:15" ht="12.75" customHeight="1"/>
    <row r="78" spans="1:15" ht="12.75" customHeight="1"/>
    <row r="79" spans="1:15" ht="12.75" customHeight="1"/>
    <row r="80" spans="1:15"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sheetData>
  <mergeCells count="9">
    <mergeCell ref="A30:A31"/>
    <mergeCell ref="B8:C8"/>
    <mergeCell ref="B10:D10"/>
    <mergeCell ref="A12:A13"/>
    <mergeCell ref="B2:G2"/>
    <mergeCell ref="B3:G3"/>
    <mergeCell ref="B5:C5"/>
    <mergeCell ref="B6:C6"/>
    <mergeCell ref="B7:C7"/>
  </mergeCells>
  <pageMargins left="0.7" right="0.7" top="0.75" bottom="0.75" header="0" footer="0"/>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Guidelines </vt:lpstr>
      <vt:lpstr>Data Summary</vt:lpstr>
      <vt:lpstr>CR- Advance Request</vt:lpstr>
      <vt:lpstr>CR- Expenditure Report</vt:lpstr>
      <vt:lpstr>CR Adv- Liq Tracker</vt:lpstr>
      <vt:lpstr>SF1034 CR Adv </vt:lpstr>
      <vt:lpstr>SF1034 CR Liq</vt:lpstr>
      <vt:lpstr>FAR Adv- Liq Tracker</vt:lpstr>
      <vt:lpstr>FAR- Advance Request </vt:lpstr>
      <vt:lpstr>SF1034  FAR Adv  </vt:lpstr>
      <vt:lpstr>FAR- Expenditure Report</vt:lpstr>
      <vt:lpstr>SF1034 FAR Pyt</vt:lpstr>
      <vt:lpstr>Budget</vt:lpstr>
      <vt:lpstr>'SF1034  FAR Adv  '!Print_Area</vt:lpstr>
      <vt:lpstr>'SF1034 CR Adv '!Print_Area</vt:lpstr>
      <vt:lpstr>'SF1034 CR Liq'!Print_Area</vt:lpstr>
      <vt:lpstr>'SF1034 FAR Pyt'!Print_Area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Natamba, Shephira (USAID/Kampala/OFM)</dc:creator>
  <cp:lastModifiedBy>ACCOUNTS</cp:lastModifiedBy>
  <cp:lastPrinted>2020-12-14T12:47:25Z</cp:lastPrinted>
  <dcterms:created xsi:type="dcterms:W3CDTF">2020-03-22T14:09:36Z</dcterms:created>
  <dcterms:modified xsi:type="dcterms:W3CDTF">2020-12-14T14:01:18Z</dcterms:modified>
</cp:coreProperties>
</file>